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408" windowWidth="22644" windowHeight="8964"/>
  </bookViews>
  <sheets>
    <sheet name="Global YouTube Statistics" sheetId="1" r:id="rId1"/>
    <sheet name="Sloutions 1" sheetId="2" r:id="rId2"/>
    <sheet name="solutions 2" sheetId="3" r:id="rId3"/>
  </sheets>
  <calcPr calcId="0"/>
</workbook>
</file>

<file path=xl/calcChain.xml><?xml version="1.0" encoding="utf-8"?>
<calcChain xmlns="http://schemas.openxmlformats.org/spreadsheetml/2006/main">
  <c r="T8" i="2"/>
  <c r="AC13" i="1"/>
  <c r="AC985"/>
  <c r="AC4"/>
  <c r="AC12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234"/>
  <c r="AC235"/>
  <c r="AC236"/>
  <c r="AC237"/>
  <c r="AC238"/>
  <c r="AC239"/>
  <c r="AC240"/>
  <c r="AC241"/>
  <c r="AC242"/>
  <c r="AC243"/>
  <c r="AC244"/>
  <c r="AC245"/>
  <c r="AC246"/>
  <c r="AC247"/>
  <c r="AC248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87"/>
  <c r="AC288"/>
  <c r="AC289"/>
  <c r="AC290"/>
  <c r="AC291"/>
  <c r="AC292"/>
  <c r="AC293"/>
  <c r="AC294"/>
  <c r="AC295"/>
  <c r="AC296"/>
  <c r="AC297"/>
  <c r="AC298"/>
  <c r="AC299"/>
  <c r="AC300"/>
  <c r="AC301"/>
  <c r="AC302"/>
  <c r="AC303"/>
  <c r="AC304"/>
  <c r="AC305"/>
  <c r="AC306"/>
  <c r="AC307"/>
  <c r="AC308"/>
  <c r="AC309"/>
  <c r="AC310"/>
  <c r="AC311"/>
  <c r="AC312"/>
  <c r="AC313"/>
  <c r="AC314"/>
  <c r="AC315"/>
  <c r="AC316"/>
  <c r="AC317"/>
  <c r="AC318"/>
  <c r="AC319"/>
  <c r="AC320"/>
  <c r="AC321"/>
  <c r="AC322"/>
  <c r="AC323"/>
  <c r="AC324"/>
  <c r="AC325"/>
  <c r="AC326"/>
  <c r="AC327"/>
  <c r="AC328"/>
  <c r="AC329"/>
  <c r="AC330"/>
  <c r="AC331"/>
  <c r="AC332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C353"/>
  <c r="AC354"/>
  <c r="AC355"/>
  <c r="AC356"/>
  <c r="AC357"/>
  <c r="AC358"/>
  <c r="AC359"/>
  <c r="AC360"/>
  <c r="AC361"/>
  <c r="AC362"/>
  <c r="AC363"/>
  <c r="AC364"/>
  <c r="AC365"/>
  <c r="AC366"/>
  <c r="AC367"/>
  <c r="AC368"/>
  <c r="AC369"/>
  <c r="AC370"/>
  <c r="AC371"/>
  <c r="AC372"/>
  <c r="AC373"/>
  <c r="AC374"/>
  <c r="AC375"/>
  <c r="AC376"/>
  <c r="AC377"/>
  <c r="AC378"/>
  <c r="AC379"/>
  <c r="AC380"/>
  <c r="AC381"/>
  <c r="AC382"/>
  <c r="AC383"/>
  <c r="AC384"/>
  <c r="AC385"/>
  <c r="AC386"/>
  <c r="AC387"/>
  <c r="AC388"/>
  <c r="AC389"/>
  <c r="AC390"/>
  <c r="AC391"/>
  <c r="AC392"/>
  <c r="AC393"/>
  <c r="AC394"/>
  <c r="AC395"/>
  <c r="AC396"/>
  <c r="AC397"/>
  <c r="AC398"/>
  <c r="AC399"/>
  <c r="AC400"/>
  <c r="AC401"/>
  <c r="AC402"/>
  <c r="AC403"/>
  <c r="AC404"/>
  <c r="AC405"/>
  <c r="AC406"/>
  <c r="AC407"/>
  <c r="AC408"/>
  <c r="AC409"/>
  <c r="AC410"/>
  <c r="AC411"/>
  <c r="AC412"/>
  <c r="AC413"/>
  <c r="AC414"/>
  <c r="AC415"/>
  <c r="AC416"/>
  <c r="AC417"/>
  <c r="AC418"/>
  <c r="AC419"/>
  <c r="AC420"/>
  <c r="AC421"/>
  <c r="AC422"/>
  <c r="AC423"/>
  <c r="AC424"/>
  <c r="AC425"/>
  <c r="AC426"/>
  <c r="AC427"/>
  <c r="AC428"/>
  <c r="AC429"/>
  <c r="AC430"/>
  <c r="AC431"/>
  <c r="AC432"/>
  <c r="AC433"/>
  <c r="AC434"/>
  <c r="AC435"/>
  <c r="AC436"/>
  <c r="AC437"/>
  <c r="AC438"/>
  <c r="AC439"/>
  <c r="AC440"/>
  <c r="AC441"/>
  <c r="AC442"/>
  <c r="AC443"/>
  <c r="AC444"/>
  <c r="AC445"/>
  <c r="AC446"/>
  <c r="AC447"/>
  <c r="AC448"/>
  <c r="AC449"/>
  <c r="AC450"/>
  <c r="AC451"/>
  <c r="AC452"/>
  <c r="AC453"/>
  <c r="AC454"/>
  <c r="AC455"/>
  <c r="AC456"/>
  <c r="AC457"/>
  <c r="AC458"/>
  <c r="AC459"/>
  <c r="AC460"/>
  <c r="AC461"/>
  <c r="AC462"/>
  <c r="AC463"/>
  <c r="AC464"/>
  <c r="AC465"/>
  <c r="AC466"/>
  <c r="AC467"/>
  <c r="AC468"/>
  <c r="AC469"/>
  <c r="AC470"/>
  <c r="AC471"/>
  <c r="AC472"/>
  <c r="AC473"/>
  <c r="AC474"/>
  <c r="AC475"/>
  <c r="AC476"/>
  <c r="AC477"/>
  <c r="AC478"/>
  <c r="AC479"/>
  <c r="AC480"/>
  <c r="AC481"/>
  <c r="AC482"/>
  <c r="AC483"/>
  <c r="AC484"/>
  <c r="AC485"/>
  <c r="AC486"/>
  <c r="AC487"/>
  <c r="AC488"/>
  <c r="AC489"/>
  <c r="AC490"/>
  <c r="AC491"/>
  <c r="AC492"/>
  <c r="AC493"/>
  <c r="AC494"/>
  <c r="AC495"/>
  <c r="AC496"/>
  <c r="AC497"/>
  <c r="AC498"/>
  <c r="AC499"/>
  <c r="AC500"/>
  <c r="AC501"/>
  <c r="AC502"/>
  <c r="AC503"/>
  <c r="AC504"/>
  <c r="AC505"/>
  <c r="AC506"/>
  <c r="AC507"/>
  <c r="AC508"/>
  <c r="AC509"/>
  <c r="AC510"/>
  <c r="AC511"/>
  <c r="AC512"/>
  <c r="AC513"/>
  <c r="AC514"/>
  <c r="AC515"/>
  <c r="AC516"/>
  <c r="AC517"/>
  <c r="AC518"/>
  <c r="AC519"/>
  <c r="AC520"/>
  <c r="AC521"/>
  <c r="AC522"/>
  <c r="AC523"/>
  <c r="AC524"/>
  <c r="AC525"/>
  <c r="AC526"/>
  <c r="AC527"/>
  <c r="AC528"/>
  <c r="AC529"/>
  <c r="AC530"/>
  <c r="AC531"/>
  <c r="AC532"/>
  <c r="AC533"/>
  <c r="AC534"/>
  <c r="AC535"/>
  <c r="AC536"/>
  <c r="AC537"/>
  <c r="AC538"/>
  <c r="AC539"/>
  <c r="AC540"/>
  <c r="AC541"/>
  <c r="AC542"/>
  <c r="AC543"/>
  <c r="AC544"/>
  <c r="AC545"/>
  <c r="AC546"/>
  <c r="AC547"/>
  <c r="AC548"/>
  <c r="AC549"/>
  <c r="AC550"/>
  <c r="AC551"/>
  <c r="AC552"/>
  <c r="AC553"/>
  <c r="AC554"/>
  <c r="AC555"/>
  <c r="AC556"/>
  <c r="AC557"/>
  <c r="AC558"/>
  <c r="AC559"/>
  <c r="AC560"/>
  <c r="AC561"/>
  <c r="AC562"/>
  <c r="AC563"/>
  <c r="AC564"/>
  <c r="AC565"/>
  <c r="AC566"/>
  <c r="AC567"/>
  <c r="AC568"/>
  <c r="AC569"/>
  <c r="AC570"/>
  <c r="AC571"/>
  <c r="AC572"/>
  <c r="AC573"/>
  <c r="AC574"/>
  <c r="AC575"/>
  <c r="AC576"/>
  <c r="AC577"/>
  <c r="AC578"/>
  <c r="AC579"/>
  <c r="AC580"/>
  <c r="AC581"/>
  <c r="AC582"/>
  <c r="AC583"/>
  <c r="AC584"/>
  <c r="AC585"/>
  <c r="AC586"/>
  <c r="AC587"/>
  <c r="AC588"/>
  <c r="AC589"/>
  <c r="AC590"/>
  <c r="AC591"/>
  <c r="AC592"/>
  <c r="AC593"/>
  <c r="AC594"/>
  <c r="AC595"/>
  <c r="AC596"/>
  <c r="AC597"/>
  <c r="AC598"/>
  <c r="AC599"/>
  <c r="AC600"/>
  <c r="AC601"/>
  <c r="AC602"/>
  <c r="AC603"/>
  <c r="AC604"/>
  <c r="AC605"/>
  <c r="AC606"/>
  <c r="AC607"/>
  <c r="AC608"/>
  <c r="AC609"/>
  <c r="AC610"/>
  <c r="AC611"/>
  <c r="AC612"/>
  <c r="AC613"/>
  <c r="AC614"/>
  <c r="AC615"/>
  <c r="AC616"/>
  <c r="AC617"/>
  <c r="AC618"/>
  <c r="AC619"/>
  <c r="AC620"/>
  <c r="AC621"/>
  <c r="AC622"/>
  <c r="AC623"/>
  <c r="AC624"/>
  <c r="AC625"/>
  <c r="AC626"/>
  <c r="AC627"/>
  <c r="AC628"/>
  <c r="AC629"/>
  <c r="AC630"/>
  <c r="AC631"/>
  <c r="AC632"/>
  <c r="AC633"/>
  <c r="AC634"/>
  <c r="AC635"/>
  <c r="AC636"/>
  <c r="AC637"/>
  <c r="AC638"/>
  <c r="AC639"/>
  <c r="AC640"/>
  <c r="AC641"/>
  <c r="AC642"/>
  <c r="AC643"/>
  <c r="AC644"/>
  <c r="AC645"/>
  <c r="AC646"/>
  <c r="AC647"/>
  <c r="AC648"/>
  <c r="AC649"/>
  <c r="AC650"/>
  <c r="AC651"/>
  <c r="AC652"/>
  <c r="AC653"/>
  <c r="AC654"/>
  <c r="AC655"/>
  <c r="AC656"/>
  <c r="AC657"/>
  <c r="AC658"/>
  <c r="AC659"/>
  <c r="AC660"/>
  <c r="AC661"/>
  <c r="AC662"/>
  <c r="AC663"/>
  <c r="AC664"/>
  <c r="AC665"/>
  <c r="AC666"/>
  <c r="AC667"/>
  <c r="AC668"/>
  <c r="AC669"/>
  <c r="AC670"/>
  <c r="AC671"/>
  <c r="AC672"/>
  <c r="AC673"/>
  <c r="AC674"/>
  <c r="AC675"/>
  <c r="AC676"/>
  <c r="AC677"/>
  <c r="AC678"/>
  <c r="AC679"/>
  <c r="AC680"/>
  <c r="AC681"/>
  <c r="AC682"/>
  <c r="AC683"/>
  <c r="AC684"/>
  <c r="AC685"/>
  <c r="AC686"/>
  <c r="AC687"/>
  <c r="AC688"/>
  <c r="AC689"/>
  <c r="AC690"/>
  <c r="AC691"/>
  <c r="AC692"/>
  <c r="AC693"/>
  <c r="AC694"/>
  <c r="AC695"/>
  <c r="AC696"/>
  <c r="AC697"/>
  <c r="AC698"/>
  <c r="AC699"/>
  <c r="AC700"/>
  <c r="AC701"/>
  <c r="AC702"/>
  <c r="AC703"/>
  <c r="AC704"/>
  <c r="AC705"/>
  <c r="AC706"/>
  <c r="AC707"/>
  <c r="AC708"/>
  <c r="AC709"/>
  <c r="AC710"/>
  <c r="AC711"/>
  <c r="AC712"/>
  <c r="AC713"/>
  <c r="AC714"/>
  <c r="AC715"/>
  <c r="AC716"/>
  <c r="AC717"/>
  <c r="AC718"/>
  <c r="AC719"/>
  <c r="AC720"/>
  <c r="AC721"/>
  <c r="AC722"/>
  <c r="AC723"/>
  <c r="AC724"/>
  <c r="AC725"/>
  <c r="AC726"/>
  <c r="AC727"/>
  <c r="AC728"/>
  <c r="AC729"/>
  <c r="AC730"/>
  <c r="AC731"/>
  <c r="AC732"/>
  <c r="AC733"/>
  <c r="AC734"/>
  <c r="AC735"/>
  <c r="AC736"/>
  <c r="AC737"/>
  <c r="AC738"/>
  <c r="AC739"/>
  <c r="AC740"/>
  <c r="AC741"/>
  <c r="AC742"/>
  <c r="AC743"/>
  <c r="AC744"/>
  <c r="AC745"/>
  <c r="AC746"/>
  <c r="AC747"/>
  <c r="AC748"/>
  <c r="AC749"/>
  <c r="AC750"/>
  <c r="AC751"/>
  <c r="AC752"/>
  <c r="AC753"/>
  <c r="AC754"/>
  <c r="AC755"/>
  <c r="AC756"/>
  <c r="AC757"/>
  <c r="AC758"/>
  <c r="AC759"/>
  <c r="AC760"/>
  <c r="AC761"/>
  <c r="AC762"/>
  <c r="AC763"/>
  <c r="AC764"/>
  <c r="AC765"/>
  <c r="AC766"/>
  <c r="AC767"/>
  <c r="AC768"/>
  <c r="AC769"/>
  <c r="AC770"/>
  <c r="AC771"/>
  <c r="AC772"/>
  <c r="AC773"/>
  <c r="AC774"/>
  <c r="AC775"/>
  <c r="AC776"/>
  <c r="AC777"/>
  <c r="AC778"/>
  <c r="AC779"/>
  <c r="AC780"/>
  <c r="AC781"/>
  <c r="AC782"/>
  <c r="AC783"/>
  <c r="AC784"/>
  <c r="AC785"/>
  <c r="AC786"/>
  <c r="AC787"/>
  <c r="AC788"/>
  <c r="AC789"/>
  <c r="AC790"/>
  <c r="AC791"/>
  <c r="AC792"/>
  <c r="AC793"/>
  <c r="AC794"/>
  <c r="AC795"/>
  <c r="AC796"/>
  <c r="AC797"/>
  <c r="AC798"/>
  <c r="AC799"/>
  <c r="AC800"/>
  <c r="AC801"/>
  <c r="AC802"/>
  <c r="AC803"/>
  <c r="AC804"/>
  <c r="AC805"/>
  <c r="AC806"/>
  <c r="AC807"/>
  <c r="AC808"/>
  <c r="AC809"/>
  <c r="AC810"/>
  <c r="AC811"/>
  <c r="AC812"/>
  <c r="AC813"/>
  <c r="AC814"/>
  <c r="AC815"/>
  <c r="AC816"/>
  <c r="AC817"/>
  <c r="AC818"/>
  <c r="AC819"/>
  <c r="AC820"/>
  <c r="AC821"/>
  <c r="AC822"/>
  <c r="AC823"/>
  <c r="AC824"/>
  <c r="AC825"/>
  <c r="AC826"/>
  <c r="AC827"/>
  <c r="AC828"/>
  <c r="AC829"/>
  <c r="AC830"/>
  <c r="AC831"/>
  <c r="AC832"/>
  <c r="AC833"/>
  <c r="AC834"/>
  <c r="AC835"/>
  <c r="AC836"/>
  <c r="AC837"/>
  <c r="AC838"/>
  <c r="AC839"/>
  <c r="AC840"/>
  <c r="AC841"/>
  <c r="AC842"/>
  <c r="AC843"/>
  <c r="AC844"/>
  <c r="AC845"/>
  <c r="AC846"/>
  <c r="AC847"/>
  <c r="AC848"/>
  <c r="AC849"/>
  <c r="AC850"/>
  <c r="AC851"/>
  <c r="AC852"/>
  <c r="AC853"/>
  <c r="AC854"/>
  <c r="AC855"/>
  <c r="AC856"/>
  <c r="AC857"/>
  <c r="AC858"/>
  <c r="AC859"/>
  <c r="AC860"/>
  <c r="AC861"/>
  <c r="AC862"/>
  <c r="AC863"/>
  <c r="AC864"/>
  <c r="AC865"/>
  <c r="AC866"/>
  <c r="AC867"/>
  <c r="AC868"/>
  <c r="AC869"/>
  <c r="AC870"/>
  <c r="AC871"/>
  <c r="AC872"/>
  <c r="AC873"/>
  <c r="AC874"/>
  <c r="AC875"/>
  <c r="AC876"/>
  <c r="AC877"/>
  <c r="AC878"/>
  <c r="AC879"/>
  <c r="AC880"/>
  <c r="AC881"/>
  <c r="AC882"/>
  <c r="AC883"/>
  <c r="AC884"/>
  <c r="AC885"/>
  <c r="AC886"/>
  <c r="AC887"/>
  <c r="AC888"/>
  <c r="AC889"/>
  <c r="AC890"/>
  <c r="AC891"/>
  <c r="AC892"/>
  <c r="AC893"/>
  <c r="AC894"/>
  <c r="AC895"/>
  <c r="AC896"/>
  <c r="AC897"/>
  <c r="AC898"/>
  <c r="AC899"/>
  <c r="AC900"/>
  <c r="AC901"/>
  <c r="AC902"/>
  <c r="AC903"/>
  <c r="AC904"/>
  <c r="AC905"/>
  <c r="AC906"/>
  <c r="AC907"/>
  <c r="AC908"/>
  <c r="AC909"/>
  <c r="AC910"/>
  <c r="AC911"/>
  <c r="AC912"/>
  <c r="AC913"/>
  <c r="AC914"/>
  <c r="AC915"/>
  <c r="AC916"/>
  <c r="AC917"/>
  <c r="AC918"/>
  <c r="AC919"/>
  <c r="AC920"/>
  <c r="AC921"/>
  <c r="AC922"/>
  <c r="AC923"/>
  <c r="AC924"/>
  <c r="AC925"/>
  <c r="AC926"/>
  <c r="AC927"/>
  <c r="AC928"/>
  <c r="AC929"/>
  <c r="AC930"/>
  <c r="AC931"/>
  <c r="AC932"/>
  <c r="AC933"/>
  <c r="AC934"/>
  <c r="AC935"/>
  <c r="AC936"/>
  <c r="AC937"/>
  <c r="AC938"/>
  <c r="AC939"/>
  <c r="AC940"/>
  <c r="AC941"/>
  <c r="AC942"/>
  <c r="AC943"/>
  <c r="AC944"/>
  <c r="AC945"/>
  <c r="AC946"/>
  <c r="AC947"/>
  <c r="AC948"/>
  <c r="AC949"/>
  <c r="AC950"/>
  <c r="AC951"/>
  <c r="AC952"/>
  <c r="AC953"/>
  <c r="AC954"/>
  <c r="AC955"/>
  <c r="AC956"/>
  <c r="AC957"/>
  <c r="AC958"/>
  <c r="AC959"/>
  <c r="AC960"/>
  <c r="AC961"/>
  <c r="AC962"/>
  <c r="AC963"/>
  <c r="AC964"/>
  <c r="AC965"/>
  <c r="AC966"/>
  <c r="AC967"/>
  <c r="AC968"/>
  <c r="AC969"/>
  <c r="AC970"/>
  <c r="AC971"/>
  <c r="AC972"/>
  <c r="AC973"/>
  <c r="AC974"/>
  <c r="AC975"/>
  <c r="AC976"/>
  <c r="AC977"/>
  <c r="AC978"/>
  <c r="AC979"/>
  <c r="AC980"/>
  <c r="AC981"/>
  <c r="AC982"/>
  <c r="AC983"/>
  <c r="AC984"/>
  <c r="AC986"/>
  <c r="AC987"/>
  <c r="AC988"/>
  <c r="AC989"/>
  <c r="AC990"/>
  <c r="AC991"/>
  <c r="AC992"/>
  <c r="AC993"/>
  <c r="AC994"/>
  <c r="AC995"/>
  <c r="AC996"/>
  <c r="AC9"/>
  <c r="AC10"/>
  <c r="AC11"/>
  <c r="AC5"/>
  <c r="AC6"/>
  <c r="AC7"/>
  <c r="AC8"/>
  <c r="AC3"/>
  <c r="AC2"/>
  <c r="O23" i="3"/>
  <c r="O21"/>
  <c r="O20"/>
  <c r="O19"/>
  <c r="O22"/>
  <c r="K36"/>
  <c r="K35"/>
  <c r="K34"/>
  <c r="K33"/>
  <c r="K32"/>
  <c r="K31"/>
  <c r="K30"/>
  <c r="K28"/>
  <c r="K27"/>
  <c r="K29"/>
  <c r="K26"/>
  <c r="K25"/>
  <c r="K24"/>
  <c r="K23"/>
  <c r="K22"/>
  <c r="K21"/>
  <c r="K20"/>
  <c r="K19"/>
  <c r="K18"/>
  <c r="J18"/>
  <c r="J24"/>
  <c r="J36"/>
  <c r="J35"/>
  <c r="J34"/>
  <c r="J33"/>
  <c r="J32"/>
  <c r="J31"/>
  <c r="J30"/>
  <c r="J29"/>
  <c r="J28"/>
  <c r="J27"/>
  <c r="J26"/>
  <c r="J25"/>
  <c r="J23"/>
  <c r="J22"/>
  <c r="J21"/>
  <c r="J20"/>
  <c r="J19"/>
  <c r="K10"/>
  <c r="K13"/>
  <c r="K12"/>
  <c r="K9"/>
  <c r="T10" i="2"/>
  <c r="T22"/>
  <c r="T21"/>
  <c r="T20"/>
  <c r="T19"/>
  <c r="T18"/>
  <c r="T17"/>
  <c r="T16"/>
  <c r="T15"/>
  <c r="T14"/>
  <c r="T13"/>
  <c r="T12"/>
  <c r="T11"/>
  <c r="T9"/>
  <c r="T7"/>
  <c r="T6"/>
  <c r="T4"/>
  <c r="T5"/>
  <c r="F16" i="3"/>
  <c r="F15"/>
  <c r="F14"/>
  <c r="F13"/>
  <c r="F12"/>
  <c r="F11"/>
  <c r="F10"/>
  <c r="F9"/>
  <c r="F8"/>
  <c r="F7"/>
  <c r="F6"/>
  <c r="F5"/>
  <c r="C7"/>
  <c r="C5"/>
  <c r="C23"/>
  <c r="C22"/>
  <c r="C21"/>
  <c r="C20"/>
  <c r="C19"/>
  <c r="C18"/>
  <c r="C17"/>
  <c r="C16"/>
  <c r="C15"/>
  <c r="C14"/>
  <c r="C13"/>
  <c r="C12"/>
  <c r="C10"/>
  <c r="C11"/>
  <c r="C9"/>
  <c r="C8"/>
  <c r="C6"/>
  <c r="N4" i="2"/>
  <c r="C22"/>
  <c r="C15"/>
  <c r="C4"/>
  <c r="C5"/>
  <c r="C21"/>
  <c r="C20"/>
  <c r="C19"/>
  <c r="C18"/>
  <c r="C17"/>
  <c r="C16"/>
  <c r="C6"/>
  <c r="C10"/>
  <c r="C14"/>
  <c r="C13"/>
  <c r="C12"/>
  <c r="C11"/>
  <c r="C8"/>
  <c r="C7"/>
  <c r="C9"/>
  <c r="N8"/>
  <c r="N7"/>
  <c r="N6"/>
  <c r="N5"/>
</calcChain>
</file>

<file path=xl/sharedStrings.xml><?xml version="1.0" encoding="utf-8"?>
<sst xmlns="http://schemas.openxmlformats.org/spreadsheetml/2006/main" count="8398" uniqueCount="1327">
  <si>
    <t>rank</t>
  </si>
  <si>
    <t>Youtuber</t>
  </si>
  <si>
    <t>subscribers</t>
  </si>
  <si>
    <t>video views</t>
  </si>
  <si>
    <t>category</t>
  </si>
  <si>
    <t>Title</t>
  </si>
  <si>
    <t>uploads</t>
  </si>
  <si>
    <t>Country</t>
  </si>
  <si>
    <t>Abbreviation</t>
  </si>
  <si>
    <t>channel_type</t>
  </si>
  <si>
    <t>video_views_rank</t>
  </si>
  <si>
    <t>country_rank</t>
  </si>
  <si>
    <t>channel_type_rank</t>
  </si>
  <si>
    <t>video_views_for_the_last_30_days</t>
  </si>
  <si>
    <t>lowest_monthly_earnings</t>
  </si>
  <si>
    <t>highest_monthly_earnings</t>
  </si>
  <si>
    <t>lowest_yearly_earnings</t>
  </si>
  <si>
    <t>highest_yearly_earnings</t>
  </si>
  <si>
    <t>subscribers_for_last_30_days</t>
  </si>
  <si>
    <t>created_year</t>
  </si>
  <si>
    <t>created_month</t>
  </si>
  <si>
    <t>created_date</t>
  </si>
  <si>
    <t>Gross tertiary education enrollment (%)</t>
  </si>
  <si>
    <t>Population</t>
  </si>
  <si>
    <t>Unemployment rate</t>
  </si>
  <si>
    <t>Urban_population</t>
  </si>
  <si>
    <t>Latitude</t>
  </si>
  <si>
    <t>Longitude</t>
  </si>
  <si>
    <t>ABP NEWS</t>
  </si>
  <si>
    <t>People &amp; Blogs</t>
  </si>
  <si>
    <t>India</t>
  </si>
  <si>
    <t>IN</t>
  </si>
  <si>
    <t>News</t>
  </si>
  <si>
    <t>Jun</t>
  </si>
  <si>
    <t>GMA Integrated News</t>
  </si>
  <si>
    <t>News &amp; Politics</t>
  </si>
  <si>
    <t>Philippines</t>
  </si>
  <si>
    <t>PH</t>
  </si>
  <si>
    <t>Oct</t>
  </si>
  <si>
    <t>TV9 Bharatvarsh</t>
  </si>
  <si>
    <t>Nov</t>
  </si>
  <si>
    <t>Aaj Tak</t>
  </si>
  <si>
    <t>Aug</t>
  </si>
  <si>
    <t>IndiaTV</t>
  </si>
  <si>
    <t>KOMPASTV</t>
  </si>
  <si>
    <t>Indonesia</t>
  </si>
  <si>
    <t>ID</t>
  </si>
  <si>
    <t>Thairath Online</t>
  </si>
  <si>
    <t>Thailand</t>
  </si>
  <si>
    <t>TH</t>
  </si>
  <si>
    <t>Sep</t>
  </si>
  <si>
    <t>News 24</t>
  </si>
  <si>
    <t>24 ï¿½ï¿½ï¿½ï</t>
  </si>
  <si>
    <t>Ukraine</t>
  </si>
  <si>
    <t>UA</t>
  </si>
  <si>
    <t>Feb</t>
  </si>
  <si>
    <t>ABS-CBN News</t>
  </si>
  <si>
    <t>TEDx Talks</t>
  </si>
  <si>
    <t>Nonprofits &amp; Activism</t>
  </si>
  <si>
    <t>United States</t>
  </si>
  <si>
    <t>US</t>
  </si>
  <si>
    <t>Nonprofit</t>
  </si>
  <si>
    <t>ABS-CBN Entertainment</t>
  </si>
  <si>
    <t>Entertainment</t>
  </si>
  <si>
    <t>Jul</t>
  </si>
  <si>
    <t>Geo News</t>
  </si>
  <si>
    <t>Pakistan</t>
  </si>
  <si>
    <t>PK</t>
  </si>
  <si>
    <t>Jan</t>
  </si>
  <si>
    <t>News18 India</t>
  </si>
  <si>
    <t>Zee News</t>
  </si>
  <si>
    <t>AlArabiya ï¿½ï¿½ï¿½ï¿½ï¿</t>
  </si>
  <si>
    <t>United Arab Emirates</t>
  </si>
  <si>
    <t>AE</t>
  </si>
  <si>
    <t>CNN</t>
  </si>
  <si>
    <t>IGN</t>
  </si>
  <si>
    <t>Gaming</t>
  </si>
  <si>
    <t>Games</t>
  </si>
  <si>
    <t>nan</t>
  </si>
  <si>
    <t>NDTV</t>
  </si>
  <si>
    <t>May</t>
  </si>
  <si>
    <t>TRANS TV Official</t>
  </si>
  <si>
    <t>Zee Bangla</t>
  </si>
  <si>
    <t>Zee TV</t>
  </si>
  <si>
    <t>Dec</t>
  </si>
  <si>
    <t>etvteluguindia</t>
  </si>
  <si>
    <t>Mar</t>
  </si>
  <si>
    <t>AMARINTV : ï¿½ï¿½ï¿½ï¿½ï¿½ï¿½ï¿½ï¿½ï¿½ï¿½ï¿½ï¿½</t>
  </si>
  <si>
    <t>ýýýýýýýýýýýý one31</t>
  </si>
  <si>
    <t>SET India</t>
  </si>
  <si>
    <t>Shows</t>
  </si>
  <si>
    <t>Colors TV</t>
  </si>
  <si>
    <t>NMF News</t>
  </si>
  <si>
    <t>ARY Digital HD</t>
  </si>
  <si>
    <t>HUM TV</t>
  </si>
  <si>
    <t>Zee Tamil</t>
  </si>
  <si>
    <t>ZEE5</t>
  </si>
  <si>
    <t>HAR PAL GEO</t>
  </si>
  <si>
    <t>Ch3Thailand</t>
  </si>
  <si>
    <t>GMA  Network</t>
  </si>
  <si>
    <t>NDTV India</t>
  </si>
  <si>
    <t>TRANS7 OFFICIAL</t>
  </si>
  <si>
    <t>Mazhavil Manorama</t>
  </si>
  <si>
    <t>ABC News</t>
  </si>
  <si>
    <t>WorkpointOfficial</t>
  </si>
  <si>
    <t>Sony SAB</t>
  </si>
  <si>
    <t>WWE</t>
  </si>
  <si>
    <t>Sports</t>
  </si>
  <si>
    <t>GMM25Thailand</t>
  </si>
  <si>
    <t>MNCTV OFFICIAL</t>
  </si>
  <si>
    <t>Indosiar</t>
  </si>
  <si>
    <t>Music</t>
  </si>
  <si>
    <t>KBS WORLD TV</t>
  </si>
  <si>
    <t>South Korea</t>
  </si>
  <si>
    <t>KR</t>
  </si>
  <si>
    <t>Sun TV</t>
  </si>
  <si>
    <t>Ch7HD</t>
  </si>
  <si>
    <t>wifistudy</t>
  </si>
  <si>
    <t>Education</t>
  </si>
  <si>
    <t>wifistudy by Unacademy</t>
  </si>
  <si>
    <t>Vijay Television</t>
  </si>
  <si>
    <t>The Lallantop</t>
  </si>
  <si>
    <t>NBA</t>
  </si>
  <si>
    <t>StarPlus</t>
  </si>
  <si>
    <t>StudyIQ IAS</t>
  </si>
  <si>
    <t>ViralHog</t>
  </si>
  <si>
    <t>Animals</t>
  </si>
  <si>
    <t>Movieclips</t>
  </si>
  <si>
    <t>Film &amp; Animation</t>
  </si>
  <si>
    <t>Film</t>
  </si>
  <si>
    <t>Apr</t>
  </si>
  <si>
    <t>RedeTV</t>
  </si>
  <si>
    <t>Brazil</t>
  </si>
  <si>
    <t>BR</t>
  </si>
  <si>
    <t>Mnet K-POP</t>
  </si>
  <si>
    <t>GMA Public  Affairs</t>
  </si>
  <si>
    <t>LEGO</t>
  </si>
  <si>
    <t>Singapore</t>
  </si>
  <si>
    <t>SG</t>
  </si>
  <si>
    <t>ýýýýýýýýýýýý8 : Thai Ch8</t>
  </si>
  <si>
    <t>WatchMojo.com</t>
  </si>
  <si>
    <t>Canada</t>
  </si>
  <si>
    <t>CA</t>
  </si>
  <si>
    <t>Sony PAL</t>
  </si>
  <si>
    <t>GMMTV OFFICIALï¿½ï¿½</t>
  </si>
  <si>
    <t>netd mï¿½ï¿</t>
  </si>
  <si>
    <t>Turkey</t>
  </si>
  <si>
    <t>TR</t>
  </si>
  <si>
    <t>Colors Rishtey</t>
  </si>
  <si>
    <t>Wave Music Bhojpuri</t>
  </si>
  <si>
    <t>BBC News Hindi</t>
  </si>
  <si>
    <t>Narendra Modi</t>
  </si>
  <si>
    <t>PlayStation</t>
  </si>
  <si>
    <t>Dangal TV Channel</t>
  </si>
  <si>
    <t>SriBalajiMovies</t>
  </si>
  <si>
    <t>T-Series</t>
  </si>
  <si>
    <t>Wave Music Bhakti</t>
  </si>
  <si>
    <t>Team Films Bhojpuri</t>
  </si>
  <si>
    <t>Wave Music</t>
  </si>
  <si>
    <t>Telemundo</t>
  </si>
  <si>
    <t>BBC News</t>
  </si>
  <si>
    <t>United Kingdom</t>
  </si>
  <si>
    <t>GB</t>
  </si>
  <si>
    <t>1theK (ï¿½ï¿½ï¿½ï¿½ï</t>
  </si>
  <si>
    <t>Sony AATH</t>
  </si>
  <si>
    <t>Volga Video</t>
  </si>
  <si>
    <t>BBC</t>
  </si>
  <si>
    <t>Pets &amp; Animals</t>
  </si>
  <si>
    <t>TheEllenShow</t>
  </si>
  <si>
    <t>GMM GRAMMY OFFICIAL</t>
  </si>
  <si>
    <t>ZAMZAM ELECTRONICS TRADING</t>
  </si>
  <si>
    <t>People</t>
  </si>
  <si>
    <t>T-Series Regional</t>
  </si>
  <si>
    <t>UFC - Ultimate Fighting Championship</t>
  </si>
  <si>
    <t>DaniRep | +6 Vï¿½ï¿½ï¿½ï¿½ï¿½ï¿½ï¿½ï¿½ï¿½ï¿½ï</t>
  </si>
  <si>
    <t>Spain</t>
  </si>
  <si>
    <t>ES</t>
  </si>
  <si>
    <t>Flowers Comedy</t>
  </si>
  <si>
    <t>rezendeevil</t>
  </si>
  <si>
    <t>Spinnin' Records</t>
  </si>
  <si>
    <t>Netherlands</t>
  </si>
  <si>
    <t>NL</t>
  </si>
  <si>
    <t>Shemaroo</t>
  </si>
  <si>
    <t>Sony LIV</t>
  </si>
  <si>
    <t>FC Barcelona</t>
  </si>
  <si>
    <t>Speed Records</t>
  </si>
  <si>
    <t>FIFA</t>
  </si>
  <si>
    <t>Switzerland</t>
  </si>
  <si>
    <t>CH</t>
  </si>
  <si>
    <t>Rotten Tomatoes Trailers</t>
  </si>
  <si>
    <t>National Geographic</t>
  </si>
  <si>
    <t>Science &amp; Technology</t>
  </si>
  <si>
    <t>Raffy Tulfo in Action</t>
  </si>
  <si>
    <t>SOMOY TV</t>
  </si>
  <si>
    <t>TIME NEWS</t>
  </si>
  <si>
    <t>T-Series Hamaar Bhojpuri</t>
  </si>
  <si>
    <t>LIV Crime</t>
  </si>
  <si>
    <t>ETV Jabardasth</t>
  </si>
  <si>
    <t>Comedy</t>
  </si>
  <si>
    <t>Ultra Bollywood</t>
  </si>
  <si>
    <t>Trailers</t>
  </si>
  <si>
    <t>The Tonight Show Starring Jimmy Fallon</t>
  </si>
  <si>
    <t>Lahari Music - TSeries</t>
  </si>
  <si>
    <t>LankyBox</t>
  </si>
  <si>
    <t>Tu COSMOPOLIS</t>
  </si>
  <si>
    <t>Mexico</t>
  </si>
  <si>
    <t>MX</t>
  </si>
  <si>
    <t>Zee Music Company</t>
  </si>
  <si>
    <t>Shemaroo Filmi Gaane</t>
  </si>
  <si>
    <t>iTownGamePlay *Terror&amp;Diversiï¿½ï</t>
  </si>
  <si>
    <t>Saturday Night Live</t>
  </si>
  <si>
    <t>Sonotek</t>
  </si>
  <si>
    <t>theRadBrad</t>
  </si>
  <si>
    <t>Sonotek Bhakti</t>
  </si>
  <si>
    <t>BuzzFeedVideo</t>
  </si>
  <si>
    <t>VEGETTA777</t>
  </si>
  <si>
    <t>Saregama Music</t>
  </si>
  <si>
    <t>Willyrex</t>
  </si>
  <si>
    <t>Codiscos</t>
  </si>
  <si>
    <t>Colombia</t>
  </si>
  <si>
    <t>CO</t>
  </si>
  <si>
    <t>Prime Video India</t>
  </si>
  <si>
    <t>TheWillyrex</t>
  </si>
  <si>
    <t>Just For Laughs Gags</t>
  </si>
  <si>
    <t>INCRï¿½ï¿</t>
  </si>
  <si>
    <t>Howto</t>
  </si>
  <si>
    <t>ýýýýýýTwinsFromRussia</t>
  </si>
  <si>
    <t>WORLDSTARHIPHOP</t>
  </si>
  <si>
    <t>GENIAL</t>
  </si>
  <si>
    <t>Howto &amp; Style</t>
  </si>
  <si>
    <t>Tilak</t>
  </si>
  <si>
    <t>Kuplinov ï¿½ï¿½ï¿</t>
  </si>
  <si>
    <t>Linus Tech Tips</t>
  </si>
  <si>
    <t>Tech</t>
  </si>
  <si>
    <t>Jimmy Kimmel Live</t>
  </si>
  <si>
    <t>Worldwide Records Bhojpuri</t>
  </si>
  <si>
    <t>Netflix</t>
  </si>
  <si>
    <t>ýýýýýýýý ýýýýýýýýýý ýýýýýýýýýý | Arab Games Network</t>
  </si>
  <si>
    <t>ýýýýýýýý ýýýýýýýýýý ýýýýýýýýýý | Arab Games ýýý</t>
  </si>
  <si>
    <t>Saudi Arabia</t>
  </si>
  <si>
    <t>SA</t>
  </si>
  <si>
    <t>GRAMMY GOLD OFFICIAL</t>
  </si>
  <si>
    <t>Sagawa /ï¿½ï¿½ï¿½</t>
  </si>
  <si>
    <t>Japan</t>
  </si>
  <si>
    <t>JP</t>
  </si>
  <si>
    <t>Fatos Desconhecidos</t>
  </si>
  <si>
    <t>Jelly</t>
  </si>
  <si>
    <t>Junya.ï¿½ï¿½ï¿½ï¿½</t>
  </si>
  <si>
    <t>The Late Late Show with James Corden</t>
  </si>
  <si>
    <t>AM3NlC</t>
  </si>
  <si>
    <t>White Hill Music</t>
  </si>
  <si>
    <t>SonyMusicSouthVEVO</t>
  </si>
  <si>
    <t>RS 1313 SHORTS</t>
  </si>
  <si>
    <t>PowerKids TV</t>
  </si>
  <si>
    <t>Jazzghost</t>
  </si>
  <si>
    <t>5-Minute Crafts PLAY</t>
  </si>
  <si>
    <t>Markiplier</t>
  </si>
  <si>
    <t>Nick Jr.</t>
  </si>
  <si>
    <t>Aditya Movies</t>
  </si>
  <si>
    <t>Movies</t>
  </si>
  <si>
    <t>IDEIAS INCRï¿½ï¿½</t>
  </si>
  <si>
    <t>Kwebbelkop</t>
  </si>
  <si>
    <t>ýýýýýýýý ýýýýýýýýýýýýýý ýýýý 5 ýýýýýýýýýý</t>
  </si>
  <si>
    <t>Egypt</t>
  </si>
  <si>
    <t>EG</t>
  </si>
  <si>
    <t>jacksepticeye</t>
  </si>
  <si>
    <t>MK MUSIC</t>
  </si>
  <si>
    <t>5-Minute Crafts DIY</t>
  </si>
  <si>
    <t>SRK MUSIC</t>
  </si>
  <si>
    <t>Technical Guruji</t>
  </si>
  <si>
    <t>Think Music India</t>
  </si>
  <si>
    <t>AuthenticGames</t>
  </si>
  <si>
    <t>Lyna</t>
  </si>
  <si>
    <t>Argentina</t>
  </si>
  <si>
    <t>AR</t>
  </si>
  <si>
    <t>Ultra Records</t>
  </si>
  <si>
    <t>Bispo Bruno Leonardo</t>
  </si>
  <si>
    <t>Aadishakti Films</t>
  </si>
  <si>
    <t>Taarak Mehta Ka Ooltah Chashmah</t>
  </si>
  <si>
    <t>DLS News</t>
  </si>
  <si>
    <t>Tips Official</t>
  </si>
  <si>
    <t>Tasty</t>
  </si>
  <si>
    <t>PewDiePie</t>
  </si>
  <si>
    <t>Pastor Antï¿½ï¿½ï¿½ï¿½ï</t>
  </si>
  <si>
    <t>DeGoBooM</t>
  </si>
  <si>
    <t>Chile</t>
  </si>
  <si>
    <t>CL</t>
  </si>
  <si>
    <t>PopularMMOs</t>
  </si>
  <si>
    <t>Voot Kids</t>
  </si>
  <si>
    <t>penguinz0</t>
  </si>
  <si>
    <t>Ishtar Music</t>
  </si>
  <si>
    <t>Shemaroo Comedy</t>
  </si>
  <si>
    <t>TED</t>
  </si>
  <si>
    <t>DisneyChannelUK</t>
  </si>
  <si>
    <t>Aphmau</t>
  </si>
  <si>
    <t>CollegeHumor</t>
  </si>
  <si>
    <t>REACT</t>
  </si>
  <si>
    <t>Felipe Neto</t>
  </si>
  <si>
    <t>Typical Gamer</t>
  </si>
  <si>
    <t>The Infographics Show</t>
  </si>
  <si>
    <t>5-Minute Crafts FAMILY</t>
  </si>
  <si>
    <t>Britain's Got Talent</t>
  </si>
  <si>
    <t>Kerajinan 5-Menit</t>
  </si>
  <si>
    <t>TazerCraft</t>
  </si>
  <si>
    <t>SMTOWN</t>
  </si>
  <si>
    <t>Disney Junior</t>
  </si>
  <si>
    <t>Preston</t>
  </si>
  <si>
    <t>PrestonPlayz</t>
  </si>
  <si>
    <t>Camila Loures</t>
  </si>
  <si>
    <t>Renato Garcia YT</t>
  </si>
  <si>
    <t>POPS Kids</t>
  </si>
  <si>
    <t>Vietnam</t>
  </si>
  <si>
    <t>VN</t>
  </si>
  <si>
    <t>VICE</t>
  </si>
  <si>
    <t>Sony Music India</t>
  </si>
  <si>
    <t>Goldmines Dishoom</t>
  </si>
  <si>
    <t>5-Minute Crafts Recycle</t>
  </si>
  <si>
    <t>Lachlan</t>
  </si>
  <si>
    <t>Australia</t>
  </si>
  <si>
    <t>AU</t>
  </si>
  <si>
    <t>Daftar Populer</t>
  </si>
  <si>
    <t>Kids TV - Nursery Rhymes And Baby Songs</t>
  </si>
  <si>
    <t>CookieSwirlC</t>
  </si>
  <si>
    <t>Rajshri</t>
  </si>
  <si>
    <t>EdisonPts</t>
  </si>
  <si>
    <t>Russia</t>
  </si>
  <si>
    <t>RU</t>
  </si>
  <si>
    <t>H2ODelirious</t>
  </si>
  <si>
    <t>Rans Entertainment</t>
  </si>
  <si>
    <t>MiawAug</t>
  </si>
  <si>
    <t>YRF</t>
  </si>
  <si>
    <t>DanTDM</t>
  </si>
  <si>
    <t>Sesame Street</t>
  </si>
  <si>
    <t>Enaldinho</t>
  </si>
  <si>
    <t>Trakin Tech</t>
  </si>
  <si>
    <t>Goldmines Bollywood</t>
  </si>
  <si>
    <t>Peppa Pig - Official Channel</t>
  </si>
  <si>
    <t>TheGrefg</t>
  </si>
  <si>
    <t>Goldmines Gaane Sune Ansune</t>
  </si>
  <si>
    <t>MrSuicideSheep</t>
  </si>
  <si>
    <t>SonyMusicIndiaVEVO</t>
  </si>
  <si>
    <t>Goldmines Cineplex</t>
  </si>
  <si>
    <t>SSSniperWolf</t>
  </si>
  <si>
    <t>Get Movies</t>
  </si>
  <si>
    <t>SSundee</t>
  </si>
  <si>
    <t>MAIKI021</t>
  </si>
  <si>
    <t>ýýýýýýýý ýýýýýýýý ýýýýýýýýýý | toyoraljanahtv</t>
  </si>
  <si>
    <t>Jordan</t>
  </si>
  <si>
    <t>JO</t>
  </si>
  <si>
    <t>A2 Motivation by Arvind Arora</t>
  </si>
  <si>
    <t>Vogue</t>
  </si>
  <si>
    <t>RsiamMusic : ï¿½ï¿½ï¿½ï¿½ï¿½ï¿½ï¿½ï¿½</t>
  </si>
  <si>
    <t>zbing z.</t>
  </si>
  <si>
    <t>Mr Bean</t>
  </si>
  <si>
    <t>Gyan Gamingï¿½</t>
  </si>
  <si>
    <t>GR6 EXPLODE</t>
  </si>
  <si>
    <t>TheDonato</t>
  </si>
  <si>
    <t>Shemaroo Movies</t>
  </si>
  <si>
    <t>Makiman131</t>
  </si>
  <si>
    <t>Goldmines Great Indian Comedy</t>
  </si>
  <si>
    <t>DUDU e CAROL</t>
  </si>
  <si>
    <t>Autos &amp; Vehicles</t>
  </si>
  <si>
    <t>Troom Troom Es</t>
  </si>
  <si>
    <t>Tsuriki Show</t>
  </si>
  <si>
    <t>Germany</t>
  </si>
  <si>
    <t>DE</t>
  </si>
  <si>
    <t>Rafa &amp; Luiz</t>
  </si>
  <si>
    <t>Pinkfong Baby Shark - Kids' Songs &amp; Stories</t>
  </si>
  <si>
    <t>Yudist Ardhana</t>
  </si>
  <si>
    <t>Dyland PROS</t>
  </si>
  <si>
    <t>Kids Lineï¿½ï¿½ï¿½ï¿½ï¿½ï¿½ï¿½</t>
  </si>
  <si>
    <t>BETER Bï¿½ï¿½</t>
  </si>
  <si>
    <t>Troom Troom PT</t>
  </si>
  <si>
    <t>Ricis Official</t>
  </si>
  <si>
    <t>Sony Music South</t>
  </si>
  <si>
    <t>Trap Nation</t>
  </si>
  <si>
    <t>Chapitosiki</t>
  </si>
  <si>
    <t>Mariale</t>
  </si>
  <si>
    <t>Canal KondZilla</t>
  </si>
  <si>
    <t>Franco Escamilla</t>
  </si>
  <si>
    <t>Manual do Mundo</t>
  </si>
  <si>
    <t>Ryan's World</t>
  </si>
  <si>
    <t>Panda</t>
  </si>
  <si>
    <t>HybridPanda</t>
  </si>
  <si>
    <t>Troom Troom</t>
  </si>
  <si>
    <t>Little Baby Bum - Nursery Rhymes &amp; Kids Songs</t>
  </si>
  <si>
    <t>VexTrex</t>
  </si>
  <si>
    <t>ýýýýýýýý ýýýýýýýý</t>
  </si>
  <si>
    <t>Troom Troom India</t>
  </si>
  <si>
    <t>7clouds</t>
  </si>
  <si>
    <t>Danny Fitt</t>
  </si>
  <si>
    <t>The Shiny Peanut</t>
  </si>
  <si>
    <t>Baim Paula</t>
  </si>
  <si>
    <t>MoreAliA</t>
  </si>
  <si>
    <t>LeoNata Family</t>
  </si>
  <si>
    <t>Jess No Limit</t>
  </si>
  <si>
    <t>BANGTANTV</t>
  </si>
  <si>
    <t>karameeshchannel</t>
  </si>
  <si>
    <t>Porta dos Fundos</t>
  </si>
  <si>
    <t>Pop Chartbusters</t>
  </si>
  <si>
    <t>Filaretiki</t>
  </si>
  <si>
    <t>ýýýýýýýýýýýý</t>
  </si>
  <si>
    <t>Younes Zarou</t>
  </si>
  <si>
    <t>AH</t>
  </si>
  <si>
    <t>ILYA BORZOV</t>
  </si>
  <si>
    <t>Unbox Therapy</t>
  </si>
  <si>
    <t>NishaMadhulika</t>
  </si>
  <si>
    <t>ýýýýýýýýýýýýýýýý - Al-Remas</t>
  </si>
  <si>
    <t>Iraq</t>
  </si>
  <si>
    <t>IQ</t>
  </si>
  <si>
    <t>BabyBus - Kids Songs and Cartoons</t>
  </si>
  <si>
    <t>Koray Zeynep</t>
  </si>
  <si>
    <t>TED-Ed</t>
  </si>
  <si>
    <t>DisneyMusicVEVO</t>
  </si>
  <si>
    <t>JuegaGerman</t>
  </si>
  <si>
    <t>Right to Shiksha</t>
  </si>
  <si>
    <t>DopeLyrics</t>
  </si>
  <si>
    <t>WB Kids</t>
  </si>
  <si>
    <t>Juliana Baltar</t>
  </si>
  <si>
    <t>T-Series Bollywood Classics</t>
  </si>
  <si>
    <t>Netflix Jr.</t>
  </si>
  <si>
    <t>ýýýýýýýý/Atro</t>
  </si>
  <si>
    <t>dednahype</t>
  </si>
  <si>
    <t>Latvia</t>
  </si>
  <si>
    <t>LV</t>
  </si>
  <si>
    <t>T3ddy</t>
  </si>
  <si>
    <t>Guava Juice</t>
  </si>
  <si>
    <t>America's Got Talent</t>
  </si>
  <si>
    <t>Jane ASMR ï¿½ï¿½</t>
  </si>
  <si>
    <t>Parafernalha</t>
  </si>
  <si>
    <t>Mikecrack</t>
  </si>
  <si>
    <t>KL BRO Biju Rithvik</t>
  </si>
  <si>
    <t>Indore Physical Academy</t>
  </si>
  <si>
    <t>Wish 107.5</t>
  </si>
  <si>
    <t>Health Time</t>
  </si>
  <si>
    <t>Ray William Johnson</t>
  </si>
  <si>
    <t>Sanjoy Das Official</t>
  </si>
  <si>
    <t>ISSEI / ï¿½ï¿½ï¿½ï¿½</t>
  </si>
  <si>
    <t>VanossGaming</t>
  </si>
  <si>
    <t>Roman Atwood Vlogs</t>
  </si>
  <si>
    <t>JYP Entertainment</t>
  </si>
  <si>
    <t>AzzyLand</t>
  </si>
  <si>
    <t>Ninja</t>
  </si>
  <si>
    <t>Melon City Show - ï¿½ï¿½ï¿½ï¿½ï¿½ï¿½ï¿½ï¿½ï¿½ï¿½ï¿</t>
  </si>
  <si>
    <t>Melon City Show - ï¿½ï¿½ï¿½ï¿½ï¿½ï¿½ï¿½ï¿½ï¿½ï¿</t>
  </si>
  <si>
    <t>Genierock</t>
  </si>
  <si>
    <t>FGTeeV</t>
  </si>
  <si>
    <t>DangMattSmith</t>
  </si>
  <si>
    <t>Reaction Time</t>
  </si>
  <si>
    <t>Les' Copaque Production</t>
  </si>
  <si>
    <t>Malaysia</t>
  </si>
  <si>
    <t>MY</t>
  </si>
  <si>
    <t>Family Fitness</t>
  </si>
  <si>
    <t>CoryxKenshin</t>
  </si>
  <si>
    <t>Ultra Movie Parlour</t>
  </si>
  <si>
    <t>Pen Movies</t>
  </si>
  <si>
    <t>Atlantic Records</t>
  </si>
  <si>
    <t>Mobile Legends: Bang Bang</t>
  </si>
  <si>
    <t>ýýýýýýýýý KIMPRO</t>
  </si>
  <si>
    <t>Dan Rhodes</t>
  </si>
  <si>
    <t>Zee Music Classic</t>
  </si>
  <si>
    <t>BanderitaX</t>
  </si>
  <si>
    <t>Smosh</t>
  </si>
  <si>
    <t>Infinite</t>
  </si>
  <si>
    <t>DrossRotzank</t>
  </si>
  <si>
    <t>Top Viral Talent</t>
  </si>
  <si>
    <t>shfa2 - ï¿½ï¿½</t>
  </si>
  <si>
    <t>Mrwhosetheboss</t>
  </si>
  <si>
    <t>gymvirtual</t>
  </si>
  <si>
    <t>Marques Brownlee</t>
  </si>
  <si>
    <t>Vocï¿½ï¿½ï¿½</t>
  </si>
  <si>
    <t>Bie The Ska</t>
  </si>
  <si>
    <t>Gordon Ramsay</t>
  </si>
  <si>
    <t>Vevo</t>
  </si>
  <si>
    <t>Kashvi Adlakha</t>
  </si>
  <si>
    <t>Wow Kidz Action</t>
  </si>
  <si>
    <t>Eros Now Music</t>
  </si>
  <si>
    <t>Mzaalo</t>
  </si>
  <si>
    <t>SQUEEZIE</t>
  </si>
  <si>
    <t>France</t>
  </si>
  <si>
    <t>FR</t>
  </si>
  <si>
    <t>Zhong</t>
  </si>
  <si>
    <t>El Reino Infantil</t>
  </si>
  <si>
    <t>Kids TV India Hindi Nursery Rhymes</t>
  </si>
  <si>
    <t>Free Fire India Official</t>
  </si>
  <si>
    <t>Gato Galactico | GALï¿½ï¿</t>
  </si>
  <si>
    <t>Kabita's Kitchen</t>
  </si>
  <si>
    <t>Pencilmation</t>
  </si>
  <si>
    <t>CrashCourse</t>
  </si>
  <si>
    <t>ýýýýýýýý ýý ýýýýýýýýýýýýýý</t>
  </si>
  <si>
    <t>Green Gold TV - Official Channel</t>
  </si>
  <si>
    <t>Little Baby Bum en Espaï¿½ï</t>
  </si>
  <si>
    <t>Bollywood Classics</t>
  </si>
  <si>
    <t>RaptorGamer</t>
  </si>
  <si>
    <t>Ecuador</t>
  </si>
  <si>
    <t>EC</t>
  </si>
  <si>
    <t>MGC Playhouse</t>
  </si>
  <si>
    <t>HaerteTest</t>
  </si>
  <si>
    <t>Prajapati News</t>
  </si>
  <si>
    <t>Lady Diana</t>
  </si>
  <si>
    <t>LOKESH GAMER</t>
  </si>
  <si>
    <t>Sourav Joshi Vlogs</t>
  </si>
  <si>
    <t>ýýýýýýýýýý ýýýýýýýýýýýý</t>
  </si>
  <si>
    <t>Peppa Pig em Portuguï¿½ï¿½ï¿½ï¿½ï¿½ï¿½ï¿½ï¿½ï¿</t>
  </si>
  <si>
    <t>Peppa Pig em Portuguï¿½ï¿½ï¿½ï¿½ï¿½ï¿½ï¿½ï¿½ï¿½</t>
  </si>
  <si>
    <t>ZutiGang</t>
  </si>
  <si>
    <t>League of Legends</t>
  </si>
  <si>
    <t>Vijay Kumar Viner Vlogs</t>
  </si>
  <si>
    <t>Little Angel: Nursery Rhymes &amp; Kids Songs</t>
  </si>
  <si>
    <t>ATHLEAN-Xï¿½</t>
  </si>
  <si>
    <t>RobleisIUTU</t>
  </si>
  <si>
    <t>Caylus</t>
  </si>
  <si>
    <t>HYBE LABELS</t>
  </si>
  <si>
    <t>NoCopyrightSounds</t>
  </si>
  <si>
    <t>Dan-Sa / Daniel Saboya</t>
  </si>
  <si>
    <t>Ian Boggs</t>
  </si>
  <si>
    <t>Vilmei</t>
  </si>
  <si>
    <t>IShowSpeed</t>
  </si>
  <si>
    <t>LazarBeam</t>
  </si>
  <si>
    <t>Lucas and Marcus</t>
  </si>
  <si>
    <t>El Payaso Plim Plim</t>
  </si>
  <si>
    <t>Crescendo com Luluca</t>
  </si>
  <si>
    <t>tabii Urdu</t>
  </si>
  <si>
    <t>E-MasterSensei</t>
  </si>
  <si>
    <t>Susy Mouriz</t>
  </si>
  <si>
    <t>JJ Olatunji</t>
  </si>
  <si>
    <t>Valentina Pontes ofc</t>
  </si>
  <si>
    <t>Invento na Hora</t>
  </si>
  <si>
    <t>Lokdhun Punjabi</t>
  </si>
  <si>
    <t>Crazy XYZ</t>
  </si>
  <si>
    <t>ýýýýýýýý ýýýý ýýýýýýýýýýýýýý</t>
  </si>
  <si>
    <t>KSI</t>
  </si>
  <si>
    <t>BabyBus - Canciones Infantiles &amp; Videos para Niï¿½ï</t>
  </si>
  <si>
    <t>BabyBus - Canciones Infantiles &amp; Videos paraï¿½</t>
  </si>
  <si>
    <t>Peppa Pig Espaï¿½ï¿½ï¿½ï¿½ï¿½ï¿½ï¿½ï¿½ï¿½</t>
  </si>
  <si>
    <t>Rosanna Pansino</t>
  </si>
  <si>
    <t>Got Talent Global</t>
  </si>
  <si>
    <t>Jesser</t>
  </si>
  <si>
    <t>Masha and The Bear</t>
  </si>
  <si>
    <t>Zee Kids</t>
  </si>
  <si>
    <t>Fueled By Ramen</t>
  </si>
  <si>
    <t>O Reino Infantil</t>
  </si>
  <si>
    <t>Natan por Aï¿</t>
  </si>
  <si>
    <t>My Mate Nate</t>
  </si>
  <si>
    <t>mmoshaya</t>
  </si>
  <si>
    <t>toyorbabytv</t>
  </si>
  <si>
    <t>Turma da Mï¿½ï¿½</t>
  </si>
  <si>
    <t>TWICE</t>
  </si>
  <si>
    <t>ýýý Kids Diana Show</t>
  </si>
  <si>
    <t>Yair17</t>
  </si>
  <si>
    <t>CaseyNeistat</t>
  </si>
  <si>
    <t>Mister Max</t>
  </si>
  <si>
    <t>JOJO TV - Hindi Stories</t>
  </si>
  <si>
    <t>Sandra Cires Art</t>
  </si>
  <si>
    <t>Painzeiro</t>
  </si>
  <si>
    <t>First We Feast</t>
  </si>
  <si>
    <t>Lilly Singh</t>
  </si>
  <si>
    <t>Miss Katy</t>
  </si>
  <si>
    <t>The Vishal bhatt</t>
  </si>
  <si>
    <t>GEN HALILINTAR</t>
  </si>
  <si>
    <t>PowerfulJRE</t>
  </si>
  <si>
    <t>The World Adventures ï¿½ï¿½ï¿½ï¿½ï¿½ï¿½</t>
  </si>
  <si>
    <t>Timba Vk</t>
  </si>
  <si>
    <t>Technology Gyan</t>
  </si>
  <si>
    <t>ýýýýýýýý ýý ýýýýýýýý</t>
  </si>
  <si>
    <t>Queen Official</t>
  </si>
  <si>
    <t>El Reino a Jugar</t>
  </si>
  <si>
    <t>Jake Paul</t>
  </si>
  <si>
    <t>Kinder Spielzeug Kanal (Kidibli)</t>
  </si>
  <si>
    <t>Technoblade</t>
  </si>
  <si>
    <t>Vania Mania Kids</t>
  </si>
  <si>
    <t>shfa</t>
  </si>
  <si>
    <t>ýýýýýýýýýý ýýýýýý</t>
  </si>
  <si>
    <t>LosPolinesios</t>
  </si>
  <si>
    <t>Brave Wilderness</t>
  </si>
  <si>
    <t>KatieAngel</t>
  </si>
  <si>
    <t>Zig &amp; Sharko</t>
  </si>
  <si>
    <t>Woody &amp; Kleiny</t>
  </si>
  <si>
    <t>enchufetv</t>
  </si>
  <si>
    <t>Goldmines Premiere</t>
  </si>
  <si>
    <t>PANDA BOI</t>
  </si>
  <si>
    <t>Italy</t>
  </si>
  <si>
    <t>IT</t>
  </si>
  <si>
    <t>Cocomelon - Nursery Rhymes</t>
  </si>
  <si>
    <t>THE BROWN SIBLINGS</t>
  </si>
  <si>
    <t>Auron</t>
  </si>
  <si>
    <t>Ishaan Ali 11</t>
  </si>
  <si>
    <t>Planeta das Gï¿½ï¿½</t>
  </si>
  <si>
    <t>Zach Choi ASMR</t>
  </si>
  <si>
    <t>MR. INDIAN HACKER</t>
  </si>
  <si>
    <t>Rubï¿½ï¿½ï¿½ï¿½ï¿½ï¿½</t>
  </si>
  <si>
    <t>With Kids[ï¿½ï¿½ï¿½ï¿½ï</t>
  </si>
  <si>
    <t>SUPER SLICK SLIME SAM</t>
  </si>
  <si>
    <t>Spider Slack</t>
  </si>
  <si>
    <t>Chetan Monga Vlogs</t>
  </si>
  <si>
    <t>Dr. Vivek Bindra: Motivational Speaker</t>
  </si>
  <si>
    <t>Dushyant kukreja</t>
  </si>
  <si>
    <t>tuzelity SHUFFLE</t>
  </si>
  <si>
    <t>Hacksmith Industries</t>
  </si>
  <si>
    <t>NikkieTutorials</t>
  </si>
  <si>
    <t>BabyBus - Cerita &amp; Lagu Anak-anak</t>
  </si>
  <si>
    <t>mujjuu___14</t>
  </si>
  <si>
    <t>SEVENGERS</t>
  </si>
  <si>
    <t>NichLmao</t>
  </si>
  <si>
    <t>Alan Chikin Chow</t>
  </si>
  <si>
    <t>FAPTV</t>
  </si>
  <si>
    <t>Supercar Blondie</t>
  </si>
  <si>
    <t>Autos</t>
  </si>
  <si>
    <t>Dave and Ava - Nursery Rhymes and Baby Songs</t>
  </si>
  <si>
    <t>BillionSurpriseToys  - Nursery Rhymes &amp; Cartoons</t>
  </si>
  <si>
    <t>BillionSurpriseToys  - Nursery Rhymes &amp; Cartï¿½</t>
  </si>
  <si>
    <t>RKD Studios</t>
  </si>
  <si>
    <t>#Refugio Mental</t>
  </si>
  <si>
    <t>#Refï¿½ï¿½ï¿½ï¿½</t>
  </si>
  <si>
    <t>Davie504</t>
  </si>
  <si>
    <t>Jason Derulo</t>
  </si>
  <si>
    <t>Morgz</t>
  </si>
  <si>
    <t>Topper Guild</t>
  </si>
  <si>
    <t>Awakening Music</t>
  </si>
  <si>
    <t>Heidi and Zidane HZHtube</t>
  </si>
  <si>
    <t>Blossom</t>
  </si>
  <si>
    <t>Alejo Igoa</t>
  </si>
  <si>
    <t>Unspeakable</t>
  </si>
  <si>
    <t>Little Angel - Mï¿½ï¿½ï¿½ï¿½ï¿½ï¿½ï¿½ï¿½ï¿½ï¿½</t>
  </si>
  <si>
    <t>Little Angel - Mï¿½ï¿½ï¿½ï¿½ï¿½ï¿½ï¿½ï¿½ï¿½ï¿½ï¿½</t>
  </si>
  <si>
    <t>Naisa Alifia Yuriza (N.A.Y)</t>
  </si>
  <si>
    <t>FACT FIRE KING</t>
  </si>
  <si>
    <t>F2Freestylers - Ultimate Soccer Skills Channel</t>
  </si>
  <si>
    <t>F2Freestylers - Ultimate Soccer Skills Channï¿½</t>
  </si>
  <si>
    <t>BIGBANG</t>
  </si>
  <si>
    <t>D Billions</t>
  </si>
  <si>
    <t>Priyal Kukreja</t>
  </si>
  <si>
    <t>That Little Puff</t>
  </si>
  <si>
    <t>Mï¿½ï¿½ï¿½ï¿½</t>
  </si>
  <si>
    <t>Travel &amp; Events</t>
  </si>
  <si>
    <t>Marta and Rustam</t>
  </si>
  <si>
    <t>Crafty Panda</t>
  </si>
  <si>
    <t>Mohamed Ramadan I ï¿½ï¿½ï¿½ï¿½ï¿½ï¿½ï</t>
  </si>
  <si>
    <t>David Guetta</t>
  </si>
  <si>
    <t>BeatboxJCOP</t>
  </si>
  <si>
    <t>Super Simple Songs - Kids Songs</t>
  </si>
  <si>
    <t>Maria Clara &amp; JP</t>
  </si>
  <si>
    <t>YouTube</t>
  </si>
  <si>
    <t>Like Nastya ESP</t>
  </si>
  <si>
    <t>MrBeast</t>
  </si>
  <si>
    <t>tanboy kun</t>
  </si>
  <si>
    <t>FunFun Toy Doll TV</t>
  </si>
  <si>
    <t>The Royalty Family</t>
  </si>
  <si>
    <t>bharatzkitchen HINDI</t>
  </si>
  <si>
    <t>XpressTV</t>
  </si>
  <si>
    <t>Canal IN</t>
  </si>
  <si>
    <t>Little Angel Espaï¿½ï¿½ï¿½ï¿½ï¿½ï¿½ï¿½ï¿½ï¿½</t>
  </si>
  <si>
    <t>Logan Paul</t>
  </si>
  <si>
    <t>JesseAndMike</t>
  </si>
  <si>
    <t>The ACE Family</t>
  </si>
  <si>
    <t>FactTechz</t>
  </si>
  <si>
    <t>Blippi - Educational Videos for Kids</t>
  </si>
  <si>
    <t>elrubiusOMG</t>
  </si>
  <si>
    <t>Chad Wild Clay</t>
  </si>
  <si>
    <t>Kurt Hugo Schneider</t>
  </si>
  <si>
    <t>O Que Nï¿½ï¿½ï¿½ï¿½ï¿½ï¿</t>
  </si>
  <si>
    <t>Noor Stars</t>
  </si>
  <si>
    <t>LOUD</t>
  </si>
  <si>
    <t>WatchLOUD</t>
  </si>
  <si>
    <t>Hero Movies 2023</t>
  </si>
  <si>
    <t>Antrax</t>
  </si>
  <si>
    <t>ýýýýýýýýýSULGI</t>
  </si>
  <si>
    <t>Wiz Khalifa</t>
  </si>
  <si>
    <t>Adam W</t>
  </si>
  <si>
    <t>Geet MP3</t>
  </si>
  <si>
    <t>Willie Salim</t>
  </si>
  <si>
    <t>Clash of Clans</t>
  </si>
  <si>
    <t>Yuya</t>
  </si>
  <si>
    <t>Daily Dose Of Internet</t>
  </si>
  <si>
    <t>Azhan5star</t>
  </si>
  <si>
    <t>Panda Shorts</t>
  </si>
  <si>
    <t>Sweden</t>
  </si>
  <si>
    <t>SE</t>
  </si>
  <si>
    <t>Like Nastya AE</t>
  </si>
  <si>
    <t>La Granja de Zenï¿½</t>
  </si>
  <si>
    <t>Like Nastya PRT</t>
  </si>
  <si>
    <t>Oyuncak Avï¿</t>
  </si>
  <si>
    <t>W2S</t>
  </si>
  <si>
    <t>TV Ana Emilia</t>
  </si>
  <si>
    <t>How Ridiculous</t>
  </si>
  <si>
    <t>ýýý Kids Roma Show</t>
  </si>
  <si>
    <t>AboFlah</t>
  </si>
  <si>
    <t>Kuwait</t>
  </si>
  <si>
    <t>KW</t>
  </si>
  <si>
    <t>ChuChu TV Nursery Rhymes &amp; Kids Songs</t>
  </si>
  <si>
    <t>Dear Sir</t>
  </si>
  <si>
    <t>Everson Zoio</t>
  </si>
  <si>
    <t>Yoeslan</t>
  </si>
  <si>
    <t>toycantando</t>
  </si>
  <si>
    <t>Like Nastya Show</t>
  </si>
  <si>
    <t>Boram Tube ToysReview [ï¿½ï¿½ï¿½ï¿½ï¿½ï¿½ï¿½ï¿½ï¿</t>
  </si>
  <si>
    <t>Boram Tube ToysReview [ï¿½ï¿½ï¿½ï¿½ï¿½ï¿½ï¿½ï¿½ï</t>
  </si>
  <si>
    <t>Genevieve's Playhouse - Learning Videos for Kids</t>
  </si>
  <si>
    <t>Genevieve's Playhouse - Learning Videos for ï¿½</t>
  </si>
  <si>
    <t>The LaBrant Fam</t>
  </si>
  <si>
    <t>ýýýýýýýýýýýýýýýýýý</t>
  </si>
  <si>
    <t>Eli Kids - Cartoons &amp; Songs</t>
  </si>
  <si>
    <t>Mis Pastelitos</t>
  </si>
  <si>
    <t>Like Nastya VNM</t>
  </si>
  <si>
    <t>People Vs Food</t>
  </si>
  <si>
    <t>Heidi y Zidane</t>
  </si>
  <si>
    <t>Blippi Espaï¿½ï</t>
  </si>
  <si>
    <t>Akshay Nagwadiya</t>
  </si>
  <si>
    <t>Adexe &amp; Nau</t>
  </si>
  <si>
    <t>Kids Play</t>
  </si>
  <si>
    <t>Anaysa</t>
  </si>
  <si>
    <t>Diana and Roma ARA</t>
  </si>
  <si>
    <t>HowToBasic</t>
  </si>
  <si>
    <t>Diana and Roma ESP</t>
  </si>
  <si>
    <t>Infobells - Hindi</t>
  </si>
  <si>
    <t>Super Polina</t>
  </si>
  <si>
    <t>Vlad and Niki</t>
  </si>
  <si>
    <t>shane</t>
  </si>
  <si>
    <t>Noman Official</t>
  </si>
  <si>
    <t>whinderssonnunes</t>
  </si>
  <si>
    <t>infobells - Tamil</t>
  </si>
  <si>
    <t>Brent Rivera</t>
  </si>
  <si>
    <t>Canal Nostalgia</t>
  </si>
  <si>
    <t>Canal Nostalgia TV</t>
  </si>
  <si>
    <t>Maya and Mary</t>
  </si>
  <si>
    <t>Gulshan Kalra</t>
  </si>
  <si>
    <t>BLACKPINK</t>
  </si>
  <si>
    <t>Fernanfloo</t>
  </si>
  <si>
    <t>El Salvador</t>
  </si>
  <si>
    <t>SV</t>
  </si>
  <si>
    <t>Arif muhammad</t>
  </si>
  <si>
    <t>HUBAï¿½ï¿½</t>
  </si>
  <si>
    <t>David Dobrik</t>
  </si>
  <si>
    <t>Diana and Roma IND</t>
  </si>
  <si>
    <t>Ranz Kyle</t>
  </si>
  <si>
    <t>ýýýýýýýýýýýýýýý ýýýýýý ýýýýýýýýýýýýýýýýýý</t>
  </si>
  <si>
    <t>ýýýýýýýýýýýýýýýýýýýýýý</t>
  </si>
  <si>
    <t>Vlad and Niki Arabic</t>
  </si>
  <si>
    <t>7 Minutoz</t>
  </si>
  <si>
    <t>123 GO! Spanish</t>
  </si>
  <si>
    <t>Vlad and Niki PRT</t>
  </si>
  <si>
    <t>Vlad vï¿½ï¿½ï</t>
  </si>
  <si>
    <t>Vlad and Niki ESP</t>
  </si>
  <si>
    <t>Lotus Music</t>
  </si>
  <si>
    <t>jaanvi patel</t>
  </si>
  <si>
    <t>Diana and Roma EN</t>
  </si>
  <si>
    <t>GH'S</t>
  </si>
  <si>
    <t>Vlad and Niki ARA</t>
  </si>
  <si>
    <t>Daddy Yankee</t>
  </si>
  <si>
    <t>infobells - Telugu</t>
  </si>
  <si>
    <t>James Charles</t>
  </si>
  <si>
    <t>ýýýýýýýý ýý ýýýýýýýýýýýý</t>
  </si>
  <si>
    <t>Piuzinho</t>
  </si>
  <si>
    <t>ADEL et SAMI</t>
  </si>
  <si>
    <t>Like Nastya IDN</t>
  </si>
  <si>
    <t>Vlad and Niki IDN</t>
  </si>
  <si>
    <t>TheBrianMaps</t>
  </si>
  <si>
    <t>Heroindori</t>
  </si>
  <si>
    <t>infobells</t>
  </si>
  <si>
    <t>Like Nastya</t>
  </si>
  <si>
    <t>Like Nastya Vlog</t>
  </si>
  <si>
    <t>Boyce Avenue</t>
  </si>
  <si>
    <t>Doc Tops</t>
  </si>
  <si>
    <t>Caeli YT</t>
  </si>
  <si>
    <t>Like Nastya Stories</t>
  </si>
  <si>
    <t>Vlad y Niki Show</t>
  </si>
  <si>
    <t>shfa show India</t>
  </si>
  <si>
    <t>Rclbeauty101</t>
  </si>
  <si>
    <t>SlivkiShow</t>
  </si>
  <si>
    <t>Vsauce</t>
  </si>
  <si>
    <t>Wengie</t>
  </si>
  <si>
    <t>Ami Rodriguez</t>
  </si>
  <si>
    <t>Pari's Lifestyle</t>
  </si>
  <si>
    <t>Smile Family Spanish</t>
  </si>
  <si>
    <t>unknown boy varun</t>
  </si>
  <si>
    <t>sagar kalra (Shorts)</t>
  </si>
  <si>
    <t>les boys tv2</t>
  </si>
  <si>
    <t>Coke Studio</t>
  </si>
  <si>
    <t>Rohail Hyatt</t>
  </si>
  <si>
    <t>Enrique Iglesias</t>
  </si>
  <si>
    <t>Niana Guerrero</t>
  </si>
  <si>
    <t>Bobby chourasiya</t>
  </si>
  <si>
    <t>Aayu and Pihu Show</t>
  </si>
  <si>
    <t>Wesley Safadï¿½</t>
  </si>
  <si>
    <t>FailArmy</t>
  </si>
  <si>
    <t>Marshmello</t>
  </si>
  <si>
    <t>ýýýýýýýýýýýýýýý Ms Yeah</t>
  </si>
  <si>
    <t>infobells - Kannada</t>
  </si>
  <si>
    <t>jeffreestar</t>
  </si>
  <si>
    <t>Narins Beauty</t>
  </si>
  <si>
    <t>Kaykai Salaider</t>
  </si>
  <si>
    <t>ýýýýýýýý ýýýýýýýýýýýýýýýýýýýýýý</t>
  </si>
  <si>
    <t>Jake Fellman</t>
  </si>
  <si>
    <t>Lyrical Lemonade</t>
  </si>
  <si>
    <t>50 Cent</t>
  </si>
  <si>
    <t>Talking Tom &amp; Friends</t>
  </si>
  <si>
    <t>Gusttavo Lima Oficial</t>
  </si>
  <si>
    <t>Jordan Matter</t>
  </si>
  <si>
    <t>MC Divertida</t>
  </si>
  <si>
    <t>Chloe Ting</t>
  </si>
  <si>
    <t>DALLMYD</t>
  </si>
  <si>
    <t>Lofi Girl</t>
  </si>
  <si>
    <t>SAAIHALILINTAR</t>
  </si>
  <si>
    <t>AuronPlay</t>
  </si>
  <si>
    <t>nigahiga</t>
  </si>
  <si>
    <t>Drawblogs</t>
  </si>
  <si>
    <t>Peru</t>
  </si>
  <si>
    <t>PE</t>
  </si>
  <si>
    <t>Coldplay</t>
  </si>
  <si>
    <t>_vector_</t>
  </si>
  <si>
    <t>CookingShooking Hindi</t>
  </si>
  <si>
    <t>NickyJamTV</t>
  </si>
  <si>
    <t>Dude Perfect</t>
  </si>
  <si>
    <t>colinfurze</t>
  </si>
  <si>
    <t>Ed Sheeran</t>
  </si>
  <si>
    <t>ýýýýýýýýýýýý ýýýýýýýýýýýý I ýýýýýý ýý ýýýýýýýýýý</t>
  </si>
  <si>
    <t>ýýýýýýýýýýýý ýýýýýýýýýýýý I ýýýýýý ýý ýýýýýýýýý</t>
  </si>
  <si>
    <t>FFUNTV</t>
  </si>
  <si>
    <t>elcarteldesantatv</t>
  </si>
  <si>
    <t>HiMan</t>
  </si>
  <si>
    <t>Marmok</t>
  </si>
  <si>
    <t>Veritasium</t>
  </si>
  <si>
    <t>Acenix</t>
  </si>
  <si>
    <t>EeOneGuy</t>
  </si>
  <si>
    <t>Martin Garrix</t>
  </si>
  <si>
    <t>ýýýýýýýýýýýýýýýýýýýýý</t>
  </si>
  <si>
    <t>Infobells Bangla</t>
  </si>
  <si>
    <t>Pitbull</t>
  </si>
  <si>
    <t>Totoy kids - Espaï¿½ï</t>
  </si>
  <si>
    <t>TommyInnit</t>
  </si>
  <si>
    <t>Zï¿½ï¿½ï¿½ï¿½ï¿½ï¿½ï</t>
  </si>
  <si>
    <t>MyMissAnand</t>
  </si>
  <si>
    <t>CVS 3D Rhymes &amp; Kids Songs</t>
  </si>
  <si>
    <t>Manoj  parihar</t>
  </si>
  <si>
    <t>Matt Steffanina</t>
  </si>
  <si>
    <t>Shakira</t>
  </si>
  <si>
    <t>JFlaMusic</t>
  </si>
  <si>
    <t>Henrique e Juliano</t>
  </si>
  <si>
    <t>Dental Digest</t>
  </si>
  <si>
    <t>Duo Tiempo De Sol</t>
  </si>
  <si>
    <t>Bebefinn - Nursery Rhymes &amp; Kids Songs</t>
  </si>
  <si>
    <t>Conor Maynard</t>
  </si>
  <si>
    <t>Peet Montzingo</t>
  </si>
  <si>
    <t>BUDI01 GAMING</t>
  </si>
  <si>
    <t>Jorge &amp; Mateus Oficial</t>
  </si>
  <si>
    <t>The Slow Mo Guys</t>
  </si>
  <si>
    <t>Demi Lovato</t>
  </si>
  <si>
    <t>Sidemen</t>
  </si>
  <si>
    <t>Triggered Insaan</t>
  </si>
  <si>
    <t>Ben Azelart</t>
  </si>
  <si>
    <t>Ninja Kidz TV</t>
  </si>
  <si>
    <t>Luli Pampï¿½</t>
  </si>
  <si>
    <t>Bounce Patrol - Kids Songs</t>
  </si>
  <si>
    <t>Kimberly Loaiza</t>
  </si>
  <si>
    <t>WiederDude</t>
  </si>
  <si>
    <t>Alexa Rivera</t>
  </si>
  <si>
    <t>Canal Canalha</t>
  </si>
  <si>
    <t>TaylorSwiftVEVO</t>
  </si>
  <si>
    <t>Daniel LaBelle</t>
  </si>
  <si>
    <t>Alex Gonzaga Official</t>
  </si>
  <si>
    <t>Stubborn Facts</t>
  </si>
  <si>
    <t>Little Mix</t>
  </si>
  <si>
    <t>Zeinab Harake</t>
  </si>
  <si>
    <t>SCTV</t>
  </si>
  <si>
    <t>OneDirectionVEVO</t>
  </si>
  <si>
    <t>Jennifer Lopez</t>
  </si>
  <si>
    <t>Collins Key</t>
  </si>
  <si>
    <t>Stokes Twins</t>
  </si>
  <si>
    <t>Vibhu 96</t>
  </si>
  <si>
    <t>Mundo Bita</t>
  </si>
  <si>
    <t>DJ Snake</t>
  </si>
  <si>
    <t>Go Ami Go!</t>
  </si>
  <si>
    <t>JennaMarbles</t>
  </si>
  <si>
    <t>Justin Bieber</t>
  </si>
  <si>
    <t>Skrillex</t>
  </si>
  <si>
    <t>Beast Reacts</t>
  </si>
  <si>
    <t>Beyoncï¿</t>
  </si>
  <si>
    <t>Jingle Toons</t>
  </si>
  <si>
    <t>Emiway Bantai</t>
  </si>
  <si>
    <t>jbalvinVEVO</t>
  </si>
  <si>
    <t>Sebastiï¿½ï¿½ï¿½</t>
  </si>
  <si>
    <t>Meghan Trainor</t>
  </si>
  <si>
    <t>Talking Angela</t>
  </si>
  <si>
    <t>MissaSinfonia</t>
  </si>
  <si>
    <t>SAM SMITH</t>
  </si>
  <si>
    <t>Eva Bravo Play</t>
  </si>
  <si>
    <t>Kiddiestv Hindi - Nursery Rhymes &amp; Kids Songs</t>
  </si>
  <si>
    <t>Gibby :)</t>
  </si>
  <si>
    <t>Juan De Dios Pantoja</t>
  </si>
  <si>
    <t>Boram Tube Vlog [ï¿½ï¿½ï¿½ï¿½ï¿½ï¿½ï¿½ï¿½ï¿</t>
  </si>
  <si>
    <t>Quantum Tech HD</t>
  </si>
  <si>
    <t>Mr_Mughall Gaming</t>
  </si>
  <si>
    <t>Cyprien</t>
  </si>
  <si>
    <t>Jkk Entertainment</t>
  </si>
  <si>
    <t>Katakit Baby TV</t>
  </si>
  <si>
    <t>Village Cooking Channel</t>
  </si>
  <si>
    <t>Ellie Goulding</t>
  </si>
  <si>
    <t>DEV Ke Facts</t>
  </si>
  <si>
    <t>KHANDESHI MOVIES</t>
  </si>
  <si>
    <t>Farruko</t>
  </si>
  <si>
    <t>Taylor Swift</t>
  </si>
  <si>
    <t>IDEAS EN 5 MINUTOS</t>
  </si>
  <si>
    <t>Ideas En 5 Minutos</t>
  </si>
  <si>
    <t>DaFuq!?Boom!</t>
  </si>
  <si>
    <t>It's Mamix</t>
  </si>
  <si>
    <t>Republic Bharat</t>
  </si>
  <si>
    <t>Gyani Beast</t>
  </si>
  <si>
    <t>Totoy kids - Portuguï¿½</t>
  </si>
  <si>
    <t>Avril Lavigne</t>
  </si>
  <si>
    <t>JustinBieberVEVO</t>
  </si>
  <si>
    <t>Lindsey Stirling</t>
  </si>
  <si>
    <t>shakiraVEVO</t>
  </si>
  <si>
    <t>Ozuna</t>
  </si>
  <si>
    <t>MattyBRaps</t>
  </si>
  <si>
    <t>twenty one pilots</t>
  </si>
  <si>
    <t>Pokï¿½ï¿½ï¿½ï¿½ï¿½ï¿½ï¿½ï¿½ï¿½</t>
  </si>
  <si>
    <t>BIBOï¿½ï¿½ï¿½ï¿½ï</t>
  </si>
  <si>
    <t>Kurzgesagt ï¿½ï¿½ï¿½ï¿½ï¿½ï¿</t>
  </si>
  <si>
    <t>BIBO ï¿½ï¿½ï¿½ï¿½ï¿½ï¿</t>
  </si>
  <si>
    <t>BB Ki Vines</t>
  </si>
  <si>
    <t>XO TEAM</t>
  </si>
  <si>
    <t>XO TEAM Family</t>
  </si>
  <si>
    <t>Selena Gomez</t>
  </si>
  <si>
    <t>SelenaGomezVEVO</t>
  </si>
  <si>
    <t>CarryMinati</t>
  </si>
  <si>
    <t>Lele Pons</t>
  </si>
  <si>
    <t>Darkar Company Studios</t>
  </si>
  <si>
    <t>MalumaVEVO</t>
  </si>
  <si>
    <t>The Chainsmokers</t>
  </si>
  <si>
    <t>Ivana Alawi</t>
  </si>
  <si>
    <t>Apple</t>
  </si>
  <si>
    <t>ArianaGrandeVevo</t>
  </si>
  <si>
    <t>Saad Lamjarred | ï¿½ï¿½ï¿½ï¿½ï¿½ï¿</t>
  </si>
  <si>
    <t>Morocco</t>
  </si>
  <si>
    <t>MA</t>
  </si>
  <si>
    <t>KatyPerryVEVO</t>
  </si>
  <si>
    <t>Airrack</t>
  </si>
  <si>
    <t>Lady Gaga</t>
  </si>
  <si>
    <t>Brawl Stars</t>
  </si>
  <si>
    <t>Finland</t>
  </si>
  <si>
    <t>FI</t>
  </si>
  <si>
    <t>Maroon 5</t>
  </si>
  <si>
    <t>Sia</t>
  </si>
  <si>
    <t>The Weeknd</t>
  </si>
  <si>
    <t>Beyoncï¿½ï¿½</t>
  </si>
  <si>
    <t>Rauw Alejandro</t>
  </si>
  <si>
    <t>DONA ï¿½ï¿½</t>
  </si>
  <si>
    <t>Harsh Beniwal</t>
  </si>
  <si>
    <t>Dua Lipa</t>
  </si>
  <si>
    <t>Musas</t>
  </si>
  <si>
    <t>Jordi Sala</t>
  </si>
  <si>
    <t>Andorra</t>
  </si>
  <si>
    <t>AD</t>
  </si>
  <si>
    <t>Tlnovelas</t>
  </si>
  <si>
    <t>tlnovelas</t>
  </si>
  <si>
    <t>Charlie Puth</t>
  </si>
  <si>
    <t>EminemMusic</t>
  </si>
  <si>
    <t>Avicii</t>
  </si>
  <si>
    <t>ashish chanchlani vines</t>
  </si>
  <si>
    <t>MY FAMILY</t>
  </si>
  <si>
    <t>My Family</t>
  </si>
  <si>
    <t>Fun For Kids TV - Hindi Rhymes</t>
  </si>
  <si>
    <t>Neha Kakkar</t>
  </si>
  <si>
    <t>Ariana Grande</t>
  </si>
  <si>
    <t>Maroon5VEVO</t>
  </si>
  <si>
    <t>Anuel AA</t>
  </si>
  <si>
    <t>YoungBoy Never Broke Again</t>
  </si>
  <si>
    <t>Miley Cyrus</t>
  </si>
  <si>
    <t>Liza Koshy</t>
  </si>
  <si>
    <t>J Balvin</t>
  </si>
  <si>
    <t>TheOdd1sOut</t>
  </si>
  <si>
    <t>Anitta</t>
  </si>
  <si>
    <t>EnriqueIglesiasVEVO</t>
  </si>
  <si>
    <t>Rotana</t>
  </si>
  <si>
    <t>rotana5018</t>
  </si>
  <si>
    <t>KAROL G</t>
  </si>
  <si>
    <t>Shawn Mendes</t>
  </si>
  <si>
    <t>XXXTENTACION</t>
  </si>
  <si>
    <t>Camilo</t>
  </si>
  <si>
    <t>officialpsy</t>
  </si>
  <si>
    <t>Katy Perry</t>
  </si>
  <si>
    <t>ýýýýýýýýý Liziqi</t>
  </si>
  <si>
    <t>China</t>
  </si>
  <si>
    <t>CN</t>
  </si>
  <si>
    <t>melanie martinez</t>
  </si>
  <si>
    <t>Mark Rober</t>
  </si>
  <si>
    <t>Future</t>
  </si>
  <si>
    <t>Future AMV's</t>
  </si>
  <si>
    <t>RihannaVEVO</t>
  </si>
  <si>
    <t>CKM</t>
  </si>
  <si>
    <t>Disney Latinoamï¿½ï¿½</t>
  </si>
  <si>
    <t>disneylatinoamerica</t>
  </si>
  <si>
    <t>Dream</t>
  </si>
  <si>
    <t>Sidhu Moose Wala</t>
  </si>
  <si>
    <t>PDK Films</t>
  </si>
  <si>
    <t>ýýýýýýýýýýýýýýý - Genevieve's Playhouse</t>
  </si>
  <si>
    <t>The MriDul</t>
  </si>
  <si>
    <t>EminemVEVO</t>
  </si>
  <si>
    <t>Bruno Mars</t>
  </si>
  <si>
    <t>NickiMinajAtVEVO</t>
  </si>
  <si>
    <t>Migos ATL</t>
  </si>
  <si>
    <t>LuisFonsiVEVO</t>
  </si>
  <si>
    <t>The Q</t>
  </si>
  <si>
    <t>Tom Duggan</t>
  </si>
  <si>
    <t>Bayashi TV</t>
  </si>
  <si>
    <t>ýýýýýýýýýýýýýýýýýýBAYASHITV</t>
  </si>
  <si>
    <t>ImagineDragons</t>
  </si>
  <si>
    <t>ERB</t>
  </si>
  <si>
    <t>JukiLop</t>
  </si>
  <si>
    <t>Maha Fun Tv</t>
  </si>
  <si>
    <t>Rihanna</t>
  </si>
  <si>
    <t>Barbados</t>
  </si>
  <si>
    <t>BB</t>
  </si>
  <si>
    <t>Jason Vlogs</t>
  </si>
  <si>
    <t>Jason Oo</t>
  </si>
  <si>
    <t>Bizarrap</t>
  </si>
  <si>
    <t>Camila Cabello</t>
  </si>
  <si>
    <t>Calvin Harris</t>
  </si>
  <si>
    <t>DM - Desi Melodies</t>
  </si>
  <si>
    <t>Post Malone</t>
  </si>
  <si>
    <t>Becky G</t>
  </si>
  <si>
    <t>Hungria Hip Hop</t>
  </si>
  <si>
    <t>Venus Entertainment</t>
  </si>
  <si>
    <t>Matheus Yurley</t>
  </si>
  <si>
    <t>BigSchool</t>
  </si>
  <si>
    <t>Big School</t>
  </si>
  <si>
    <t>Fifth Harmony</t>
  </si>
  <si>
    <t>Round2hell</t>
  </si>
  <si>
    <t>MrBeast en Espaï¿½ï</t>
  </si>
  <si>
    <t>Galinha Pintadinha</t>
  </si>
  <si>
    <t>Billie Eilish</t>
  </si>
  <si>
    <t>YOLO AVENTURAS</t>
  </si>
  <si>
    <t>Venezuela</t>
  </si>
  <si>
    <t>VE</t>
  </si>
  <si>
    <t>ýýýýýýýýýýýýýýýýýýýý ýýýýýýýýýýýýýýýýýýýý</t>
  </si>
  <si>
    <t>Gallina Pintadita</t>
  </si>
  <si>
    <t>Make Joke Of</t>
  </si>
  <si>
    <t>Wolfoo Family</t>
  </si>
  <si>
    <t>SIS vs BRO</t>
  </si>
  <si>
    <t>SiS</t>
  </si>
  <si>
    <t>ýýýýýýýýýýýýýý ýýýý</t>
  </si>
  <si>
    <t>Lil Pump</t>
  </si>
  <si>
    <t>Paulo Londra</t>
  </si>
  <si>
    <t>Matt Stonie</t>
  </si>
  <si>
    <t>MattStonie</t>
  </si>
  <si>
    <t>AdeleVEVO</t>
  </si>
  <si>
    <t>Tekashi 6ix9ine</t>
  </si>
  <si>
    <t>Ian Lucas</t>
  </si>
  <si>
    <t>And TV</t>
  </si>
  <si>
    <t>ANDtv</t>
  </si>
  <si>
    <t>Lana Del Rey</t>
  </si>
  <si>
    <t>Shorts Break</t>
  </si>
  <si>
    <t>shorts break</t>
  </si>
  <si>
    <t>Nicki Minaj</t>
  </si>
  <si>
    <t>deepesh zo</t>
  </si>
  <si>
    <t>FitDance</t>
  </si>
  <si>
    <t>Fitdance Academy</t>
  </si>
  <si>
    <t>Hear This Music</t>
  </si>
  <si>
    <t>Akon</t>
  </si>
  <si>
    <t>RobTopGames</t>
  </si>
  <si>
    <t>Lil Nas X</t>
  </si>
  <si>
    <t>Super JoJo - Nursery Rhymes &amp; Kids Songs</t>
  </si>
  <si>
    <t>Smile Family</t>
  </si>
  <si>
    <t>SMILE Family</t>
  </si>
  <si>
    <t>Beast Philanthropy</t>
  </si>
  <si>
    <t>Ryan Trahan</t>
  </si>
  <si>
    <t>Calon Sarjana</t>
  </si>
  <si>
    <t>MrBeast 2</t>
  </si>
  <si>
    <t>Leaux Pass</t>
  </si>
  <si>
    <t>MSA previously My Story Animated</t>
  </si>
  <si>
    <t>MSA Previously My Story Animated</t>
  </si>
  <si>
    <t>Wolfoo Channel</t>
  </si>
  <si>
    <t>zayn</t>
  </si>
  <si>
    <t>JULIA GISELLA</t>
  </si>
  <si>
    <t>Julia Gisella</t>
  </si>
  <si>
    <t>Kim Loaiza</t>
  </si>
  <si>
    <t>invictor</t>
  </si>
  <si>
    <t>INVICTOR</t>
  </si>
  <si>
    <t>AS Gaming</t>
  </si>
  <si>
    <t>ASGaming</t>
  </si>
  <si>
    <t>Amit Bhadana</t>
  </si>
  <si>
    <t>CKN</t>
  </si>
  <si>
    <t>cKn</t>
  </si>
  <si>
    <t>JD Pantoja</t>
  </si>
  <si>
    <t>Michael Jackson</t>
  </si>
  <si>
    <t>Adele</t>
  </si>
  <si>
    <t>Deddy Corbuzier</t>
  </si>
  <si>
    <t>deddycorbuzier</t>
  </si>
  <si>
    <t>Maluma</t>
  </si>
  <si>
    <t>MaLuMa</t>
  </si>
  <si>
    <t>T-Series Bhakti Sagar</t>
  </si>
  <si>
    <t>T- SERIES BHAKTI SAGAR</t>
  </si>
  <si>
    <t>Travis Scott</t>
  </si>
  <si>
    <t>ABPLIVE</t>
  </si>
  <si>
    <t>DJ Khaled</t>
  </si>
  <si>
    <t>DjKhaled</t>
  </si>
  <si>
    <t>Samoa</t>
  </si>
  <si>
    <t>WS</t>
  </si>
  <si>
    <t>LooLoo Kids - Nursery Rhymes and Children's Songs</t>
  </si>
  <si>
    <t>LooLoo Kids - Nursery Rhymes and Children's ï¿½</t>
  </si>
  <si>
    <t>One Direction</t>
  </si>
  <si>
    <t>21 Savage</t>
  </si>
  <si>
    <t>AdMe</t>
  </si>
  <si>
    <t>Aday Cï¿½ï¿½ï¿½ï¿½ï</t>
  </si>
  <si>
    <t>Cardi B</t>
  </si>
  <si>
    <t>Gustavo Parï¿½ï¿½</t>
  </si>
  <si>
    <t>GustavoParodias</t>
  </si>
  <si>
    <t>Alan Walker</t>
  </si>
  <si>
    <t>alanwalker</t>
  </si>
  <si>
    <t>The Dodo</t>
  </si>
  <si>
    <t>Dorukhan Gï¿½ï¿½ï</t>
  </si>
  <si>
    <t>Troom Troom Indonesia</t>
  </si>
  <si>
    <t>TROOM TROOM INDONESIA</t>
  </si>
  <si>
    <t>Jomy Production</t>
  </si>
  <si>
    <t>SRK Edie soon</t>
  </si>
  <si>
    <t>Knowledge Tv ï¿½ï¿½ï¿½ï¿½ï¿½ï¿½</t>
  </si>
  <si>
    <t>SMOL</t>
  </si>
  <si>
    <t>Claudio</t>
  </si>
  <si>
    <t>Romeo Santos</t>
  </si>
  <si>
    <t>RomeoSantos</t>
  </si>
  <si>
    <t>Masha y el Oso</t>
  </si>
  <si>
    <t>Masha y El oso</t>
  </si>
  <si>
    <t>Jamuna TV</t>
  </si>
  <si>
    <t>jamuna tv24</t>
  </si>
  <si>
    <t>Bangladesh</t>
  </si>
  <si>
    <t>BD</t>
  </si>
  <si>
    <t>Zach King</t>
  </si>
  <si>
    <t>HolaSoyGerman.</t>
  </si>
  <si>
    <t>holasoygerman. 2</t>
  </si>
  <si>
    <t>MrBeast Gaming</t>
  </si>
  <si>
    <t>MrBeastGaming</t>
  </si>
  <si>
    <t>ZHC</t>
  </si>
  <si>
    <t>zhc</t>
  </si>
  <si>
    <t>Toys and Colors</t>
  </si>
  <si>
    <t>Toys and colors</t>
  </si>
  <si>
    <t>Las Ratitas</t>
  </si>
  <si>
    <t>LAS RATITAS</t>
  </si>
  <si>
    <t>Drake</t>
  </si>
  <si>
    <t>drake</t>
  </si>
  <si>
    <t>Zee Telugu</t>
  </si>
  <si>
    <t>zeetelugu</t>
  </si>
  <si>
    <t>Salman Noman</t>
  </si>
  <si>
    <t>salman Noman</t>
  </si>
  <si>
    <t>Goldmines Movies</t>
  </si>
  <si>
    <t>Ti Ti</t>
  </si>
  <si>
    <t>Trap City</t>
  </si>
  <si>
    <t>TrapCity</t>
  </si>
  <si>
    <t>Stray Kids</t>
  </si>
  <si>
    <t>straykids</t>
  </si>
  <si>
    <t>sports</t>
  </si>
  <si>
    <t>Popular on YouTube</t>
  </si>
  <si>
    <t>Popular on Youtube</t>
  </si>
  <si>
    <t>WowKidz</t>
  </si>
  <si>
    <t>wowkidz</t>
  </si>
  <si>
    <t>ToyPuddingTV</t>
  </si>
  <si>
    <t>ToyPudding TV[ï¿½ï¿½ï¿½ï¿½ï</t>
  </si>
  <si>
    <t>Talking Tom</t>
  </si>
  <si>
    <t>TalkingTom</t>
  </si>
  <si>
    <t>Desi Music Factory</t>
  </si>
  <si>
    <t>Desi music factory</t>
  </si>
  <si>
    <t>Busy Fun Ltd</t>
  </si>
  <si>
    <t>TG MAYANK YT</t>
  </si>
  <si>
    <t>Zuni and Family</t>
  </si>
  <si>
    <t>zuni and family</t>
  </si>
  <si>
    <t>Ali-A</t>
  </si>
  <si>
    <t>ali-a</t>
  </si>
  <si>
    <t>ExtraPolinesios</t>
  </si>
  <si>
    <t>Extra polinesios</t>
  </si>
  <si>
    <t>NOBRU</t>
  </si>
  <si>
    <t>nobru</t>
  </si>
  <si>
    <t>Bad Bunny</t>
  </si>
  <si>
    <t>badbunny</t>
  </si>
  <si>
    <t>5-Minute Crafts</t>
  </si>
  <si>
    <t>5-Minute Crafts 2.0</t>
  </si>
  <si>
    <t>Goldmines</t>
  </si>
  <si>
    <t>goldmines</t>
  </si>
  <si>
    <t>A4</t>
  </si>
  <si>
    <t>aefour</t>
  </si>
  <si>
    <t>Cuba</t>
  </si>
  <si>
    <t>CU</t>
  </si>
  <si>
    <t>LUCCAS NETO - LUCCAS TOON</t>
  </si>
  <si>
    <t>LUCCAS NETO- LUCCAS TOON</t>
  </si>
  <si>
    <t>Badabun</t>
  </si>
  <si>
    <t>badabun</t>
  </si>
  <si>
    <t>Marï¿½ï¿½ï¿½ï¿½ï¿½</t>
  </si>
  <si>
    <t>mariliamendonca</t>
  </si>
  <si>
    <t>Alfredo Larin</t>
  </si>
  <si>
    <t>ANNA KOVA</t>
  </si>
  <si>
    <t>annakova</t>
  </si>
  <si>
    <t>RCTI - LAYAR DRAMA INDONESIA</t>
  </si>
  <si>
    <t>Official Pink Panther</t>
  </si>
  <si>
    <t>OfficialPinkPanther</t>
  </si>
  <si>
    <t>Techno Gamerz</t>
  </si>
  <si>
    <t>TechnoGamerz</t>
  </si>
  <si>
    <t>Gaby and Alex</t>
  </si>
  <si>
    <t>gabyandalex</t>
  </si>
  <si>
    <t>Netflix India</t>
  </si>
  <si>
    <t>NETFLIX INDIA</t>
  </si>
  <si>
    <t>Rebecca Zamolo</t>
  </si>
  <si>
    <t>RebeccaZamolo</t>
  </si>
  <si>
    <t>Pentatonix</t>
  </si>
  <si>
    <t>pentatonix</t>
  </si>
  <si>
    <t>Jass Records</t>
  </si>
  <si>
    <t>JassRecords</t>
  </si>
  <si>
    <t>Marvel Entertainment</t>
  </si>
  <si>
    <t>MarvelEntertainment</t>
  </si>
  <si>
    <t>Total Gaming</t>
  </si>
  <si>
    <t>totalgaming</t>
  </si>
  <si>
    <t>Hongyu ASMR ï¿½ï¿½</t>
  </si>
  <si>
    <t>Hongyu ASMR ï¿½ï¿½ï</t>
  </si>
  <si>
    <t>DeToxoMoroxo</t>
  </si>
  <si>
    <t>de toxomoroxo</t>
  </si>
  <si>
    <t>Desi Gamers</t>
  </si>
  <si>
    <t>Desi gamers</t>
  </si>
  <si>
    <t>Khan GS Research Centre</t>
  </si>
  <si>
    <t>KHAN GS RESEARCH CENTRE</t>
  </si>
  <si>
    <t>ýýýýýý</t>
  </si>
  <si>
    <t>Happy Lives</t>
  </si>
  <si>
    <t>YouTube Movies</t>
  </si>
  <si>
    <t>youtubemovies</t>
  </si>
  <si>
    <t>Aditya Music India</t>
  </si>
  <si>
    <t>Aditya Music</t>
  </si>
  <si>
    <t>T-Series Apna Punjab</t>
  </si>
  <si>
    <t>T- Series Apna Punjab</t>
  </si>
  <si>
    <t>MoniLina</t>
  </si>
  <si>
    <t>MoniLinaFamily</t>
  </si>
  <si>
    <t>Chris Brown</t>
  </si>
  <si>
    <t>ChrisBrown</t>
  </si>
  <si>
    <t>Luis Fonsi</t>
  </si>
  <si>
    <t>luisfonsi</t>
  </si>
  <si>
    <t>Linkin Park</t>
  </si>
  <si>
    <t>linkinpark</t>
  </si>
  <si>
    <t>Afghanistan</t>
  </si>
  <si>
    <t>AF</t>
  </si>
  <si>
    <t>Mr DegrEE</t>
  </si>
  <si>
    <t>MrDegree</t>
  </si>
  <si>
    <t>Ajay Sharma</t>
  </si>
  <si>
    <t>Dhar Mann</t>
  </si>
  <si>
    <t>Alejandro Basalo</t>
  </si>
  <si>
    <t>BRIGHT SIDE</t>
  </si>
  <si>
    <t>brightside</t>
  </si>
  <si>
    <t>Robin Hood Gamer</t>
  </si>
  <si>
    <t>Homem Aranha player</t>
  </si>
  <si>
    <t>Enes Batur</t>
  </si>
  <si>
    <t>enesbatur</t>
  </si>
  <si>
    <t>La Rosa de Guadalupe</t>
  </si>
  <si>
    <t>larosadeguadalupe</t>
  </si>
  <si>
    <t>Major Lazer Official</t>
  </si>
  <si>
    <t>MajorLazerOfficial</t>
  </si>
  <si>
    <t>Good Mythical Morning</t>
  </si>
  <si>
    <t>Goodmythicalmorning</t>
  </si>
  <si>
    <t>Luisito Comunica</t>
  </si>
  <si>
    <t>Luis Arturo Villar Sudek</t>
  </si>
  <si>
    <t>Masha e o Urso</t>
  </si>
  <si>
    <t>Fede Vigevani</t>
  </si>
  <si>
    <t>Crazy Frog</t>
  </si>
  <si>
    <t>CrazyFrog</t>
  </si>
  <si>
    <t>1MILLION Dance Studio</t>
  </si>
  <si>
    <t>FaZe Rug</t>
  </si>
  <si>
    <t>FaZeRug</t>
  </si>
  <si>
    <t>Frost Diamond</t>
  </si>
  <si>
    <t>frostdiamond</t>
  </si>
  <si>
    <t>Family GamesTV</t>
  </si>
  <si>
    <t>FamilyGamesTV</t>
  </si>
  <si>
    <t>Doggy Doggy Cartoons</t>
  </si>
  <si>
    <t>Harry Styles</t>
  </si>
  <si>
    <t>harrystyles</t>
  </si>
  <si>
    <t>Alan Becker</t>
  </si>
  <si>
    <t>Super Senya</t>
  </si>
  <si>
    <t>The Game Theorists</t>
  </si>
  <si>
    <t>TheGameTheorists</t>
  </si>
  <si>
    <t>Ei Nerd</t>
  </si>
  <si>
    <t>Einerd</t>
  </si>
  <si>
    <t>TKOR</t>
  </si>
  <si>
    <t>TKoR</t>
  </si>
  <si>
    <t>Werever2morro</t>
  </si>
  <si>
    <t>werever2morro</t>
  </si>
  <si>
    <t>TheRichest</t>
  </si>
  <si>
    <t>Therichest</t>
  </si>
  <si>
    <t>Blockbuster Movies</t>
  </si>
  <si>
    <t>LEGENDA FUNK</t>
  </si>
  <si>
    <t>LegendaFUNK</t>
  </si>
  <si>
    <t>Sandeep Maheshwari</t>
  </si>
  <si>
    <t>Sandeepmaheshwari</t>
  </si>
  <si>
    <t>ýýýýýýýýýý</t>
  </si>
  <si>
    <t>Kung Fu Padla</t>
  </si>
  <si>
    <t>YOLO</t>
  </si>
  <si>
    <t>Ja Mill</t>
  </si>
  <si>
    <t>jamill</t>
  </si>
  <si>
    <t>Minecraft - Topic</t>
  </si>
  <si>
    <t>Live</t>
  </si>
  <si>
    <t>Ques 1.</t>
  </si>
  <si>
    <t>Use unique function to list down all unique categories. Use countif to calculate the no of channels</t>
  </si>
  <si>
    <t>Howto&amp; Style</t>
  </si>
  <si>
    <t>nonprofits &amp; Activists</t>
  </si>
  <si>
    <t>Ques 2.</t>
  </si>
  <si>
    <t>List down countries manually and use counif function</t>
  </si>
  <si>
    <t>Count</t>
  </si>
  <si>
    <t>Ques 3.</t>
  </si>
  <si>
    <t>Use averageif to calculate average subscribers</t>
  </si>
  <si>
    <t>Categories</t>
  </si>
  <si>
    <t>Ques 4</t>
  </si>
  <si>
    <t>use countif to calculate no of registrations</t>
  </si>
  <si>
    <t>Year</t>
  </si>
  <si>
    <t>Month</t>
  </si>
  <si>
    <t>Ques 5</t>
  </si>
  <si>
    <t>Ques 7</t>
  </si>
  <si>
    <t>use sum functions on "lowest_monthly_salary_earning" for min monthly</t>
  </si>
  <si>
    <t>Monthly Budget</t>
  </si>
  <si>
    <t>min</t>
  </si>
  <si>
    <t>max</t>
  </si>
  <si>
    <t xml:space="preserve">max </t>
  </si>
  <si>
    <t>Yearly Budget</t>
  </si>
  <si>
    <t>Ques 8</t>
  </si>
  <si>
    <t>Category</t>
  </si>
  <si>
    <t>nonprofits &amp; Activisim</t>
  </si>
  <si>
    <t>avg veiws in last 30 days</t>
  </si>
  <si>
    <t>avg veiws overall</t>
  </si>
  <si>
    <t>Ques 9</t>
  </si>
  <si>
    <t>Average unemployment rates</t>
  </si>
  <si>
    <t>Average unemployment rate</t>
  </si>
  <si>
    <t>use sum functions on "highest_monthly_salary_earning" for max monthly</t>
  </si>
  <si>
    <t>use sum functions on "lowest_yearly_salary_earning" for min yearly</t>
  </si>
  <si>
    <t>use sum functions on "highest_monthly_salary_earning" for max yearly</t>
  </si>
  <si>
    <t>Unemployed Population</t>
  </si>
  <si>
    <t>Ques 10</t>
  </si>
  <si>
    <t>New highlighted column in datasheet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</si>
</sst>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0" fillId="34" borderId="0" xfId="0" applyFill="1"/>
    <xf numFmtId="0" fontId="16" fillId="35" borderId="0" xfId="0" applyFont="1" applyFill="1"/>
    <xf numFmtId="0" fontId="0" fillId="0" borderId="0" xfId="0" applyAlignment="1">
      <alignment wrapText="1"/>
    </xf>
    <xf numFmtId="0" fontId="16" fillId="34" borderId="0" xfId="0" applyFont="1" applyFill="1" applyAlignment="1">
      <alignment horizontal="center"/>
    </xf>
    <xf numFmtId="0" fontId="16" fillId="33" borderId="10" xfId="0" applyFont="1" applyFill="1" applyBorder="1"/>
    <xf numFmtId="0" fontId="18" fillId="34" borderId="0" xfId="0" applyFont="1" applyFill="1"/>
    <xf numFmtId="0" fontId="18" fillId="33" borderId="0" xfId="0" applyFont="1" applyFill="1"/>
    <xf numFmtId="0" fontId="16" fillId="36" borderId="0" xfId="0" applyFont="1" applyFill="1"/>
    <xf numFmtId="0" fontId="19" fillId="34" borderId="0" xfId="0" applyFont="1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996"/>
  <sheetViews>
    <sheetView tabSelected="1" topLeftCell="O1" workbookViewId="0">
      <selection activeCell="AE14" sqref="AE14"/>
    </sheetView>
  </sheetViews>
  <sheetFormatPr defaultRowHeight="14.4"/>
  <cols>
    <col min="5" max="5" width="17.109375" customWidth="1"/>
    <col min="10" max="10" width="13.21875" customWidth="1"/>
    <col min="11" max="11" width="22.33203125" customWidth="1"/>
    <col min="12" max="12" width="15.109375" customWidth="1"/>
    <col min="13" max="13" width="16.77734375" customWidth="1"/>
    <col min="14" max="14" width="29.44140625" customWidth="1"/>
    <col min="15" max="15" width="25" customWidth="1"/>
    <col min="16" max="16" width="17.33203125" customWidth="1"/>
    <col min="19" max="19" width="22" customWidth="1"/>
    <col min="29" max="29" width="9" bestFit="1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14" t="s">
        <v>1324</v>
      </c>
      <c r="AD1" s="14"/>
      <c r="AE1" s="14"/>
    </row>
    <row r="2" spans="1:31">
      <c r="A2">
        <v>96</v>
      </c>
      <c r="B2" t="s">
        <v>28</v>
      </c>
      <c r="C2">
        <v>37000000</v>
      </c>
      <c r="D2">
        <v>13102611515</v>
      </c>
      <c r="E2" t="s">
        <v>29</v>
      </c>
      <c r="F2" t="s">
        <v>28</v>
      </c>
      <c r="G2">
        <v>301308</v>
      </c>
      <c r="H2" t="s">
        <v>30</v>
      </c>
      <c r="I2" t="s">
        <v>31</v>
      </c>
      <c r="J2" t="s">
        <v>32</v>
      </c>
      <c r="K2">
        <v>280</v>
      </c>
      <c r="L2">
        <v>25</v>
      </c>
      <c r="M2">
        <v>2</v>
      </c>
      <c r="N2">
        <v>267060000</v>
      </c>
      <c r="O2">
        <v>66800</v>
      </c>
      <c r="P2">
        <v>1100000</v>
      </c>
      <c r="Q2">
        <v>801200</v>
      </c>
      <c r="R2">
        <v>12800000</v>
      </c>
      <c r="S2">
        <v>400000</v>
      </c>
      <c r="T2">
        <v>2012</v>
      </c>
      <c r="U2" t="s">
        <v>33</v>
      </c>
      <c r="V2">
        <v>1</v>
      </c>
      <c r="W2">
        <v>28.1</v>
      </c>
      <c r="X2">
        <v>1366417754</v>
      </c>
      <c r="Y2">
        <v>5.36</v>
      </c>
      <c r="Z2">
        <v>471031528</v>
      </c>
      <c r="AA2">
        <v>20.593684</v>
      </c>
      <c r="AB2">
        <v>78.962879999999998</v>
      </c>
      <c r="AC2" s="13">
        <f>ROUND((Y2/100)*X2, 0)</f>
        <v>73239992</v>
      </c>
    </row>
    <row r="3" spans="1:31">
      <c r="A3">
        <v>858</v>
      </c>
      <c r="B3" t="s">
        <v>34</v>
      </c>
      <c r="C3">
        <v>13400000</v>
      </c>
      <c r="D3">
        <v>9569814790</v>
      </c>
      <c r="E3" t="s">
        <v>35</v>
      </c>
      <c r="F3" t="s">
        <v>34</v>
      </c>
      <c r="G3">
        <v>296272</v>
      </c>
      <c r="H3" t="s">
        <v>36</v>
      </c>
      <c r="I3" t="s">
        <v>37</v>
      </c>
      <c r="J3" t="s">
        <v>32</v>
      </c>
      <c r="K3">
        <v>486</v>
      </c>
      <c r="L3">
        <v>10</v>
      </c>
      <c r="M3">
        <v>22</v>
      </c>
      <c r="N3">
        <v>115459000</v>
      </c>
      <c r="O3">
        <v>28900</v>
      </c>
      <c r="P3">
        <v>461800</v>
      </c>
      <c r="Q3">
        <v>346400</v>
      </c>
      <c r="R3">
        <v>5500000</v>
      </c>
      <c r="S3">
        <v>100000</v>
      </c>
      <c r="T3">
        <v>2007</v>
      </c>
      <c r="U3" t="s">
        <v>38</v>
      </c>
      <c r="V3">
        <v>29</v>
      </c>
      <c r="W3">
        <v>35.5</v>
      </c>
      <c r="X3">
        <v>108116615</v>
      </c>
      <c r="Y3">
        <v>2.15</v>
      </c>
      <c r="Z3">
        <v>50975903</v>
      </c>
      <c r="AA3">
        <v>12.879721</v>
      </c>
      <c r="AB3">
        <v>121.774017</v>
      </c>
      <c r="AC3" s="13">
        <f>ROUND((Y3/100)*X3, 0)</f>
        <v>2324507</v>
      </c>
    </row>
    <row r="4" spans="1:31">
      <c r="A4">
        <v>748</v>
      </c>
      <c r="B4" t="s">
        <v>39</v>
      </c>
      <c r="C4">
        <v>14500000</v>
      </c>
      <c r="D4">
        <v>10303519926</v>
      </c>
      <c r="E4" t="s">
        <v>29</v>
      </c>
      <c r="F4" t="s">
        <v>39</v>
      </c>
      <c r="G4">
        <v>293516</v>
      </c>
      <c r="H4" t="s">
        <v>30</v>
      </c>
      <c r="I4" t="s">
        <v>31</v>
      </c>
      <c r="J4" t="s">
        <v>32</v>
      </c>
      <c r="K4">
        <v>414</v>
      </c>
      <c r="L4">
        <v>106</v>
      </c>
      <c r="M4">
        <v>18</v>
      </c>
      <c r="N4">
        <v>418474000</v>
      </c>
      <c r="O4">
        <v>104600</v>
      </c>
      <c r="P4">
        <v>1700000</v>
      </c>
      <c r="Q4">
        <v>1300000</v>
      </c>
      <c r="R4">
        <v>20100000</v>
      </c>
      <c r="S4">
        <v>700000</v>
      </c>
      <c r="T4">
        <v>2018</v>
      </c>
      <c r="U4" t="s">
        <v>40</v>
      </c>
      <c r="V4">
        <v>19</v>
      </c>
      <c r="W4">
        <v>28.1</v>
      </c>
      <c r="X4">
        <v>1366417754</v>
      </c>
      <c r="Y4">
        <v>5.36</v>
      </c>
      <c r="Z4">
        <v>471031528</v>
      </c>
      <c r="AA4">
        <v>20.593684</v>
      </c>
      <c r="AB4">
        <v>78.962879999999998</v>
      </c>
      <c r="AC4" s="13">
        <f>ROUND((Y4/100)*X4, 0)</f>
        <v>73239992</v>
      </c>
    </row>
    <row r="5" spans="1:31">
      <c r="A5">
        <v>34</v>
      </c>
      <c r="B5" t="s">
        <v>41</v>
      </c>
      <c r="C5">
        <v>57600000</v>
      </c>
      <c r="D5">
        <v>25307753534</v>
      </c>
      <c r="E5" t="s">
        <v>35</v>
      </c>
      <c r="F5" t="s">
        <v>41</v>
      </c>
      <c r="G5">
        <v>283775</v>
      </c>
      <c r="H5" t="s">
        <v>30</v>
      </c>
      <c r="I5" t="s">
        <v>31</v>
      </c>
      <c r="J5" t="s">
        <v>32</v>
      </c>
      <c r="K5">
        <v>71</v>
      </c>
      <c r="L5">
        <v>13</v>
      </c>
      <c r="M5">
        <v>1</v>
      </c>
      <c r="N5">
        <v>461148000</v>
      </c>
      <c r="O5">
        <v>115300</v>
      </c>
      <c r="P5">
        <v>1800000</v>
      </c>
      <c r="Q5">
        <v>1400000</v>
      </c>
      <c r="R5">
        <v>22100000</v>
      </c>
      <c r="S5">
        <v>500000</v>
      </c>
      <c r="T5">
        <v>2009</v>
      </c>
      <c r="U5" t="s">
        <v>42</v>
      </c>
      <c r="V5">
        <v>27</v>
      </c>
      <c r="W5">
        <v>28.1</v>
      </c>
      <c r="X5">
        <v>1366417754</v>
      </c>
      <c r="Y5">
        <v>5.36</v>
      </c>
      <c r="Z5">
        <v>471031528</v>
      </c>
      <c r="AA5">
        <v>20.593684</v>
      </c>
      <c r="AB5">
        <v>78.962879999999998</v>
      </c>
      <c r="AC5" s="13">
        <f t="shared" ref="AC4:AC8" si="0">ROUND((Y5/100)*X5, 0)</f>
        <v>73239992</v>
      </c>
    </row>
    <row r="6" spans="1:31">
      <c r="A6">
        <v>108</v>
      </c>
      <c r="B6" t="s">
        <v>43</v>
      </c>
      <c r="C6">
        <v>35500000</v>
      </c>
      <c r="D6">
        <v>16105023749</v>
      </c>
      <c r="E6" t="s">
        <v>35</v>
      </c>
      <c r="F6" t="s">
        <v>43</v>
      </c>
      <c r="G6">
        <v>273255</v>
      </c>
      <c r="H6" t="s">
        <v>30</v>
      </c>
      <c r="I6" t="s">
        <v>31</v>
      </c>
      <c r="J6" t="s">
        <v>32</v>
      </c>
      <c r="K6">
        <v>185</v>
      </c>
      <c r="L6">
        <v>27</v>
      </c>
      <c r="M6">
        <v>3</v>
      </c>
      <c r="N6">
        <v>290847000</v>
      </c>
      <c r="O6">
        <v>72700</v>
      </c>
      <c r="P6">
        <v>1200000</v>
      </c>
      <c r="Q6">
        <v>872500</v>
      </c>
      <c r="R6">
        <v>14000000</v>
      </c>
      <c r="S6">
        <v>600000</v>
      </c>
      <c r="T6">
        <v>2006</v>
      </c>
      <c r="U6" t="s">
        <v>42</v>
      </c>
      <c r="V6">
        <v>26</v>
      </c>
      <c r="W6">
        <v>28.1</v>
      </c>
      <c r="X6">
        <v>1366417754</v>
      </c>
      <c r="Y6">
        <v>5.36</v>
      </c>
      <c r="Z6">
        <v>471031528</v>
      </c>
      <c r="AA6">
        <v>20.593684</v>
      </c>
      <c r="AB6">
        <v>78.962879999999998</v>
      </c>
      <c r="AC6" s="13">
        <f t="shared" si="0"/>
        <v>73239992</v>
      </c>
    </row>
    <row r="7" spans="1:31">
      <c r="A7">
        <v>690</v>
      </c>
      <c r="B7" t="s">
        <v>44</v>
      </c>
      <c r="C7">
        <v>15000000</v>
      </c>
      <c r="D7">
        <v>11827310821</v>
      </c>
      <c r="E7" t="s">
        <v>35</v>
      </c>
      <c r="F7" t="s">
        <v>44</v>
      </c>
      <c r="G7">
        <v>269050</v>
      </c>
      <c r="H7" t="s">
        <v>45</v>
      </c>
      <c r="I7" t="s">
        <v>46</v>
      </c>
      <c r="J7" t="s">
        <v>32</v>
      </c>
      <c r="K7">
        <v>331</v>
      </c>
      <c r="L7">
        <v>25</v>
      </c>
      <c r="M7">
        <v>17</v>
      </c>
      <c r="N7">
        <v>113064000</v>
      </c>
      <c r="O7">
        <v>28300</v>
      </c>
      <c r="P7">
        <v>452300</v>
      </c>
      <c r="Q7">
        <v>339200</v>
      </c>
      <c r="R7">
        <v>5400000</v>
      </c>
      <c r="S7">
        <v>100000</v>
      </c>
      <c r="T7">
        <v>2013</v>
      </c>
      <c r="U7" t="s">
        <v>42</v>
      </c>
      <c r="V7">
        <v>23</v>
      </c>
      <c r="W7">
        <v>36.299999999999997</v>
      </c>
      <c r="X7">
        <v>270203917</v>
      </c>
      <c r="Y7">
        <v>4.6900000000000004</v>
      </c>
      <c r="Z7">
        <v>151509724</v>
      </c>
      <c r="AA7">
        <v>-0.78927499999999995</v>
      </c>
      <c r="AB7">
        <v>113.92132700000001</v>
      </c>
      <c r="AC7" s="13">
        <f t="shared" si="0"/>
        <v>12672564</v>
      </c>
    </row>
    <row r="8" spans="1:31">
      <c r="A8">
        <v>587</v>
      </c>
      <c r="B8" t="s">
        <v>47</v>
      </c>
      <c r="C8">
        <v>16200000</v>
      </c>
      <c r="D8">
        <v>14563841315</v>
      </c>
      <c r="E8" t="s">
        <v>35</v>
      </c>
      <c r="F8" t="s">
        <v>47</v>
      </c>
      <c r="G8">
        <v>244899</v>
      </c>
      <c r="H8" t="s">
        <v>48</v>
      </c>
      <c r="I8" t="s">
        <v>49</v>
      </c>
      <c r="J8" t="s">
        <v>32</v>
      </c>
      <c r="K8">
        <v>238</v>
      </c>
      <c r="L8">
        <v>10</v>
      </c>
      <c r="M8">
        <v>14</v>
      </c>
      <c r="N8">
        <v>224756000</v>
      </c>
      <c r="O8">
        <v>56200</v>
      </c>
      <c r="P8">
        <v>899000</v>
      </c>
      <c r="Q8">
        <v>674300</v>
      </c>
      <c r="R8">
        <v>10800000</v>
      </c>
      <c r="S8">
        <v>100000</v>
      </c>
      <c r="T8">
        <v>2010</v>
      </c>
      <c r="U8" t="s">
        <v>50</v>
      </c>
      <c r="V8">
        <v>27</v>
      </c>
      <c r="W8">
        <v>49.3</v>
      </c>
      <c r="X8">
        <v>69625582</v>
      </c>
      <c r="Y8">
        <v>0.75</v>
      </c>
      <c r="Z8">
        <v>35294600</v>
      </c>
      <c r="AA8">
        <v>15.870032</v>
      </c>
      <c r="AB8">
        <v>100.992541</v>
      </c>
      <c r="AC8" s="13">
        <f t="shared" si="0"/>
        <v>522192</v>
      </c>
    </row>
    <row r="9" spans="1:31">
      <c r="A9">
        <v>503</v>
      </c>
      <c r="B9" t="s">
        <v>51</v>
      </c>
      <c r="C9">
        <v>17700000</v>
      </c>
      <c r="D9">
        <v>8396875537</v>
      </c>
      <c r="E9" t="s">
        <v>35</v>
      </c>
      <c r="F9" t="s">
        <v>52</v>
      </c>
      <c r="G9">
        <v>211620</v>
      </c>
      <c r="H9" t="s">
        <v>53</v>
      </c>
      <c r="I9" t="s">
        <v>54</v>
      </c>
      <c r="J9" t="s">
        <v>32</v>
      </c>
      <c r="K9">
        <v>880</v>
      </c>
      <c r="L9">
        <v>24</v>
      </c>
      <c r="M9">
        <v>112</v>
      </c>
      <c r="N9">
        <v>370779000</v>
      </c>
      <c r="O9">
        <v>92700</v>
      </c>
      <c r="P9">
        <v>1500000</v>
      </c>
      <c r="Q9">
        <v>1100000</v>
      </c>
      <c r="R9">
        <v>17800000</v>
      </c>
      <c r="S9">
        <v>230000</v>
      </c>
      <c r="T9">
        <v>2006</v>
      </c>
      <c r="U9" t="s">
        <v>55</v>
      </c>
      <c r="V9">
        <v>5</v>
      </c>
      <c r="W9">
        <v>82.7</v>
      </c>
      <c r="X9">
        <v>44385155</v>
      </c>
      <c r="Y9">
        <v>8.8800000000000008</v>
      </c>
      <c r="Z9">
        <v>30835699</v>
      </c>
      <c r="AA9">
        <v>48.379432999999999</v>
      </c>
      <c r="AB9">
        <v>31.165579999999999</v>
      </c>
      <c r="AC9" s="13">
        <f>ROUND((Y9/100)*X9, 0)</f>
        <v>3941402</v>
      </c>
    </row>
    <row r="10" spans="1:31">
      <c r="A10">
        <v>674</v>
      </c>
      <c r="B10" t="s">
        <v>56</v>
      </c>
      <c r="C10">
        <v>15100000</v>
      </c>
      <c r="D10">
        <v>10489367372</v>
      </c>
      <c r="E10" t="s">
        <v>35</v>
      </c>
      <c r="F10" t="s">
        <v>56</v>
      </c>
      <c r="G10">
        <v>209520</v>
      </c>
      <c r="H10" t="s">
        <v>36</v>
      </c>
      <c r="I10" t="s">
        <v>37</v>
      </c>
      <c r="J10" t="s">
        <v>32</v>
      </c>
      <c r="K10">
        <v>404</v>
      </c>
      <c r="L10">
        <v>7</v>
      </c>
      <c r="M10">
        <v>17</v>
      </c>
      <c r="N10">
        <v>181644000</v>
      </c>
      <c r="O10">
        <v>45400</v>
      </c>
      <c r="P10">
        <v>726600</v>
      </c>
      <c r="Q10">
        <v>544900</v>
      </c>
      <c r="R10">
        <v>8700000</v>
      </c>
      <c r="S10">
        <v>100000</v>
      </c>
      <c r="T10">
        <v>2009</v>
      </c>
      <c r="U10" t="s">
        <v>38</v>
      </c>
      <c r="V10">
        <v>22</v>
      </c>
      <c r="W10">
        <v>35.5</v>
      </c>
      <c r="X10">
        <v>108116615</v>
      </c>
      <c r="Y10">
        <v>2.15</v>
      </c>
      <c r="Z10">
        <v>50975903</v>
      </c>
      <c r="AA10">
        <v>12.879721</v>
      </c>
      <c r="AB10">
        <v>121.774017</v>
      </c>
      <c r="AC10" s="13">
        <f>ROUND((Y10/100)*X10, 0)</f>
        <v>2324507</v>
      </c>
    </row>
    <row r="11" spans="1:31">
      <c r="A11">
        <v>85</v>
      </c>
      <c r="B11" t="s">
        <v>57</v>
      </c>
      <c r="C11">
        <v>38600000</v>
      </c>
      <c r="D11">
        <v>7339333120</v>
      </c>
      <c r="E11" t="s">
        <v>58</v>
      </c>
      <c r="F11" t="s">
        <v>57</v>
      </c>
      <c r="G11">
        <v>200933</v>
      </c>
      <c r="H11" t="s">
        <v>59</v>
      </c>
      <c r="I11" t="s">
        <v>60</v>
      </c>
      <c r="J11" t="s">
        <v>61</v>
      </c>
      <c r="K11">
        <v>768</v>
      </c>
      <c r="L11">
        <v>25</v>
      </c>
      <c r="M11">
        <v>1</v>
      </c>
      <c r="N11">
        <v>45638000</v>
      </c>
      <c r="O11">
        <v>11400</v>
      </c>
      <c r="P11">
        <v>182600</v>
      </c>
      <c r="Q11">
        <v>136900</v>
      </c>
      <c r="R11">
        <v>2200000</v>
      </c>
      <c r="S11">
        <v>100000</v>
      </c>
      <c r="T11">
        <v>2009</v>
      </c>
      <c r="U11" t="s">
        <v>33</v>
      </c>
      <c r="V11">
        <v>23</v>
      </c>
      <c r="W11">
        <v>88.2</v>
      </c>
      <c r="X11">
        <v>328239523</v>
      </c>
      <c r="Y11">
        <v>14.7</v>
      </c>
      <c r="Z11">
        <v>270663028</v>
      </c>
      <c r="AA11">
        <v>37.090240000000001</v>
      </c>
      <c r="AB11">
        <v>-95.712890999999999</v>
      </c>
      <c r="AC11" s="13">
        <f t="shared" ref="AC11:AC74" si="1">ROUND((Y11/100)*X11, 0)</f>
        <v>48251210</v>
      </c>
    </row>
    <row r="12" spans="1:31">
      <c r="A12">
        <v>61</v>
      </c>
      <c r="B12" t="s">
        <v>62</v>
      </c>
      <c r="C12">
        <v>44200000</v>
      </c>
      <c r="D12">
        <v>50292540392</v>
      </c>
      <c r="E12" t="s">
        <v>29</v>
      </c>
      <c r="F12" t="s">
        <v>62</v>
      </c>
      <c r="G12">
        <v>193890</v>
      </c>
      <c r="H12" t="s">
        <v>36</v>
      </c>
      <c r="I12" t="s">
        <v>37</v>
      </c>
      <c r="J12" t="s">
        <v>63</v>
      </c>
      <c r="K12">
        <v>16</v>
      </c>
      <c r="L12">
        <v>1</v>
      </c>
      <c r="M12">
        <v>16</v>
      </c>
      <c r="N12">
        <v>176629000</v>
      </c>
      <c r="O12">
        <v>44200</v>
      </c>
      <c r="P12">
        <v>706500</v>
      </c>
      <c r="Q12">
        <v>529900</v>
      </c>
      <c r="R12">
        <v>8500000</v>
      </c>
      <c r="S12">
        <v>300000</v>
      </c>
      <c r="T12">
        <v>2008</v>
      </c>
      <c r="U12" t="s">
        <v>64</v>
      </c>
      <c r="V12">
        <v>16</v>
      </c>
      <c r="W12">
        <v>35.5</v>
      </c>
      <c r="X12">
        <v>108116615</v>
      </c>
      <c r="Y12">
        <v>2.15</v>
      </c>
      <c r="Z12">
        <v>50975903</v>
      </c>
      <c r="AA12">
        <v>12.879721</v>
      </c>
      <c r="AB12">
        <v>121.774017</v>
      </c>
      <c r="AC12" s="13">
        <f t="shared" si="1"/>
        <v>2324507</v>
      </c>
    </row>
    <row r="13" spans="1:31">
      <c r="A13">
        <v>819</v>
      </c>
      <c r="B13" t="s">
        <v>65</v>
      </c>
      <c r="C13">
        <v>13800000</v>
      </c>
      <c r="D13">
        <v>5727888539</v>
      </c>
      <c r="E13" t="s">
        <v>35</v>
      </c>
      <c r="F13" t="s">
        <v>65</v>
      </c>
      <c r="G13">
        <v>190093</v>
      </c>
      <c r="H13" t="s">
        <v>66</v>
      </c>
      <c r="I13" t="s">
        <v>67</v>
      </c>
      <c r="J13" t="s">
        <v>32</v>
      </c>
      <c r="K13">
        <v>1127</v>
      </c>
      <c r="L13">
        <v>6</v>
      </c>
      <c r="M13">
        <v>21</v>
      </c>
      <c r="N13">
        <v>100053000</v>
      </c>
      <c r="O13">
        <v>25000</v>
      </c>
      <c r="P13">
        <v>400200</v>
      </c>
      <c r="Q13">
        <v>300200</v>
      </c>
      <c r="R13">
        <v>4800000</v>
      </c>
      <c r="S13">
        <v>100000</v>
      </c>
      <c r="T13">
        <v>2007</v>
      </c>
      <c r="U13" t="s">
        <v>68</v>
      </c>
      <c r="V13">
        <v>10</v>
      </c>
      <c r="W13">
        <v>9</v>
      </c>
      <c r="X13">
        <v>216565318</v>
      </c>
      <c r="Y13">
        <v>4.45</v>
      </c>
      <c r="Z13">
        <v>79927762</v>
      </c>
      <c r="AA13">
        <v>30.375321</v>
      </c>
      <c r="AB13">
        <v>69.345116000000004</v>
      </c>
      <c r="AC13" s="13">
        <f>ROUND((Y13/100)*X13, 0)</f>
        <v>9637157</v>
      </c>
    </row>
    <row r="14" spans="1:31">
      <c r="A14">
        <v>513</v>
      </c>
      <c r="B14" t="s">
        <v>69</v>
      </c>
      <c r="C14">
        <v>17500000</v>
      </c>
      <c r="D14">
        <v>7263619576</v>
      </c>
      <c r="E14" t="s">
        <v>35</v>
      </c>
      <c r="F14" t="s">
        <v>69</v>
      </c>
      <c r="G14">
        <v>182742</v>
      </c>
      <c r="H14" t="s">
        <v>30</v>
      </c>
      <c r="I14" t="s">
        <v>31</v>
      </c>
      <c r="J14" t="s">
        <v>32</v>
      </c>
      <c r="K14">
        <v>770</v>
      </c>
      <c r="L14">
        <v>85</v>
      </c>
      <c r="M14">
        <v>10</v>
      </c>
      <c r="N14">
        <v>394106000</v>
      </c>
      <c r="O14">
        <v>98500</v>
      </c>
      <c r="P14">
        <v>1600000</v>
      </c>
      <c r="Q14">
        <v>1200000</v>
      </c>
      <c r="R14">
        <v>18900000</v>
      </c>
      <c r="S14">
        <v>700000</v>
      </c>
      <c r="T14">
        <v>2007</v>
      </c>
      <c r="U14" t="s">
        <v>38</v>
      </c>
      <c r="V14">
        <v>25</v>
      </c>
      <c r="W14">
        <v>28.1</v>
      </c>
      <c r="X14">
        <v>1366417754</v>
      </c>
      <c r="Y14">
        <v>5.36</v>
      </c>
      <c r="Z14">
        <v>471031528</v>
      </c>
      <c r="AA14">
        <v>20.593684</v>
      </c>
      <c r="AB14">
        <v>78.962879999999998</v>
      </c>
      <c r="AC14" s="13">
        <f t="shared" si="1"/>
        <v>73239992</v>
      </c>
    </row>
    <row r="15" spans="1:31">
      <c r="A15">
        <v>158</v>
      </c>
      <c r="B15" t="s">
        <v>70</v>
      </c>
      <c r="C15">
        <v>30500000</v>
      </c>
      <c r="D15">
        <v>16709857823</v>
      </c>
      <c r="E15" t="s">
        <v>35</v>
      </c>
      <c r="F15" t="s">
        <v>70</v>
      </c>
      <c r="G15">
        <v>180092</v>
      </c>
      <c r="H15" t="s">
        <v>30</v>
      </c>
      <c r="I15" t="s">
        <v>31</v>
      </c>
      <c r="J15" t="s">
        <v>32</v>
      </c>
      <c r="K15">
        <v>168</v>
      </c>
      <c r="L15">
        <v>41</v>
      </c>
      <c r="M15">
        <v>4</v>
      </c>
      <c r="N15">
        <v>461472000</v>
      </c>
      <c r="O15">
        <v>115400</v>
      </c>
      <c r="P15">
        <v>1800000</v>
      </c>
      <c r="Q15">
        <v>1400000</v>
      </c>
      <c r="R15">
        <v>22200000</v>
      </c>
      <c r="S15">
        <v>600000</v>
      </c>
      <c r="T15">
        <v>2007</v>
      </c>
      <c r="U15" t="s">
        <v>33</v>
      </c>
      <c r="V15">
        <v>19</v>
      </c>
      <c r="W15">
        <v>28.1</v>
      </c>
      <c r="X15">
        <v>1366417754</v>
      </c>
      <c r="Y15">
        <v>5.36</v>
      </c>
      <c r="Z15">
        <v>471031528</v>
      </c>
      <c r="AA15">
        <v>20.593684</v>
      </c>
      <c r="AB15">
        <v>78.962879999999998</v>
      </c>
      <c r="AC15" s="13">
        <f t="shared" si="1"/>
        <v>73239992</v>
      </c>
    </row>
    <row r="16" spans="1:31">
      <c r="A16">
        <v>918</v>
      </c>
      <c r="B16" t="s">
        <v>71</v>
      </c>
      <c r="C16">
        <v>12900000</v>
      </c>
      <c r="D16">
        <v>7520379951</v>
      </c>
      <c r="E16" t="s">
        <v>29</v>
      </c>
      <c r="F16" t="s">
        <v>71</v>
      </c>
      <c r="G16">
        <v>169304</v>
      </c>
      <c r="H16" t="s">
        <v>72</v>
      </c>
      <c r="I16" t="s">
        <v>73</v>
      </c>
      <c r="J16" t="s">
        <v>32</v>
      </c>
      <c r="K16">
        <v>737</v>
      </c>
      <c r="L16">
        <v>8</v>
      </c>
      <c r="M16">
        <v>23</v>
      </c>
      <c r="N16">
        <v>80219000</v>
      </c>
      <c r="O16">
        <v>20100</v>
      </c>
      <c r="P16">
        <v>320900</v>
      </c>
      <c r="Q16">
        <v>240700</v>
      </c>
      <c r="R16">
        <v>3900000</v>
      </c>
      <c r="S16">
        <v>100000</v>
      </c>
      <c r="T16">
        <v>2006</v>
      </c>
      <c r="U16" t="s">
        <v>50</v>
      </c>
      <c r="V16">
        <v>19</v>
      </c>
      <c r="W16">
        <v>36.799999999999997</v>
      </c>
      <c r="X16">
        <v>9770529</v>
      </c>
      <c r="Y16">
        <v>2.35</v>
      </c>
      <c r="Z16">
        <v>8479744</v>
      </c>
      <c r="AA16">
        <v>23.424075999999999</v>
      </c>
      <c r="AB16">
        <v>53.847817999999997</v>
      </c>
      <c r="AC16" s="13">
        <f t="shared" si="1"/>
        <v>229607</v>
      </c>
    </row>
    <row r="17" spans="1:29">
      <c r="A17">
        <v>659</v>
      </c>
      <c r="B17" t="s">
        <v>74</v>
      </c>
      <c r="C17">
        <v>15200000</v>
      </c>
      <c r="D17">
        <v>14198154095</v>
      </c>
      <c r="E17" t="s">
        <v>35</v>
      </c>
      <c r="F17" t="s">
        <v>74</v>
      </c>
      <c r="G17">
        <v>160405</v>
      </c>
      <c r="H17" t="s">
        <v>59</v>
      </c>
      <c r="I17" t="s">
        <v>60</v>
      </c>
      <c r="J17" t="s">
        <v>32</v>
      </c>
      <c r="K17">
        <v>247</v>
      </c>
      <c r="L17">
        <v>148</v>
      </c>
      <c r="M17">
        <v>16</v>
      </c>
      <c r="N17">
        <v>187006000</v>
      </c>
      <c r="O17">
        <v>46800</v>
      </c>
      <c r="P17">
        <v>748000</v>
      </c>
      <c r="Q17">
        <v>561000</v>
      </c>
      <c r="R17">
        <v>9000000</v>
      </c>
      <c r="S17">
        <v>100000</v>
      </c>
      <c r="T17">
        <v>2005</v>
      </c>
      <c r="U17" t="s">
        <v>38</v>
      </c>
      <c r="V17">
        <v>2</v>
      </c>
      <c r="W17">
        <v>88.2</v>
      </c>
      <c r="X17">
        <v>328239523</v>
      </c>
      <c r="Y17">
        <v>14.7</v>
      </c>
      <c r="Z17">
        <v>270663028</v>
      </c>
      <c r="AA17">
        <v>37.090240000000001</v>
      </c>
      <c r="AB17">
        <v>-95.712890999999999</v>
      </c>
      <c r="AC17" s="13">
        <f t="shared" si="1"/>
        <v>48251210</v>
      </c>
    </row>
    <row r="18" spans="1:29">
      <c r="A18">
        <v>515</v>
      </c>
      <c r="B18" t="s">
        <v>75</v>
      </c>
      <c r="C18">
        <v>17500000</v>
      </c>
      <c r="D18">
        <v>16107116549</v>
      </c>
      <c r="E18" t="s">
        <v>76</v>
      </c>
      <c r="F18" t="s">
        <v>75</v>
      </c>
      <c r="G18">
        <v>156215</v>
      </c>
      <c r="H18" t="s">
        <v>59</v>
      </c>
      <c r="I18" t="s">
        <v>60</v>
      </c>
      <c r="J18" t="s">
        <v>77</v>
      </c>
      <c r="K18">
        <v>189</v>
      </c>
      <c r="L18">
        <v>129</v>
      </c>
      <c r="M18">
        <v>37</v>
      </c>
      <c r="N18">
        <v>98342000</v>
      </c>
      <c r="O18">
        <v>24600</v>
      </c>
      <c r="P18">
        <v>393400</v>
      </c>
      <c r="Q18">
        <v>295000</v>
      </c>
      <c r="R18">
        <v>4700000</v>
      </c>
      <c r="S18" t="s">
        <v>78</v>
      </c>
      <c r="T18">
        <v>2006</v>
      </c>
      <c r="U18" t="s">
        <v>50</v>
      </c>
      <c r="V18">
        <v>19</v>
      </c>
      <c r="W18">
        <v>88.2</v>
      </c>
      <c r="X18">
        <v>328239523</v>
      </c>
      <c r="Y18">
        <v>14.7</v>
      </c>
      <c r="Z18">
        <v>270663028</v>
      </c>
      <c r="AA18">
        <v>37.090240000000001</v>
      </c>
      <c r="AB18">
        <v>-95.712890999999999</v>
      </c>
      <c r="AC18" s="13">
        <f t="shared" si="1"/>
        <v>48251210</v>
      </c>
    </row>
    <row r="19" spans="1:29">
      <c r="A19">
        <v>961</v>
      </c>
      <c r="B19" t="s">
        <v>79</v>
      </c>
      <c r="C19">
        <v>12500000</v>
      </c>
      <c r="D19">
        <v>4935793409</v>
      </c>
      <c r="E19" t="s">
        <v>63</v>
      </c>
      <c r="F19" t="s">
        <v>79</v>
      </c>
      <c r="G19">
        <v>151136</v>
      </c>
      <c r="H19" t="s">
        <v>30</v>
      </c>
      <c r="I19" t="s">
        <v>31</v>
      </c>
      <c r="J19" t="s">
        <v>32</v>
      </c>
      <c r="K19">
        <v>1395</v>
      </c>
      <c r="L19">
        <v>123</v>
      </c>
      <c r="M19">
        <v>24</v>
      </c>
      <c r="N19">
        <v>58527000</v>
      </c>
      <c r="O19">
        <v>14600</v>
      </c>
      <c r="P19">
        <v>234100</v>
      </c>
      <c r="Q19">
        <v>175600</v>
      </c>
      <c r="R19">
        <v>2800000</v>
      </c>
      <c r="S19">
        <v>100000</v>
      </c>
      <c r="T19">
        <v>2006</v>
      </c>
      <c r="U19" t="s">
        <v>80</v>
      </c>
      <c r="V19">
        <v>8</v>
      </c>
      <c r="W19">
        <v>28.1</v>
      </c>
      <c r="X19">
        <v>1366417754</v>
      </c>
      <c r="Y19">
        <v>5.36</v>
      </c>
      <c r="Z19">
        <v>471031528</v>
      </c>
      <c r="AA19">
        <v>20.593684</v>
      </c>
      <c r="AB19">
        <v>78.962879999999998</v>
      </c>
      <c r="AC19" s="13">
        <f t="shared" si="1"/>
        <v>73239992</v>
      </c>
    </row>
    <row r="20" spans="1:29">
      <c r="A20">
        <v>531</v>
      </c>
      <c r="B20" t="s">
        <v>81</v>
      </c>
      <c r="C20">
        <v>17100000</v>
      </c>
      <c r="D20">
        <v>9710962528</v>
      </c>
      <c r="E20" t="s">
        <v>63</v>
      </c>
      <c r="F20" t="s">
        <v>81</v>
      </c>
      <c r="G20">
        <v>148225</v>
      </c>
      <c r="H20" t="s">
        <v>45</v>
      </c>
      <c r="I20" t="s">
        <v>46</v>
      </c>
      <c r="J20" t="s">
        <v>63</v>
      </c>
      <c r="K20">
        <v>472</v>
      </c>
      <c r="L20">
        <v>18</v>
      </c>
      <c r="M20">
        <v>127</v>
      </c>
      <c r="N20">
        <v>45811000</v>
      </c>
      <c r="O20">
        <v>11500</v>
      </c>
      <c r="P20">
        <v>183200</v>
      </c>
      <c r="Q20">
        <v>137400</v>
      </c>
      <c r="R20">
        <v>2200000</v>
      </c>
      <c r="S20">
        <v>100000</v>
      </c>
      <c r="T20">
        <v>2014</v>
      </c>
      <c r="U20" t="s">
        <v>50</v>
      </c>
      <c r="V20">
        <v>2</v>
      </c>
      <c r="W20">
        <v>36.299999999999997</v>
      </c>
      <c r="X20">
        <v>270203917</v>
      </c>
      <c r="Y20">
        <v>4.6900000000000004</v>
      </c>
      <c r="Z20">
        <v>151509724</v>
      </c>
      <c r="AA20">
        <v>-0.78927499999999995</v>
      </c>
      <c r="AB20">
        <v>113.92132700000001</v>
      </c>
      <c r="AC20" s="13">
        <f t="shared" si="1"/>
        <v>12672564</v>
      </c>
    </row>
    <row r="21" spans="1:29">
      <c r="A21">
        <v>781</v>
      </c>
      <c r="B21" t="s">
        <v>82</v>
      </c>
      <c r="C21">
        <v>14200000</v>
      </c>
      <c r="D21">
        <v>11428794827</v>
      </c>
      <c r="E21" t="s">
        <v>63</v>
      </c>
      <c r="F21" t="s">
        <v>82</v>
      </c>
      <c r="G21">
        <v>132398</v>
      </c>
      <c r="H21" t="s">
        <v>30</v>
      </c>
      <c r="I21" t="s">
        <v>31</v>
      </c>
      <c r="J21" t="s">
        <v>63</v>
      </c>
      <c r="K21">
        <v>352</v>
      </c>
      <c r="L21">
        <v>109</v>
      </c>
      <c r="M21">
        <v>153</v>
      </c>
      <c r="N21">
        <v>59927000</v>
      </c>
      <c r="O21">
        <v>15000</v>
      </c>
      <c r="P21">
        <v>239700</v>
      </c>
      <c r="Q21">
        <v>179800</v>
      </c>
      <c r="R21">
        <v>2900000</v>
      </c>
      <c r="S21">
        <v>200000</v>
      </c>
      <c r="T21">
        <v>2008</v>
      </c>
      <c r="U21" t="s">
        <v>55</v>
      </c>
      <c r="V21">
        <v>26</v>
      </c>
      <c r="W21">
        <v>28.1</v>
      </c>
      <c r="X21">
        <v>1366417754</v>
      </c>
      <c r="Y21">
        <v>5.36</v>
      </c>
      <c r="Z21">
        <v>471031528</v>
      </c>
      <c r="AA21">
        <v>20.593684</v>
      </c>
      <c r="AB21">
        <v>78.962879999999998</v>
      </c>
      <c r="AC21" s="13">
        <f t="shared" si="1"/>
        <v>73239992</v>
      </c>
    </row>
    <row r="22" spans="1:29">
      <c r="A22">
        <v>22</v>
      </c>
      <c r="B22" t="s">
        <v>83</v>
      </c>
      <c r="C22">
        <v>70500000</v>
      </c>
      <c r="D22">
        <v>73139054467</v>
      </c>
      <c r="E22" t="s">
        <v>63</v>
      </c>
      <c r="F22" t="s">
        <v>83</v>
      </c>
      <c r="G22">
        <v>129204</v>
      </c>
      <c r="H22" t="s">
        <v>30</v>
      </c>
      <c r="I22" t="s">
        <v>31</v>
      </c>
      <c r="J22" t="s">
        <v>63</v>
      </c>
      <c r="K22">
        <v>9</v>
      </c>
      <c r="L22">
        <v>6</v>
      </c>
      <c r="M22">
        <v>8</v>
      </c>
      <c r="N22">
        <v>1707000000</v>
      </c>
      <c r="O22">
        <v>426800</v>
      </c>
      <c r="P22">
        <v>6800000</v>
      </c>
      <c r="Q22">
        <v>5100000</v>
      </c>
      <c r="R22">
        <v>81900000</v>
      </c>
      <c r="S22">
        <v>900000</v>
      </c>
      <c r="T22">
        <v>2005</v>
      </c>
      <c r="U22" t="s">
        <v>84</v>
      </c>
      <c r="V22">
        <v>11</v>
      </c>
      <c r="W22">
        <v>28.1</v>
      </c>
      <c r="X22">
        <v>1366417754</v>
      </c>
      <c r="Y22">
        <v>5.36</v>
      </c>
      <c r="Z22">
        <v>471031528</v>
      </c>
      <c r="AA22">
        <v>20.593684</v>
      </c>
      <c r="AB22">
        <v>78.962879999999998</v>
      </c>
      <c r="AC22" s="13">
        <f t="shared" si="1"/>
        <v>73239992</v>
      </c>
    </row>
    <row r="23" spans="1:29">
      <c r="A23">
        <v>423</v>
      </c>
      <c r="B23" t="s">
        <v>85</v>
      </c>
      <c r="C23">
        <v>19400000</v>
      </c>
      <c r="D23">
        <v>23038014291</v>
      </c>
      <c r="E23" t="s">
        <v>63</v>
      </c>
      <c r="F23" t="s">
        <v>85</v>
      </c>
      <c r="G23">
        <v>125974</v>
      </c>
      <c r="H23" t="s">
        <v>30</v>
      </c>
      <c r="I23" t="s">
        <v>31</v>
      </c>
      <c r="J23" t="s">
        <v>63</v>
      </c>
      <c r="K23">
        <v>88</v>
      </c>
      <c r="L23">
        <v>75</v>
      </c>
      <c r="M23">
        <v>109</v>
      </c>
      <c r="N23">
        <v>272917000</v>
      </c>
      <c r="O23">
        <v>68200</v>
      </c>
      <c r="P23">
        <v>1100000</v>
      </c>
      <c r="Q23">
        <v>818800</v>
      </c>
      <c r="R23">
        <v>13100000</v>
      </c>
      <c r="S23">
        <v>200000</v>
      </c>
      <c r="T23">
        <v>2010</v>
      </c>
      <c r="U23" t="s">
        <v>86</v>
      </c>
      <c r="V23">
        <v>15</v>
      </c>
      <c r="W23">
        <v>28.1</v>
      </c>
      <c r="X23">
        <v>1366417754</v>
      </c>
      <c r="Y23">
        <v>5.36</v>
      </c>
      <c r="Z23">
        <v>471031528</v>
      </c>
      <c r="AA23">
        <v>20.593684</v>
      </c>
      <c r="AB23">
        <v>78.962879999999998</v>
      </c>
      <c r="AC23" s="13">
        <f t="shared" si="1"/>
        <v>73239992</v>
      </c>
    </row>
    <row r="24" spans="1:29">
      <c r="A24">
        <v>517</v>
      </c>
      <c r="B24" t="s">
        <v>87</v>
      </c>
      <c r="C24">
        <v>17400000</v>
      </c>
      <c r="D24">
        <v>13043561912</v>
      </c>
      <c r="E24" t="s">
        <v>63</v>
      </c>
      <c r="F24" t="s">
        <v>87</v>
      </c>
      <c r="G24">
        <v>118448</v>
      </c>
      <c r="H24" t="s">
        <v>48</v>
      </c>
      <c r="I24" t="s">
        <v>49</v>
      </c>
      <c r="J24" t="s">
        <v>32</v>
      </c>
      <c r="K24">
        <v>286</v>
      </c>
      <c r="L24">
        <v>8</v>
      </c>
      <c r="M24">
        <v>11</v>
      </c>
      <c r="N24">
        <v>235993000</v>
      </c>
      <c r="O24">
        <v>59000</v>
      </c>
      <c r="P24">
        <v>944000</v>
      </c>
      <c r="Q24">
        <v>708000</v>
      </c>
      <c r="R24">
        <v>11300000</v>
      </c>
      <c r="S24">
        <v>200000</v>
      </c>
      <c r="T24">
        <v>2014</v>
      </c>
      <c r="U24" t="s">
        <v>55</v>
      </c>
      <c r="V24">
        <v>5</v>
      </c>
      <c r="W24">
        <v>49.3</v>
      </c>
      <c r="X24">
        <v>69625582</v>
      </c>
      <c r="Y24">
        <v>0.75</v>
      </c>
      <c r="Z24">
        <v>35294600</v>
      </c>
      <c r="AA24">
        <v>15.870032</v>
      </c>
      <c r="AB24">
        <v>100.992541</v>
      </c>
      <c r="AC24" s="13">
        <f t="shared" si="1"/>
        <v>522192</v>
      </c>
    </row>
    <row r="25" spans="1:29">
      <c r="A25">
        <v>94</v>
      </c>
      <c r="B25" t="s">
        <v>88</v>
      </c>
      <c r="C25">
        <v>37500000</v>
      </c>
      <c r="D25">
        <v>27262462114</v>
      </c>
      <c r="E25" t="s">
        <v>63</v>
      </c>
      <c r="F25" t="s">
        <v>88</v>
      </c>
      <c r="G25">
        <v>117152</v>
      </c>
      <c r="H25" t="s">
        <v>48</v>
      </c>
      <c r="I25" t="s">
        <v>49</v>
      </c>
      <c r="J25" t="s">
        <v>63</v>
      </c>
      <c r="K25">
        <v>56</v>
      </c>
      <c r="L25">
        <v>2</v>
      </c>
      <c r="M25">
        <v>29</v>
      </c>
      <c r="N25">
        <v>140754000</v>
      </c>
      <c r="O25">
        <v>35200</v>
      </c>
      <c r="P25">
        <v>563000</v>
      </c>
      <c r="Q25">
        <v>422300</v>
      </c>
      <c r="R25">
        <v>6800000</v>
      </c>
      <c r="S25">
        <v>300000</v>
      </c>
      <c r="T25">
        <v>2013</v>
      </c>
      <c r="U25" t="s">
        <v>68</v>
      </c>
      <c r="V25">
        <v>10</v>
      </c>
      <c r="W25">
        <v>49.3</v>
      </c>
      <c r="X25">
        <v>69625582</v>
      </c>
      <c r="Y25">
        <v>0.75</v>
      </c>
      <c r="Z25">
        <v>35294600</v>
      </c>
      <c r="AA25">
        <v>15.870032</v>
      </c>
      <c r="AB25">
        <v>100.992541</v>
      </c>
      <c r="AC25" s="13">
        <f t="shared" si="1"/>
        <v>522192</v>
      </c>
    </row>
    <row r="26" spans="1:29">
      <c r="A26">
        <v>5</v>
      </c>
      <c r="B26" t="s">
        <v>89</v>
      </c>
      <c r="C26">
        <v>159000000</v>
      </c>
      <c r="D26">
        <v>148000000000</v>
      </c>
      <c r="E26" t="s">
        <v>90</v>
      </c>
      <c r="F26" t="s">
        <v>89</v>
      </c>
      <c r="G26">
        <v>116536</v>
      </c>
      <c r="H26" t="s">
        <v>30</v>
      </c>
      <c r="I26" t="s">
        <v>31</v>
      </c>
      <c r="J26" t="s">
        <v>63</v>
      </c>
      <c r="K26">
        <v>3</v>
      </c>
      <c r="L26">
        <v>2</v>
      </c>
      <c r="M26">
        <v>2</v>
      </c>
      <c r="N26">
        <v>1824000000</v>
      </c>
      <c r="O26">
        <v>455900</v>
      </c>
      <c r="P26">
        <v>7300000</v>
      </c>
      <c r="Q26">
        <v>5500000</v>
      </c>
      <c r="R26">
        <v>87500000</v>
      </c>
      <c r="S26">
        <v>1000000</v>
      </c>
      <c r="T26">
        <v>2006</v>
      </c>
      <c r="U26" t="s">
        <v>50</v>
      </c>
      <c r="V26">
        <v>20</v>
      </c>
      <c r="W26">
        <v>28.1</v>
      </c>
      <c r="X26">
        <v>1366417754</v>
      </c>
      <c r="Y26">
        <v>5.36</v>
      </c>
      <c r="Z26">
        <v>471031528</v>
      </c>
      <c r="AA26">
        <v>20.593684</v>
      </c>
      <c r="AB26">
        <v>78.962879999999998</v>
      </c>
      <c r="AC26" s="13">
        <f t="shared" si="1"/>
        <v>73239992</v>
      </c>
    </row>
    <row r="27" spans="1:29">
      <c r="A27">
        <v>27</v>
      </c>
      <c r="B27" t="s">
        <v>91</v>
      </c>
      <c r="C27">
        <v>64600000</v>
      </c>
      <c r="D27">
        <v>61510906457</v>
      </c>
      <c r="E27" t="s">
        <v>90</v>
      </c>
      <c r="F27" t="s">
        <v>91</v>
      </c>
      <c r="G27">
        <v>112915</v>
      </c>
      <c r="H27" t="s">
        <v>30</v>
      </c>
      <c r="I27" t="s">
        <v>31</v>
      </c>
      <c r="J27" t="s">
        <v>63</v>
      </c>
      <c r="K27">
        <v>10</v>
      </c>
      <c r="L27">
        <v>9</v>
      </c>
      <c r="M27">
        <v>9</v>
      </c>
      <c r="N27">
        <v>1188000000</v>
      </c>
      <c r="O27">
        <v>296900</v>
      </c>
      <c r="P27">
        <v>4800000</v>
      </c>
      <c r="Q27">
        <v>3600000</v>
      </c>
      <c r="R27">
        <v>57000000</v>
      </c>
      <c r="S27">
        <v>1100000</v>
      </c>
      <c r="T27">
        <v>2008</v>
      </c>
      <c r="U27" t="s">
        <v>33</v>
      </c>
      <c r="V27">
        <v>13</v>
      </c>
      <c r="W27">
        <v>28.1</v>
      </c>
      <c r="X27">
        <v>1366417754</v>
      </c>
      <c r="Y27">
        <v>5.36</v>
      </c>
      <c r="Z27">
        <v>471031528</v>
      </c>
      <c r="AA27">
        <v>20.593684</v>
      </c>
      <c r="AB27">
        <v>78.962879999999998</v>
      </c>
      <c r="AC27" s="13">
        <f t="shared" si="1"/>
        <v>73239992</v>
      </c>
    </row>
    <row r="28" spans="1:29">
      <c r="A28">
        <v>557</v>
      </c>
      <c r="B28" t="s">
        <v>92</v>
      </c>
      <c r="C28">
        <v>16600000</v>
      </c>
      <c r="D28">
        <v>7435180827</v>
      </c>
      <c r="E28" t="s">
        <v>35</v>
      </c>
      <c r="F28" t="s">
        <v>92</v>
      </c>
      <c r="G28">
        <v>112261</v>
      </c>
      <c r="H28" t="s">
        <v>30</v>
      </c>
      <c r="I28" t="s">
        <v>31</v>
      </c>
      <c r="J28" t="s">
        <v>32</v>
      </c>
      <c r="K28">
        <v>749</v>
      </c>
      <c r="L28">
        <v>91</v>
      </c>
      <c r="M28">
        <v>12</v>
      </c>
      <c r="N28">
        <v>59201000</v>
      </c>
      <c r="O28">
        <v>14800</v>
      </c>
      <c r="P28">
        <v>236800</v>
      </c>
      <c r="Q28">
        <v>177600</v>
      </c>
      <c r="R28">
        <v>2800000</v>
      </c>
      <c r="S28">
        <v>100000</v>
      </c>
      <c r="T28">
        <v>2013</v>
      </c>
      <c r="U28" t="s">
        <v>38</v>
      </c>
      <c r="V28">
        <v>22</v>
      </c>
      <c r="W28">
        <v>28.1</v>
      </c>
      <c r="X28">
        <v>1366417754</v>
      </c>
      <c r="Y28">
        <v>5.36</v>
      </c>
      <c r="Z28">
        <v>471031528</v>
      </c>
      <c r="AA28">
        <v>20.593684</v>
      </c>
      <c r="AB28">
        <v>78.962879999999998</v>
      </c>
      <c r="AC28" s="13">
        <f t="shared" si="1"/>
        <v>73239992</v>
      </c>
    </row>
    <row r="29" spans="1:29">
      <c r="A29">
        <v>66</v>
      </c>
      <c r="B29" t="s">
        <v>93</v>
      </c>
      <c r="C29">
        <v>43200000</v>
      </c>
      <c r="D29">
        <v>37939780685</v>
      </c>
      <c r="E29" t="s">
        <v>63</v>
      </c>
      <c r="F29" t="s">
        <v>93</v>
      </c>
      <c r="G29">
        <v>109871</v>
      </c>
      <c r="H29" t="s">
        <v>66</v>
      </c>
      <c r="I29" t="s">
        <v>67</v>
      </c>
      <c r="J29" t="s">
        <v>63</v>
      </c>
      <c r="K29">
        <v>24</v>
      </c>
      <c r="L29">
        <v>2</v>
      </c>
      <c r="M29">
        <v>18</v>
      </c>
      <c r="N29">
        <v>1149000000</v>
      </c>
      <c r="O29">
        <v>287300</v>
      </c>
      <c r="P29">
        <v>4600000</v>
      </c>
      <c r="Q29">
        <v>3400000</v>
      </c>
      <c r="R29">
        <v>55200000</v>
      </c>
      <c r="S29">
        <v>900000</v>
      </c>
      <c r="T29">
        <v>2016</v>
      </c>
      <c r="U29" t="s">
        <v>64</v>
      </c>
      <c r="V29">
        <v>11</v>
      </c>
      <c r="W29">
        <v>9</v>
      </c>
      <c r="X29">
        <v>216565318</v>
      </c>
      <c r="Y29">
        <v>4.45</v>
      </c>
      <c r="Z29">
        <v>79927762</v>
      </c>
      <c r="AA29">
        <v>30.375321</v>
      </c>
      <c r="AB29">
        <v>69.345116000000004</v>
      </c>
      <c r="AC29" s="13">
        <f t="shared" si="1"/>
        <v>9637157</v>
      </c>
    </row>
    <row r="30" spans="1:29">
      <c r="A30">
        <v>186</v>
      </c>
      <c r="B30" t="s">
        <v>94</v>
      </c>
      <c r="C30">
        <v>28300000</v>
      </c>
      <c r="D30">
        <v>23844936965</v>
      </c>
      <c r="E30" t="s">
        <v>63</v>
      </c>
      <c r="F30" t="s">
        <v>94</v>
      </c>
      <c r="G30">
        <v>106983</v>
      </c>
      <c r="H30" t="s">
        <v>66</v>
      </c>
      <c r="I30" t="s">
        <v>67</v>
      </c>
      <c r="J30" t="s">
        <v>63</v>
      </c>
      <c r="K30">
        <v>80</v>
      </c>
      <c r="L30">
        <v>3</v>
      </c>
      <c r="M30">
        <v>49</v>
      </c>
      <c r="N30">
        <v>684860000</v>
      </c>
      <c r="O30">
        <v>171200</v>
      </c>
      <c r="P30">
        <v>2700000</v>
      </c>
      <c r="Q30">
        <v>2100000</v>
      </c>
      <c r="R30">
        <v>32900000</v>
      </c>
      <c r="S30">
        <v>700000</v>
      </c>
      <c r="T30">
        <v>2011</v>
      </c>
      <c r="U30" t="s">
        <v>80</v>
      </c>
      <c r="V30">
        <v>25</v>
      </c>
      <c r="W30">
        <v>9</v>
      </c>
      <c r="X30">
        <v>216565318</v>
      </c>
      <c r="Y30">
        <v>4.45</v>
      </c>
      <c r="Z30">
        <v>79927762</v>
      </c>
      <c r="AA30">
        <v>30.375321</v>
      </c>
      <c r="AB30">
        <v>69.345116000000004</v>
      </c>
      <c r="AC30" s="13">
        <f t="shared" si="1"/>
        <v>9637157</v>
      </c>
    </row>
    <row r="31" spans="1:29">
      <c r="A31">
        <v>964</v>
      </c>
      <c r="B31" t="s">
        <v>95</v>
      </c>
      <c r="C31">
        <v>12500000</v>
      </c>
      <c r="D31">
        <v>11552190002</v>
      </c>
      <c r="E31" t="s">
        <v>63</v>
      </c>
      <c r="F31" t="s">
        <v>95</v>
      </c>
      <c r="G31">
        <v>102699</v>
      </c>
      <c r="H31" t="s">
        <v>30</v>
      </c>
      <c r="I31" t="s">
        <v>31</v>
      </c>
      <c r="J31" t="s">
        <v>63</v>
      </c>
      <c r="K31">
        <v>342</v>
      </c>
      <c r="L31">
        <v>123</v>
      </c>
      <c r="M31">
        <v>171</v>
      </c>
      <c r="N31">
        <v>349940000</v>
      </c>
      <c r="O31">
        <v>87500</v>
      </c>
      <c r="P31">
        <v>1400000</v>
      </c>
      <c r="Q31">
        <v>1000000</v>
      </c>
      <c r="R31">
        <v>16800000</v>
      </c>
      <c r="S31">
        <v>200000</v>
      </c>
      <c r="T31">
        <v>2008</v>
      </c>
      <c r="U31" t="s">
        <v>42</v>
      </c>
      <c r="V31">
        <v>26</v>
      </c>
      <c r="W31">
        <v>28.1</v>
      </c>
      <c r="X31">
        <v>1366417754</v>
      </c>
      <c r="Y31">
        <v>5.36</v>
      </c>
      <c r="Z31">
        <v>471031528</v>
      </c>
      <c r="AA31">
        <v>20.593684</v>
      </c>
      <c r="AB31">
        <v>78.962879999999998</v>
      </c>
      <c r="AC31" s="13">
        <f t="shared" si="1"/>
        <v>73239992</v>
      </c>
    </row>
    <row r="32" spans="1:29">
      <c r="A32">
        <v>768</v>
      </c>
      <c r="B32" t="s">
        <v>96</v>
      </c>
      <c r="C32">
        <v>14400000</v>
      </c>
      <c r="D32">
        <v>18515587421</v>
      </c>
      <c r="E32" t="s">
        <v>63</v>
      </c>
      <c r="F32" t="s">
        <v>96</v>
      </c>
      <c r="G32">
        <v>101401</v>
      </c>
      <c r="H32" t="s">
        <v>30</v>
      </c>
      <c r="I32" t="s">
        <v>31</v>
      </c>
      <c r="J32" t="s">
        <v>63</v>
      </c>
      <c r="K32">
        <v>142</v>
      </c>
      <c r="L32">
        <v>108</v>
      </c>
      <c r="M32">
        <v>152</v>
      </c>
      <c r="N32">
        <v>149799000</v>
      </c>
      <c r="O32">
        <v>37400</v>
      </c>
      <c r="P32">
        <v>599200</v>
      </c>
      <c r="Q32">
        <v>449400</v>
      </c>
      <c r="R32">
        <v>7200000</v>
      </c>
      <c r="S32">
        <v>100000</v>
      </c>
      <c r="T32">
        <v>2018</v>
      </c>
      <c r="U32" t="s">
        <v>55</v>
      </c>
      <c r="V32">
        <v>13</v>
      </c>
      <c r="W32">
        <v>28.1</v>
      </c>
      <c r="X32">
        <v>1366417754</v>
      </c>
      <c r="Y32">
        <v>5.36</v>
      </c>
      <c r="Z32">
        <v>471031528</v>
      </c>
      <c r="AA32">
        <v>20.593684</v>
      </c>
      <c r="AB32">
        <v>78.962879999999998</v>
      </c>
      <c r="AC32" s="13">
        <f t="shared" si="1"/>
        <v>73239992</v>
      </c>
    </row>
    <row r="33" spans="1:29">
      <c r="A33">
        <v>57</v>
      </c>
      <c r="B33" t="s">
        <v>97</v>
      </c>
      <c r="C33">
        <v>44600000</v>
      </c>
      <c r="D33">
        <v>41139050371</v>
      </c>
      <c r="E33" t="s">
        <v>63</v>
      </c>
      <c r="F33" t="s">
        <v>97</v>
      </c>
      <c r="G33">
        <v>100755</v>
      </c>
      <c r="H33" t="s">
        <v>66</v>
      </c>
      <c r="I33" t="s">
        <v>67</v>
      </c>
      <c r="J33" t="s">
        <v>63</v>
      </c>
      <c r="K33">
        <v>20</v>
      </c>
      <c r="L33">
        <v>1</v>
      </c>
      <c r="M33">
        <v>15</v>
      </c>
      <c r="N33">
        <v>1337000000</v>
      </c>
      <c r="O33">
        <v>334300</v>
      </c>
      <c r="P33">
        <v>5300000</v>
      </c>
      <c r="Q33">
        <v>4000000</v>
      </c>
      <c r="R33">
        <v>64200000</v>
      </c>
      <c r="S33">
        <v>1300000</v>
      </c>
      <c r="T33">
        <v>2008</v>
      </c>
      <c r="U33" t="s">
        <v>68</v>
      </c>
      <c r="V33">
        <v>2</v>
      </c>
      <c r="W33">
        <v>9</v>
      </c>
      <c r="X33">
        <v>216565318</v>
      </c>
      <c r="Y33">
        <v>4.45</v>
      </c>
      <c r="Z33">
        <v>79927762</v>
      </c>
      <c r="AA33">
        <v>30.375321</v>
      </c>
      <c r="AB33">
        <v>69.345116000000004</v>
      </c>
      <c r="AC33" s="13">
        <f t="shared" si="1"/>
        <v>9637157</v>
      </c>
    </row>
    <row r="34" spans="1:29">
      <c r="A34">
        <v>126</v>
      </c>
      <c r="B34" t="s">
        <v>98</v>
      </c>
      <c r="C34">
        <v>33500000</v>
      </c>
      <c r="D34">
        <v>29611914495</v>
      </c>
      <c r="E34" t="s">
        <v>63</v>
      </c>
      <c r="F34" t="s">
        <v>98</v>
      </c>
      <c r="G34">
        <v>96214</v>
      </c>
      <c r="H34" t="s">
        <v>48</v>
      </c>
      <c r="I34" t="s">
        <v>49</v>
      </c>
      <c r="J34" t="s">
        <v>63</v>
      </c>
      <c r="K34">
        <v>41</v>
      </c>
      <c r="L34">
        <v>3</v>
      </c>
      <c r="M34">
        <v>37</v>
      </c>
      <c r="N34">
        <v>61307000</v>
      </c>
      <c r="O34">
        <v>0</v>
      </c>
      <c r="P34">
        <v>0</v>
      </c>
      <c r="Q34">
        <v>0</v>
      </c>
      <c r="R34">
        <v>0</v>
      </c>
      <c r="S34">
        <v>100000</v>
      </c>
      <c r="T34">
        <v>2014</v>
      </c>
      <c r="U34" t="s">
        <v>80</v>
      </c>
      <c r="V34">
        <v>29</v>
      </c>
      <c r="W34">
        <v>49.3</v>
      </c>
      <c r="X34">
        <v>69625582</v>
      </c>
      <c r="Y34">
        <v>0.75</v>
      </c>
      <c r="Z34">
        <v>35294600</v>
      </c>
      <c r="AA34">
        <v>15.870032</v>
      </c>
      <c r="AB34">
        <v>100.992541</v>
      </c>
      <c r="AC34" s="13">
        <f t="shared" si="1"/>
        <v>522192</v>
      </c>
    </row>
    <row r="35" spans="1:29">
      <c r="A35">
        <v>142</v>
      </c>
      <c r="B35" t="s">
        <v>99</v>
      </c>
      <c r="C35">
        <v>31900000</v>
      </c>
      <c r="D35">
        <v>19428308461</v>
      </c>
      <c r="E35" t="s">
        <v>63</v>
      </c>
      <c r="F35" t="s">
        <v>99</v>
      </c>
      <c r="G35">
        <v>93311</v>
      </c>
      <c r="H35" t="s">
        <v>36</v>
      </c>
      <c r="I35" t="s">
        <v>37</v>
      </c>
      <c r="J35" t="s">
        <v>63</v>
      </c>
      <c r="K35">
        <v>129</v>
      </c>
      <c r="L35">
        <v>2</v>
      </c>
      <c r="M35">
        <v>41</v>
      </c>
      <c r="N35">
        <v>798510000</v>
      </c>
      <c r="O35">
        <v>199600</v>
      </c>
      <c r="P35">
        <v>3200000</v>
      </c>
      <c r="Q35">
        <v>2400000</v>
      </c>
      <c r="R35">
        <v>38300000</v>
      </c>
      <c r="S35">
        <v>500000</v>
      </c>
      <c r="T35">
        <v>2006</v>
      </c>
      <c r="U35" t="s">
        <v>40</v>
      </c>
      <c r="V35">
        <v>20</v>
      </c>
      <c r="W35">
        <v>35.5</v>
      </c>
      <c r="X35">
        <v>108116615</v>
      </c>
      <c r="Y35">
        <v>2.15</v>
      </c>
      <c r="Z35">
        <v>50975903</v>
      </c>
      <c r="AA35">
        <v>12.879721</v>
      </c>
      <c r="AB35">
        <v>121.774017</v>
      </c>
      <c r="AC35" s="13">
        <f t="shared" si="1"/>
        <v>2324507</v>
      </c>
    </row>
    <row r="36" spans="1:29">
      <c r="A36">
        <v>660</v>
      </c>
      <c r="B36" t="s">
        <v>100</v>
      </c>
      <c r="C36">
        <v>15200000</v>
      </c>
      <c r="D36">
        <v>6624168155</v>
      </c>
      <c r="E36" t="s">
        <v>35</v>
      </c>
      <c r="F36" t="s">
        <v>100</v>
      </c>
      <c r="G36">
        <v>91704</v>
      </c>
      <c r="H36" t="s">
        <v>30</v>
      </c>
      <c r="I36" t="s">
        <v>31</v>
      </c>
      <c r="J36" t="s">
        <v>32</v>
      </c>
      <c r="K36">
        <v>900</v>
      </c>
      <c r="L36">
        <v>101</v>
      </c>
      <c r="M36">
        <v>16</v>
      </c>
      <c r="N36">
        <v>49662000</v>
      </c>
      <c r="O36">
        <v>12400</v>
      </c>
      <c r="P36">
        <v>198600</v>
      </c>
      <c r="Q36">
        <v>149000</v>
      </c>
      <c r="R36">
        <v>2400000</v>
      </c>
      <c r="S36">
        <v>100000</v>
      </c>
      <c r="T36">
        <v>2008</v>
      </c>
      <c r="U36" t="s">
        <v>68</v>
      </c>
      <c r="V36">
        <v>19</v>
      </c>
      <c r="W36">
        <v>28.1</v>
      </c>
      <c r="X36">
        <v>1366417754</v>
      </c>
      <c r="Y36">
        <v>5.36</v>
      </c>
      <c r="Z36">
        <v>471031528</v>
      </c>
      <c r="AA36">
        <v>20.593684</v>
      </c>
      <c r="AB36">
        <v>78.962879999999998</v>
      </c>
      <c r="AC36" s="13">
        <f t="shared" si="1"/>
        <v>73239992</v>
      </c>
    </row>
    <row r="37" spans="1:29">
      <c r="A37">
        <v>241</v>
      </c>
      <c r="B37" t="s">
        <v>101</v>
      </c>
      <c r="C37">
        <v>25000000</v>
      </c>
      <c r="D37">
        <v>14169516119</v>
      </c>
      <c r="E37" t="s">
        <v>63</v>
      </c>
      <c r="F37" t="s">
        <v>101</v>
      </c>
      <c r="G37">
        <v>89179</v>
      </c>
      <c r="H37" t="s">
        <v>45</v>
      </c>
      <c r="I37" t="s">
        <v>46</v>
      </c>
      <c r="J37" t="s">
        <v>63</v>
      </c>
      <c r="K37">
        <v>251</v>
      </c>
      <c r="L37">
        <v>7</v>
      </c>
      <c r="M37">
        <v>64</v>
      </c>
      <c r="N37">
        <v>123189000</v>
      </c>
      <c r="O37">
        <v>30800</v>
      </c>
      <c r="P37">
        <v>492800</v>
      </c>
      <c r="Q37">
        <v>369600</v>
      </c>
      <c r="R37">
        <v>5900000</v>
      </c>
      <c r="S37">
        <v>100000</v>
      </c>
      <c r="T37">
        <v>2014</v>
      </c>
      <c r="U37" t="s">
        <v>50</v>
      </c>
      <c r="V37">
        <v>4</v>
      </c>
      <c r="W37">
        <v>36.299999999999997</v>
      </c>
      <c r="X37">
        <v>270203917</v>
      </c>
      <c r="Y37">
        <v>4.6900000000000004</v>
      </c>
      <c r="Z37">
        <v>151509724</v>
      </c>
      <c r="AA37">
        <v>-0.78927499999999995</v>
      </c>
      <c r="AB37">
        <v>113.92132700000001</v>
      </c>
      <c r="AC37" s="13">
        <f t="shared" si="1"/>
        <v>12672564</v>
      </c>
    </row>
    <row r="38" spans="1:29">
      <c r="A38">
        <v>651</v>
      </c>
      <c r="B38" t="s">
        <v>102</v>
      </c>
      <c r="C38">
        <v>15300000</v>
      </c>
      <c r="D38">
        <v>16545966132</v>
      </c>
      <c r="E38" t="s">
        <v>63</v>
      </c>
      <c r="F38" t="s">
        <v>102</v>
      </c>
      <c r="G38">
        <v>87864</v>
      </c>
      <c r="H38" t="s">
        <v>30</v>
      </c>
      <c r="I38" t="s">
        <v>31</v>
      </c>
      <c r="J38" t="s">
        <v>63</v>
      </c>
      <c r="K38">
        <v>175</v>
      </c>
      <c r="L38">
        <v>100</v>
      </c>
      <c r="M38">
        <v>142</v>
      </c>
      <c r="N38">
        <v>361483000</v>
      </c>
      <c r="O38">
        <v>90400</v>
      </c>
      <c r="P38">
        <v>1400000</v>
      </c>
      <c r="Q38">
        <v>1100000</v>
      </c>
      <c r="R38">
        <v>17400000</v>
      </c>
      <c r="S38">
        <v>300000</v>
      </c>
      <c r="T38">
        <v>2011</v>
      </c>
      <c r="U38" t="s">
        <v>38</v>
      </c>
      <c r="V38">
        <v>31</v>
      </c>
      <c r="W38">
        <v>28.1</v>
      </c>
      <c r="X38">
        <v>1366417754</v>
      </c>
      <c r="Y38">
        <v>5.36</v>
      </c>
      <c r="Z38">
        <v>471031528</v>
      </c>
      <c r="AA38">
        <v>20.593684</v>
      </c>
      <c r="AB38">
        <v>78.962879999999998</v>
      </c>
      <c r="AC38" s="13">
        <f t="shared" si="1"/>
        <v>73239992</v>
      </c>
    </row>
    <row r="39" spans="1:29">
      <c r="A39">
        <v>724</v>
      </c>
      <c r="B39" t="s">
        <v>103</v>
      </c>
      <c r="C39">
        <v>14700000</v>
      </c>
      <c r="D39">
        <v>12961669452</v>
      </c>
      <c r="E39" t="s">
        <v>35</v>
      </c>
      <c r="F39" t="s">
        <v>103</v>
      </c>
      <c r="G39">
        <v>80830</v>
      </c>
      <c r="H39" t="s">
        <v>59</v>
      </c>
      <c r="I39" t="s">
        <v>60</v>
      </c>
      <c r="J39" t="s">
        <v>32</v>
      </c>
      <c r="K39">
        <v>289</v>
      </c>
      <c r="L39">
        <v>154</v>
      </c>
      <c r="M39">
        <v>18</v>
      </c>
      <c r="N39">
        <v>185709000</v>
      </c>
      <c r="O39">
        <v>46400</v>
      </c>
      <c r="P39">
        <v>742800</v>
      </c>
      <c r="Q39">
        <v>557100</v>
      </c>
      <c r="R39">
        <v>8900000</v>
      </c>
      <c r="S39">
        <v>100000</v>
      </c>
      <c r="T39">
        <v>2006</v>
      </c>
      <c r="U39" t="s">
        <v>42</v>
      </c>
      <c r="V39">
        <v>7</v>
      </c>
      <c r="W39">
        <v>88.2</v>
      </c>
      <c r="X39">
        <v>328239523</v>
      </c>
      <c r="Y39">
        <v>14.7</v>
      </c>
      <c r="Z39">
        <v>270663028</v>
      </c>
      <c r="AA39">
        <v>37.090240000000001</v>
      </c>
      <c r="AB39">
        <v>-95.712890999999999</v>
      </c>
      <c r="AC39" s="13">
        <f t="shared" si="1"/>
        <v>48251210</v>
      </c>
    </row>
    <row r="40" spans="1:29">
      <c r="A40">
        <v>83</v>
      </c>
      <c r="B40" t="s">
        <v>104</v>
      </c>
      <c r="C40">
        <v>39000000</v>
      </c>
      <c r="D40">
        <v>36131228583</v>
      </c>
      <c r="E40" t="s">
        <v>63</v>
      </c>
      <c r="F40" t="s">
        <v>104</v>
      </c>
      <c r="G40">
        <v>72580</v>
      </c>
      <c r="H40" t="s">
        <v>48</v>
      </c>
      <c r="I40" t="s">
        <v>49</v>
      </c>
      <c r="J40" t="s">
        <v>63</v>
      </c>
      <c r="K40">
        <v>27</v>
      </c>
      <c r="L40">
        <v>1</v>
      </c>
      <c r="M40">
        <v>24</v>
      </c>
      <c r="N40">
        <v>130461000</v>
      </c>
      <c r="O40">
        <v>32600</v>
      </c>
      <c r="P40">
        <v>521800</v>
      </c>
      <c r="Q40">
        <v>391400</v>
      </c>
      <c r="R40">
        <v>6300000</v>
      </c>
      <c r="S40">
        <v>200000</v>
      </c>
      <c r="T40">
        <v>2012</v>
      </c>
      <c r="U40" t="s">
        <v>40</v>
      </c>
      <c r="V40">
        <v>5</v>
      </c>
      <c r="W40">
        <v>49.3</v>
      </c>
      <c r="X40">
        <v>69625582</v>
      </c>
      <c r="Y40">
        <v>0.75</v>
      </c>
      <c r="Z40">
        <v>35294600</v>
      </c>
      <c r="AA40">
        <v>15.870032</v>
      </c>
      <c r="AB40">
        <v>100.992541</v>
      </c>
      <c r="AC40" s="13">
        <f t="shared" si="1"/>
        <v>522192</v>
      </c>
    </row>
    <row r="41" spans="1:29">
      <c r="A41">
        <v>16</v>
      </c>
      <c r="B41" t="s">
        <v>105</v>
      </c>
      <c r="C41">
        <v>83000000</v>
      </c>
      <c r="D41">
        <v>101000000000</v>
      </c>
      <c r="E41" t="s">
        <v>90</v>
      </c>
      <c r="F41" t="s">
        <v>105</v>
      </c>
      <c r="G41">
        <v>71270</v>
      </c>
      <c r="H41" t="s">
        <v>30</v>
      </c>
      <c r="I41" t="s">
        <v>31</v>
      </c>
      <c r="J41" t="s">
        <v>63</v>
      </c>
      <c r="K41">
        <v>4</v>
      </c>
      <c r="L41">
        <v>5</v>
      </c>
      <c r="M41">
        <v>7</v>
      </c>
      <c r="N41">
        <v>1657000000</v>
      </c>
      <c r="O41">
        <v>414300</v>
      </c>
      <c r="P41">
        <v>6600000</v>
      </c>
      <c r="Q41">
        <v>5000000</v>
      </c>
      <c r="R41">
        <v>79600000</v>
      </c>
      <c r="S41">
        <v>1100000</v>
      </c>
      <c r="T41">
        <v>2007</v>
      </c>
      <c r="U41" t="s">
        <v>42</v>
      </c>
      <c r="V41">
        <v>4</v>
      </c>
      <c r="W41">
        <v>28.1</v>
      </c>
      <c r="X41">
        <v>1366417754</v>
      </c>
      <c r="Y41">
        <v>5.36</v>
      </c>
      <c r="Z41">
        <v>471031528</v>
      </c>
      <c r="AA41">
        <v>20.593684</v>
      </c>
      <c r="AB41">
        <v>78.962879999999998</v>
      </c>
      <c r="AC41" s="13">
        <f t="shared" si="1"/>
        <v>73239992</v>
      </c>
    </row>
    <row r="42" spans="1:29">
      <c r="A42">
        <v>12</v>
      </c>
      <c r="B42" t="s">
        <v>106</v>
      </c>
      <c r="C42">
        <v>96000000</v>
      </c>
      <c r="D42">
        <v>77428473662</v>
      </c>
      <c r="E42" t="s">
        <v>107</v>
      </c>
      <c r="F42" t="s">
        <v>106</v>
      </c>
      <c r="G42">
        <v>70127</v>
      </c>
      <c r="H42" t="s">
        <v>59</v>
      </c>
      <c r="I42" t="s">
        <v>60</v>
      </c>
      <c r="J42" t="s">
        <v>107</v>
      </c>
      <c r="K42">
        <v>7</v>
      </c>
      <c r="L42">
        <v>6</v>
      </c>
      <c r="M42">
        <v>1</v>
      </c>
      <c r="N42">
        <v>714614000</v>
      </c>
      <c r="O42">
        <v>178700</v>
      </c>
      <c r="P42">
        <v>2900000</v>
      </c>
      <c r="Q42">
        <v>2100000</v>
      </c>
      <c r="R42">
        <v>34300000</v>
      </c>
      <c r="S42">
        <v>600000</v>
      </c>
      <c r="T42">
        <v>2007</v>
      </c>
      <c r="U42" t="s">
        <v>80</v>
      </c>
      <c r="V42">
        <v>11</v>
      </c>
      <c r="W42">
        <v>88.2</v>
      </c>
      <c r="X42">
        <v>328239523</v>
      </c>
      <c r="Y42">
        <v>14.7</v>
      </c>
      <c r="Z42">
        <v>270663028</v>
      </c>
      <c r="AA42">
        <v>37.090240000000001</v>
      </c>
      <c r="AB42">
        <v>-95.712890999999999</v>
      </c>
      <c r="AC42" s="13">
        <f t="shared" si="1"/>
        <v>48251210</v>
      </c>
    </row>
    <row r="43" spans="1:29">
      <c r="A43">
        <v>747</v>
      </c>
      <c r="B43" t="s">
        <v>108</v>
      </c>
      <c r="C43">
        <v>14500000</v>
      </c>
      <c r="D43">
        <v>9383692066</v>
      </c>
      <c r="E43" t="s">
        <v>63</v>
      </c>
      <c r="F43" t="s">
        <v>108</v>
      </c>
      <c r="G43">
        <v>68606</v>
      </c>
      <c r="H43" t="s">
        <v>48</v>
      </c>
      <c r="I43" t="s">
        <v>49</v>
      </c>
      <c r="J43" t="s">
        <v>63</v>
      </c>
      <c r="K43">
        <v>502</v>
      </c>
      <c r="L43">
        <v>13</v>
      </c>
      <c r="M43">
        <v>151</v>
      </c>
      <c r="N43">
        <v>45622000</v>
      </c>
      <c r="O43">
        <v>11400</v>
      </c>
      <c r="P43">
        <v>182500</v>
      </c>
      <c r="Q43">
        <v>136900</v>
      </c>
      <c r="R43">
        <v>2200000</v>
      </c>
      <c r="S43">
        <v>100000</v>
      </c>
      <c r="T43">
        <v>2011</v>
      </c>
      <c r="U43" t="s">
        <v>33</v>
      </c>
      <c r="V43">
        <v>8</v>
      </c>
      <c r="W43">
        <v>49.3</v>
      </c>
      <c r="X43">
        <v>69625582</v>
      </c>
      <c r="Y43">
        <v>0.75</v>
      </c>
      <c r="Z43">
        <v>35294600</v>
      </c>
      <c r="AA43">
        <v>15.870032</v>
      </c>
      <c r="AB43">
        <v>100.992541</v>
      </c>
      <c r="AC43" s="13">
        <f t="shared" si="1"/>
        <v>522192</v>
      </c>
    </row>
    <row r="44" spans="1:29">
      <c r="A44">
        <v>695</v>
      </c>
      <c r="B44" t="s">
        <v>109</v>
      </c>
      <c r="C44">
        <v>14900000</v>
      </c>
      <c r="D44">
        <v>8074260978</v>
      </c>
      <c r="E44" t="s">
        <v>63</v>
      </c>
      <c r="F44" t="s">
        <v>109</v>
      </c>
      <c r="G44">
        <v>66362</v>
      </c>
      <c r="H44" t="s">
        <v>45</v>
      </c>
      <c r="I44" t="s">
        <v>46</v>
      </c>
      <c r="J44" t="s">
        <v>63</v>
      </c>
      <c r="K44">
        <v>639</v>
      </c>
      <c r="L44">
        <v>26</v>
      </c>
      <c r="M44">
        <v>146</v>
      </c>
      <c r="N44">
        <v>43581000</v>
      </c>
      <c r="O44">
        <v>10900</v>
      </c>
      <c r="P44">
        <v>174300</v>
      </c>
      <c r="Q44">
        <v>130700</v>
      </c>
      <c r="R44">
        <v>2100000</v>
      </c>
      <c r="S44">
        <v>100000</v>
      </c>
      <c r="T44">
        <v>2012</v>
      </c>
      <c r="U44" t="s">
        <v>40</v>
      </c>
      <c r="V44">
        <v>29</v>
      </c>
      <c r="W44">
        <v>36.299999999999997</v>
      </c>
      <c r="X44">
        <v>270203917</v>
      </c>
      <c r="Y44">
        <v>4.6900000000000004</v>
      </c>
      <c r="Z44">
        <v>151509724</v>
      </c>
      <c r="AA44">
        <v>-0.78927499999999995</v>
      </c>
      <c r="AB44">
        <v>113.92132700000001</v>
      </c>
      <c r="AC44" s="13">
        <f t="shared" si="1"/>
        <v>12672564</v>
      </c>
    </row>
    <row r="45" spans="1:29">
      <c r="A45">
        <v>222</v>
      </c>
      <c r="B45" t="s">
        <v>110</v>
      </c>
      <c r="C45">
        <v>25900000</v>
      </c>
      <c r="D45">
        <v>11372071889</v>
      </c>
      <c r="E45" t="s">
        <v>111</v>
      </c>
      <c r="F45" t="s">
        <v>110</v>
      </c>
      <c r="G45">
        <v>65286</v>
      </c>
      <c r="H45" t="s">
        <v>45</v>
      </c>
      <c r="I45" t="s">
        <v>46</v>
      </c>
      <c r="J45" t="s">
        <v>63</v>
      </c>
      <c r="K45">
        <v>358</v>
      </c>
      <c r="L45">
        <v>5</v>
      </c>
      <c r="M45">
        <v>60</v>
      </c>
      <c r="N45">
        <v>230183000</v>
      </c>
      <c r="O45">
        <v>57500</v>
      </c>
      <c r="P45">
        <v>920700</v>
      </c>
      <c r="Q45">
        <v>690500</v>
      </c>
      <c r="R45">
        <v>11000000</v>
      </c>
      <c r="S45">
        <v>600000</v>
      </c>
      <c r="T45">
        <v>2013</v>
      </c>
      <c r="U45" t="s">
        <v>50</v>
      </c>
      <c r="V45">
        <v>23</v>
      </c>
      <c r="W45">
        <v>36.299999999999997</v>
      </c>
      <c r="X45">
        <v>270203917</v>
      </c>
      <c r="Y45">
        <v>4.6900000000000004</v>
      </c>
      <c r="Z45">
        <v>151509724</v>
      </c>
      <c r="AA45">
        <v>-0.78927499999999995</v>
      </c>
      <c r="AB45">
        <v>113.92132700000001</v>
      </c>
      <c r="AC45" s="13">
        <f t="shared" si="1"/>
        <v>12672564</v>
      </c>
    </row>
    <row r="46" spans="1:29">
      <c r="A46">
        <v>439</v>
      </c>
      <c r="B46" t="s">
        <v>112</v>
      </c>
      <c r="C46">
        <v>19000000</v>
      </c>
      <c r="D46">
        <v>15126092508</v>
      </c>
      <c r="E46" t="s">
        <v>63</v>
      </c>
      <c r="F46" t="s">
        <v>112</v>
      </c>
      <c r="G46">
        <v>64496</v>
      </c>
      <c r="H46" t="s">
        <v>113</v>
      </c>
      <c r="I46" t="s">
        <v>114</v>
      </c>
      <c r="J46" t="s">
        <v>63</v>
      </c>
      <c r="K46">
        <v>217</v>
      </c>
      <c r="L46">
        <v>8</v>
      </c>
      <c r="M46">
        <v>111</v>
      </c>
      <c r="N46">
        <v>107989000</v>
      </c>
      <c r="O46">
        <v>27000</v>
      </c>
      <c r="P46">
        <v>432000</v>
      </c>
      <c r="Q46">
        <v>324000</v>
      </c>
      <c r="R46">
        <v>5200000</v>
      </c>
      <c r="S46" t="s">
        <v>78</v>
      </c>
      <c r="T46">
        <v>2007</v>
      </c>
      <c r="U46" t="s">
        <v>68</v>
      </c>
      <c r="V46">
        <v>6</v>
      </c>
      <c r="W46">
        <v>94.3</v>
      </c>
      <c r="X46">
        <v>51709098</v>
      </c>
      <c r="Y46">
        <v>4.1500000000000004</v>
      </c>
      <c r="Z46">
        <v>42106719</v>
      </c>
      <c r="AA46">
        <v>35.907756999999997</v>
      </c>
      <c r="AB46">
        <v>127.76692199999999</v>
      </c>
      <c r="AC46" s="13">
        <f t="shared" si="1"/>
        <v>2145928</v>
      </c>
    </row>
    <row r="47" spans="1:29">
      <c r="A47">
        <v>306</v>
      </c>
      <c r="B47" t="s">
        <v>115</v>
      </c>
      <c r="C47">
        <v>22600000</v>
      </c>
      <c r="D47">
        <v>20847038152</v>
      </c>
      <c r="E47" t="s">
        <v>29</v>
      </c>
      <c r="F47" t="s">
        <v>115</v>
      </c>
      <c r="G47">
        <v>60964</v>
      </c>
      <c r="H47" t="s">
        <v>30</v>
      </c>
      <c r="I47" t="s">
        <v>31</v>
      </c>
      <c r="J47" t="s">
        <v>63</v>
      </c>
      <c r="K47">
        <v>109</v>
      </c>
      <c r="L47">
        <v>63</v>
      </c>
      <c r="M47">
        <v>82</v>
      </c>
      <c r="N47">
        <v>982238000</v>
      </c>
      <c r="O47">
        <v>245600</v>
      </c>
      <c r="P47">
        <v>3900000</v>
      </c>
      <c r="Q47">
        <v>2900000</v>
      </c>
      <c r="R47">
        <v>47100000</v>
      </c>
      <c r="S47">
        <v>600000</v>
      </c>
      <c r="T47">
        <v>2016</v>
      </c>
      <c r="U47" t="s">
        <v>55</v>
      </c>
      <c r="V47">
        <v>26</v>
      </c>
      <c r="W47">
        <v>28.1</v>
      </c>
      <c r="X47">
        <v>1366417754</v>
      </c>
      <c r="Y47">
        <v>5.36</v>
      </c>
      <c r="Z47">
        <v>471031528</v>
      </c>
      <c r="AA47">
        <v>20.593684</v>
      </c>
      <c r="AB47">
        <v>78.962879999999998</v>
      </c>
      <c r="AC47" s="13">
        <f t="shared" si="1"/>
        <v>73239992</v>
      </c>
    </row>
    <row r="48" spans="1:29">
      <c r="A48">
        <v>569</v>
      </c>
      <c r="B48" t="s">
        <v>116</v>
      </c>
      <c r="C48">
        <v>16400000</v>
      </c>
      <c r="D48">
        <v>9463244435</v>
      </c>
      <c r="E48" t="s">
        <v>63</v>
      </c>
      <c r="F48" t="s">
        <v>116</v>
      </c>
      <c r="G48">
        <v>56203</v>
      </c>
      <c r="H48" t="s">
        <v>48</v>
      </c>
      <c r="I48" t="s">
        <v>49</v>
      </c>
      <c r="J48" t="s">
        <v>63</v>
      </c>
      <c r="K48">
        <v>496</v>
      </c>
      <c r="L48">
        <v>9</v>
      </c>
      <c r="M48">
        <v>134</v>
      </c>
      <c r="N48">
        <v>87757000</v>
      </c>
      <c r="O48">
        <v>21900</v>
      </c>
      <c r="P48">
        <v>351000</v>
      </c>
      <c r="Q48">
        <v>263300</v>
      </c>
      <c r="R48">
        <v>4200000</v>
      </c>
      <c r="S48">
        <v>100000</v>
      </c>
      <c r="T48">
        <v>2010</v>
      </c>
      <c r="U48" t="s">
        <v>80</v>
      </c>
      <c r="V48">
        <v>17</v>
      </c>
      <c r="W48">
        <v>49.3</v>
      </c>
      <c r="X48">
        <v>69625582</v>
      </c>
      <c r="Y48">
        <v>0.75</v>
      </c>
      <c r="Z48">
        <v>35294600</v>
      </c>
      <c r="AA48">
        <v>15.870032</v>
      </c>
      <c r="AB48">
        <v>100.992541</v>
      </c>
      <c r="AC48" s="13">
        <f t="shared" si="1"/>
        <v>522192</v>
      </c>
    </row>
    <row r="49" spans="1:29">
      <c r="A49">
        <v>603</v>
      </c>
      <c r="B49" t="s">
        <v>117</v>
      </c>
      <c r="C49">
        <v>16000000</v>
      </c>
      <c r="D49">
        <v>3018032423</v>
      </c>
      <c r="E49" t="s">
        <v>118</v>
      </c>
      <c r="F49" t="s">
        <v>119</v>
      </c>
      <c r="G49">
        <v>52144</v>
      </c>
      <c r="H49" t="s">
        <v>30</v>
      </c>
      <c r="I49" t="s">
        <v>31</v>
      </c>
      <c r="J49" t="s">
        <v>118</v>
      </c>
      <c r="K49">
        <v>2855</v>
      </c>
      <c r="L49">
        <v>94</v>
      </c>
      <c r="M49">
        <v>30</v>
      </c>
      <c r="N49">
        <v>14287000</v>
      </c>
      <c r="O49">
        <v>3600</v>
      </c>
      <c r="P49">
        <v>57100</v>
      </c>
      <c r="Q49">
        <v>42900</v>
      </c>
      <c r="R49">
        <v>685800</v>
      </c>
      <c r="S49" t="s">
        <v>78</v>
      </c>
      <c r="T49">
        <v>2014</v>
      </c>
      <c r="U49" t="s">
        <v>64</v>
      </c>
      <c r="V49">
        <v>26</v>
      </c>
      <c r="W49">
        <v>28.1</v>
      </c>
      <c r="X49">
        <v>1366417754</v>
      </c>
      <c r="Y49">
        <v>5.36</v>
      </c>
      <c r="Z49">
        <v>471031528</v>
      </c>
      <c r="AA49">
        <v>20.593684</v>
      </c>
      <c r="AB49">
        <v>78.962879999999998</v>
      </c>
      <c r="AC49" s="13">
        <f t="shared" si="1"/>
        <v>73239992</v>
      </c>
    </row>
    <row r="50" spans="1:29">
      <c r="A50">
        <v>379</v>
      </c>
      <c r="B50" t="s">
        <v>120</v>
      </c>
      <c r="C50">
        <v>20400000</v>
      </c>
      <c r="D50">
        <v>29406206620</v>
      </c>
      <c r="E50" t="s">
        <v>63</v>
      </c>
      <c r="F50" t="s">
        <v>120</v>
      </c>
      <c r="G50">
        <v>51515</v>
      </c>
      <c r="H50" t="s">
        <v>30</v>
      </c>
      <c r="I50" t="s">
        <v>31</v>
      </c>
      <c r="J50" t="s">
        <v>63</v>
      </c>
      <c r="K50">
        <v>43</v>
      </c>
      <c r="L50">
        <v>70</v>
      </c>
      <c r="M50">
        <v>100</v>
      </c>
      <c r="N50">
        <v>907534000</v>
      </c>
      <c r="O50">
        <v>226900</v>
      </c>
      <c r="P50">
        <v>3600000</v>
      </c>
      <c r="Q50">
        <v>2700000</v>
      </c>
      <c r="R50">
        <v>43600000</v>
      </c>
      <c r="S50">
        <v>400000</v>
      </c>
      <c r="T50">
        <v>2007</v>
      </c>
      <c r="U50" t="s">
        <v>55</v>
      </c>
      <c r="V50">
        <v>1</v>
      </c>
      <c r="W50">
        <v>28.1</v>
      </c>
      <c r="X50">
        <v>1366417754</v>
      </c>
      <c r="Y50">
        <v>5.36</v>
      </c>
      <c r="Z50">
        <v>471031528</v>
      </c>
      <c r="AA50">
        <v>20.593684</v>
      </c>
      <c r="AB50">
        <v>78.962879999999998</v>
      </c>
      <c r="AC50" s="13">
        <f t="shared" si="1"/>
        <v>73239992</v>
      </c>
    </row>
    <row r="51" spans="1:29">
      <c r="A51">
        <v>238</v>
      </c>
      <c r="B51" t="s">
        <v>121</v>
      </c>
      <c r="C51">
        <v>25200000</v>
      </c>
      <c r="D51">
        <v>10409352249</v>
      </c>
      <c r="E51" t="s">
        <v>35</v>
      </c>
      <c r="F51" t="s">
        <v>121</v>
      </c>
      <c r="G51">
        <v>51129</v>
      </c>
      <c r="H51" t="s">
        <v>30</v>
      </c>
      <c r="I51" t="s">
        <v>31</v>
      </c>
      <c r="J51" t="s">
        <v>32</v>
      </c>
      <c r="K51">
        <v>408</v>
      </c>
      <c r="L51">
        <v>52</v>
      </c>
      <c r="M51">
        <v>6</v>
      </c>
      <c r="N51">
        <v>273920000</v>
      </c>
      <c r="O51">
        <v>68500</v>
      </c>
      <c r="P51">
        <v>1100000</v>
      </c>
      <c r="Q51">
        <v>821800</v>
      </c>
      <c r="R51">
        <v>13100000</v>
      </c>
      <c r="S51">
        <v>300000</v>
      </c>
      <c r="T51">
        <v>2015</v>
      </c>
      <c r="U51" t="s">
        <v>86</v>
      </c>
      <c r="V51">
        <v>23</v>
      </c>
      <c r="W51">
        <v>28.1</v>
      </c>
      <c r="X51">
        <v>1366417754</v>
      </c>
      <c r="Y51">
        <v>5.36</v>
      </c>
      <c r="Z51">
        <v>471031528</v>
      </c>
      <c r="AA51">
        <v>20.593684</v>
      </c>
      <c r="AB51">
        <v>78.962879999999998</v>
      </c>
      <c r="AC51" s="13">
        <f t="shared" si="1"/>
        <v>73239992</v>
      </c>
    </row>
    <row r="52" spans="1:29">
      <c r="A52">
        <v>369</v>
      </c>
      <c r="B52" t="s">
        <v>122</v>
      </c>
      <c r="C52">
        <v>20700000</v>
      </c>
      <c r="D52">
        <v>12624879732</v>
      </c>
      <c r="E52" t="s">
        <v>107</v>
      </c>
      <c r="F52" t="s">
        <v>122</v>
      </c>
      <c r="G52">
        <v>47926</v>
      </c>
      <c r="H52" t="s">
        <v>59</v>
      </c>
      <c r="I52" t="s">
        <v>60</v>
      </c>
      <c r="J52" t="s">
        <v>107</v>
      </c>
      <c r="K52">
        <v>304</v>
      </c>
      <c r="L52">
        <v>103</v>
      </c>
      <c r="M52">
        <v>4</v>
      </c>
      <c r="N52">
        <v>73025000</v>
      </c>
      <c r="O52">
        <v>18300</v>
      </c>
      <c r="P52">
        <v>292100</v>
      </c>
      <c r="Q52">
        <v>219100</v>
      </c>
      <c r="R52">
        <v>3500000</v>
      </c>
      <c r="S52" t="s">
        <v>78</v>
      </c>
      <c r="T52">
        <v>2005</v>
      </c>
      <c r="U52" t="s">
        <v>40</v>
      </c>
      <c r="V52">
        <v>21</v>
      </c>
      <c r="W52">
        <v>88.2</v>
      </c>
      <c r="X52">
        <v>328239523</v>
      </c>
      <c r="Y52">
        <v>14.7</v>
      </c>
      <c r="Z52">
        <v>270663028</v>
      </c>
      <c r="AA52">
        <v>37.090240000000001</v>
      </c>
      <c r="AB52">
        <v>-95.712890999999999</v>
      </c>
      <c r="AC52" s="13">
        <f t="shared" si="1"/>
        <v>48251210</v>
      </c>
    </row>
    <row r="53" spans="1:29">
      <c r="A53">
        <v>140</v>
      </c>
      <c r="B53" t="s">
        <v>123</v>
      </c>
      <c r="C53">
        <v>32000000</v>
      </c>
      <c r="D53">
        <v>26800674545</v>
      </c>
      <c r="E53" t="s">
        <v>63</v>
      </c>
      <c r="F53" t="s">
        <v>123</v>
      </c>
      <c r="G53">
        <v>44892</v>
      </c>
      <c r="H53" t="s">
        <v>30</v>
      </c>
      <c r="I53" t="s">
        <v>31</v>
      </c>
      <c r="J53" t="s">
        <v>63</v>
      </c>
      <c r="K53">
        <v>60</v>
      </c>
      <c r="L53">
        <v>38</v>
      </c>
      <c r="M53">
        <v>40</v>
      </c>
      <c r="N53">
        <v>1667000000</v>
      </c>
      <c r="O53">
        <v>416800</v>
      </c>
      <c r="P53">
        <v>6700000</v>
      </c>
      <c r="Q53">
        <v>5000000</v>
      </c>
      <c r="R53">
        <v>80000000</v>
      </c>
      <c r="S53">
        <v>1200000</v>
      </c>
      <c r="T53">
        <v>2006</v>
      </c>
      <c r="U53" t="s">
        <v>80</v>
      </c>
      <c r="V53">
        <v>19</v>
      </c>
      <c r="W53">
        <v>28.1</v>
      </c>
      <c r="X53">
        <v>1366417754</v>
      </c>
      <c r="Y53">
        <v>5.36</v>
      </c>
      <c r="Z53">
        <v>471031528</v>
      </c>
      <c r="AA53">
        <v>20.593684</v>
      </c>
      <c r="AB53">
        <v>78.962879999999998</v>
      </c>
      <c r="AC53" s="13">
        <f t="shared" si="1"/>
        <v>73239992</v>
      </c>
    </row>
    <row r="54" spans="1:29">
      <c r="A54">
        <v>719</v>
      </c>
      <c r="B54" t="s">
        <v>124</v>
      </c>
      <c r="C54">
        <v>14700000</v>
      </c>
      <c r="D54">
        <v>4029253667</v>
      </c>
      <c r="E54" t="s">
        <v>118</v>
      </c>
      <c r="F54" t="s">
        <v>124</v>
      </c>
      <c r="G54">
        <v>43564</v>
      </c>
      <c r="H54" t="s">
        <v>30</v>
      </c>
      <c r="I54" t="s">
        <v>31</v>
      </c>
      <c r="J54" t="s">
        <v>118</v>
      </c>
      <c r="K54">
        <v>1879</v>
      </c>
      <c r="L54">
        <v>106</v>
      </c>
      <c r="M54">
        <v>36</v>
      </c>
      <c r="N54">
        <v>74483000</v>
      </c>
      <c r="O54">
        <v>18600</v>
      </c>
      <c r="P54">
        <v>297900</v>
      </c>
      <c r="Q54">
        <v>223400</v>
      </c>
      <c r="R54">
        <v>3600000</v>
      </c>
      <c r="S54">
        <v>200000</v>
      </c>
      <c r="T54">
        <v>2015</v>
      </c>
      <c r="U54" t="s">
        <v>33</v>
      </c>
      <c r="V54">
        <v>22</v>
      </c>
      <c r="W54">
        <v>28.1</v>
      </c>
      <c r="X54">
        <v>1366417754</v>
      </c>
      <c r="Y54">
        <v>5.36</v>
      </c>
      <c r="Z54">
        <v>471031528</v>
      </c>
      <c r="AA54">
        <v>20.593684</v>
      </c>
      <c r="AB54">
        <v>78.962879999999998</v>
      </c>
      <c r="AC54" s="13">
        <f t="shared" si="1"/>
        <v>73239992</v>
      </c>
    </row>
    <row r="55" spans="1:29">
      <c r="A55">
        <v>799</v>
      </c>
      <c r="B55" t="s">
        <v>125</v>
      </c>
      <c r="C55">
        <v>14000000</v>
      </c>
      <c r="D55">
        <v>18917687143</v>
      </c>
      <c r="E55" t="s">
        <v>29</v>
      </c>
      <c r="F55" t="s">
        <v>125</v>
      </c>
      <c r="G55">
        <v>41117</v>
      </c>
      <c r="H55" t="s">
        <v>59</v>
      </c>
      <c r="I55" t="s">
        <v>60</v>
      </c>
      <c r="J55" t="s">
        <v>126</v>
      </c>
      <c r="K55">
        <v>136</v>
      </c>
      <c r="L55">
        <v>159</v>
      </c>
      <c r="M55">
        <v>3</v>
      </c>
      <c r="N55">
        <v>1364000000</v>
      </c>
      <c r="O55">
        <v>340900</v>
      </c>
      <c r="P55">
        <v>5500000</v>
      </c>
      <c r="Q55">
        <v>4100000</v>
      </c>
      <c r="R55">
        <v>65500000</v>
      </c>
      <c r="S55">
        <v>1100000</v>
      </c>
      <c r="T55">
        <v>2014</v>
      </c>
      <c r="U55" t="s">
        <v>42</v>
      </c>
      <c r="V55">
        <v>22</v>
      </c>
      <c r="W55">
        <v>88.2</v>
      </c>
      <c r="X55">
        <v>328239523</v>
      </c>
      <c r="Y55">
        <v>14.7</v>
      </c>
      <c r="Z55">
        <v>270663028</v>
      </c>
      <c r="AA55">
        <v>37.090240000000001</v>
      </c>
      <c r="AB55">
        <v>-95.712890999999999</v>
      </c>
      <c r="AC55" s="13">
        <f t="shared" si="1"/>
        <v>48251210</v>
      </c>
    </row>
    <row r="56" spans="1:29">
      <c r="A56">
        <v>30</v>
      </c>
      <c r="B56" t="s">
        <v>127</v>
      </c>
      <c r="C56">
        <v>59500000</v>
      </c>
      <c r="D56">
        <v>59316472754</v>
      </c>
      <c r="E56" t="s">
        <v>128</v>
      </c>
      <c r="F56" t="s">
        <v>127</v>
      </c>
      <c r="G56">
        <v>39113</v>
      </c>
      <c r="H56" t="s">
        <v>59</v>
      </c>
      <c r="I56" t="s">
        <v>60</v>
      </c>
      <c r="J56" t="s">
        <v>129</v>
      </c>
      <c r="K56">
        <v>11</v>
      </c>
      <c r="L56">
        <v>9</v>
      </c>
      <c r="M56">
        <v>3</v>
      </c>
      <c r="N56">
        <v>114668000</v>
      </c>
      <c r="O56">
        <v>28700</v>
      </c>
      <c r="P56">
        <v>458700</v>
      </c>
      <c r="Q56">
        <v>344000</v>
      </c>
      <c r="R56">
        <v>5500000</v>
      </c>
      <c r="S56">
        <v>100000</v>
      </c>
      <c r="T56">
        <v>2006</v>
      </c>
      <c r="U56" t="s">
        <v>130</v>
      </c>
      <c r="V56">
        <v>28</v>
      </c>
      <c r="W56">
        <v>88.2</v>
      </c>
      <c r="X56">
        <v>328239523</v>
      </c>
      <c r="Y56">
        <v>14.7</v>
      </c>
      <c r="Z56">
        <v>270663028</v>
      </c>
      <c r="AA56">
        <v>37.090240000000001</v>
      </c>
      <c r="AB56">
        <v>-95.712890999999999</v>
      </c>
      <c r="AC56" s="13">
        <f t="shared" si="1"/>
        <v>48251210</v>
      </c>
    </row>
    <row r="57" spans="1:29">
      <c r="A57">
        <v>898</v>
      </c>
      <c r="B57" t="s">
        <v>131</v>
      </c>
      <c r="C57">
        <v>13100000</v>
      </c>
      <c r="D57">
        <v>5333569294</v>
      </c>
      <c r="E57" t="s">
        <v>63</v>
      </c>
      <c r="F57" t="s">
        <v>131</v>
      </c>
      <c r="G57">
        <v>36760</v>
      </c>
      <c r="H57" t="s">
        <v>132</v>
      </c>
      <c r="I57" t="s">
        <v>133</v>
      </c>
      <c r="J57" t="s">
        <v>63</v>
      </c>
      <c r="K57">
        <v>1240</v>
      </c>
      <c r="L57">
        <v>50</v>
      </c>
      <c r="M57">
        <v>165</v>
      </c>
      <c r="N57">
        <v>17588000</v>
      </c>
      <c r="O57">
        <v>4400</v>
      </c>
      <c r="P57">
        <v>70400</v>
      </c>
      <c r="Q57">
        <v>52800</v>
      </c>
      <c r="R57">
        <v>844200</v>
      </c>
      <c r="S57" t="s">
        <v>78</v>
      </c>
      <c r="T57">
        <v>2011</v>
      </c>
      <c r="U57" t="s">
        <v>38</v>
      </c>
      <c r="V57">
        <v>18</v>
      </c>
      <c r="W57">
        <v>51.3</v>
      </c>
      <c r="X57">
        <v>212559417</v>
      </c>
      <c r="Y57">
        <v>12.08</v>
      </c>
      <c r="Z57">
        <v>183241641</v>
      </c>
      <c r="AA57">
        <v>-14.235004</v>
      </c>
      <c r="AB57">
        <v>-51.925280000000001</v>
      </c>
      <c r="AC57" s="13">
        <f t="shared" si="1"/>
        <v>25677178</v>
      </c>
    </row>
    <row r="58" spans="1:29">
      <c r="A58">
        <v>373</v>
      </c>
      <c r="B58" t="s">
        <v>134</v>
      </c>
      <c r="C58">
        <v>20500000</v>
      </c>
      <c r="D58">
        <v>15038593883</v>
      </c>
      <c r="E58" t="s">
        <v>63</v>
      </c>
      <c r="F58" t="s">
        <v>134</v>
      </c>
      <c r="G58">
        <v>33229</v>
      </c>
      <c r="H58" t="s">
        <v>113</v>
      </c>
      <c r="I58" t="s">
        <v>114</v>
      </c>
      <c r="J58" t="s">
        <v>63</v>
      </c>
      <c r="K58">
        <v>220</v>
      </c>
      <c r="L58">
        <v>7</v>
      </c>
      <c r="M58">
        <v>99</v>
      </c>
      <c r="N58">
        <v>158540000</v>
      </c>
      <c r="O58">
        <v>39600</v>
      </c>
      <c r="P58">
        <v>634200</v>
      </c>
      <c r="Q58">
        <v>475600</v>
      </c>
      <c r="R58">
        <v>7600000</v>
      </c>
      <c r="S58">
        <v>100000</v>
      </c>
      <c r="T58">
        <v>2006</v>
      </c>
      <c r="U58" t="s">
        <v>86</v>
      </c>
      <c r="V58">
        <v>9</v>
      </c>
      <c r="W58">
        <v>94.3</v>
      </c>
      <c r="X58">
        <v>51709098</v>
      </c>
      <c r="Y58">
        <v>4.1500000000000004</v>
      </c>
      <c r="Z58">
        <v>42106719</v>
      </c>
      <c r="AA58">
        <v>35.907756999999997</v>
      </c>
      <c r="AB58">
        <v>127.76692199999999</v>
      </c>
      <c r="AC58" s="13">
        <f t="shared" si="1"/>
        <v>2145928</v>
      </c>
    </row>
    <row r="59" spans="1:29">
      <c r="A59">
        <v>350</v>
      </c>
      <c r="B59" t="s">
        <v>135</v>
      </c>
      <c r="C59">
        <v>21200000</v>
      </c>
      <c r="D59">
        <v>11364908616</v>
      </c>
      <c r="E59" t="s">
        <v>63</v>
      </c>
      <c r="F59" t="s">
        <v>135</v>
      </c>
      <c r="G59">
        <v>31989</v>
      </c>
      <c r="H59" t="s">
        <v>36</v>
      </c>
      <c r="I59" t="s">
        <v>37</v>
      </c>
      <c r="J59" t="s">
        <v>32</v>
      </c>
      <c r="K59">
        <v>359</v>
      </c>
      <c r="L59">
        <v>4</v>
      </c>
      <c r="M59">
        <v>7</v>
      </c>
      <c r="N59">
        <v>142317000</v>
      </c>
      <c r="O59">
        <v>35600</v>
      </c>
      <c r="P59">
        <v>569300</v>
      </c>
      <c r="Q59">
        <v>427000</v>
      </c>
      <c r="R59">
        <v>6800000</v>
      </c>
      <c r="S59">
        <v>200000</v>
      </c>
      <c r="T59">
        <v>2009</v>
      </c>
      <c r="U59" t="s">
        <v>42</v>
      </c>
      <c r="V59">
        <v>8</v>
      </c>
      <c r="W59">
        <v>35.5</v>
      </c>
      <c r="X59">
        <v>108116615</v>
      </c>
      <c r="Y59">
        <v>2.15</v>
      </c>
      <c r="Z59">
        <v>50975903</v>
      </c>
      <c r="AA59">
        <v>12.879721</v>
      </c>
      <c r="AB59">
        <v>121.774017</v>
      </c>
      <c r="AC59" s="13">
        <f t="shared" si="1"/>
        <v>2324507</v>
      </c>
    </row>
    <row r="60" spans="1:29">
      <c r="A60">
        <v>588</v>
      </c>
      <c r="B60" t="s">
        <v>136</v>
      </c>
      <c r="C60">
        <v>16200000</v>
      </c>
      <c r="D60">
        <v>20522339099</v>
      </c>
      <c r="E60" t="s">
        <v>63</v>
      </c>
      <c r="F60" t="s">
        <v>136</v>
      </c>
      <c r="G60">
        <v>31889</v>
      </c>
      <c r="H60" t="s">
        <v>137</v>
      </c>
      <c r="I60" t="s">
        <v>138</v>
      </c>
      <c r="J60" t="s">
        <v>63</v>
      </c>
      <c r="K60">
        <v>116</v>
      </c>
      <c r="L60">
        <v>1</v>
      </c>
      <c r="M60">
        <v>136</v>
      </c>
      <c r="N60">
        <v>117209000</v>
      </c>
      <c r="O60">
        <v>29300</v>
      </c>
      <c r="P60">
        <v>468800</v>
      </c>
      <c r="Q60">
        <v>351600</v>
      </c>
      <c r="R60">
        <v>5600000</v>
      </c>
      <c r="S60">
        <v>200000</v>
      </c>
      <c r="T60">
        <v>2005</v>
      </c>
      <c r="U60" t="s">
        <v>38</v>
      </c>
      <c r="V60">
        <v>22</v>
      </c>
      <c r="W60">
        <v>84.8</v>
      </c>
      <c r="X60">
        <v>5703569</v>
      </c>
      <c r="Y60">
        <v>4.1100000000000003</v>
      </c>
      <c r="Z60">
        <v>5703569</v>
      </c>
      <c r="AA60">
        <v>1.3520829999999999</v>
      </c>
      <c r="AB60">
        <v>103.819836</v>
      </c>
      <c r="AC60" s="13">
        <f t="shared" si="1"/>
        <v>234417</v>
      </c>
    </row>
    <row r="61" spans="1:29">
      <c r="A61">
        <v>699</v>
      </c>
      <c r="B61" t="s">
        <v>139</v>
      </c>
      <c r="C61">
        <v>14900000</v>
      </c>
      <c r="D61">
        <v>5549770244</v>
      </c>
      <c r="E61" t="s">
        <v>63</v>
      </c>
      <c r="F61" t="s">
        <v>139</v>
      </c>
      <c r="G61">
        <v>27944</v>
      </c>
      <c r="H61" t="s">
        <v>48</v>
      </c>
      <c r="I61" t="s">
        <v>49</v>
      </c>
      <c r="J61" t="s">
        <v>63</v>
      </c>
      <c r="K61">
        <v>1181</v>
      </c>
      <c r="L61">
        <v>12</v>
      </c>
      <c r="M61">
        <v>147</v>
      </c>
      <c r="N61">
        <v>49556000</v>
      </c>
      <c r="O61">
        <v>12400</v>
      </c>
      <c r="P61">
        <v>198200</v>
      </c>
      <c r="Q61">
        <v>148700</v>
      </c>
      <c r="R61">
        <v>2400000</v>
      </c>
      <c r="S61">
        <v>100000</v>
      </c>
      <c r="T61">
        <v>2011</v>
      </c>
      <c r="U61" t="s">
        <v>38</v>
      </c>
      <c r="V61">
        <v>17</v>
      </c>
      <c r="W61">
        <v>49.3</v>
      </c>
      <c r="X61">
        <v>69625582</v>
      </c>
      <c r="Y61">
        <v>0.75</v>
      </c>
      <c r="Z61">
        <v>35294600</v>
      </c>
      <c r="AA61">
        <v>15.870032</v>
      </c>
      <c r="AB61">
        <v>100.992541</v>
      </c>
      <c r="AC61" s="13">
        <f t="shared" si="1"/>
        <v>522192</v>
      </c>
    </row>
    <row r="62" spans="1:29">
      <c r="A62">
        <v>240</v>
      </c>
      <c r="B62" t="s">
        <v>140</v>
      </c>
      <c r="C62">
        <v>25100000</v>
      </c>
      <c r="D62">
        <v>16357064198</v>
      </c>
      <c r="E62" t="s">
        <v>111</v>
      </c>
      <c r="F62" t="s">
        <v>140</v>
      </c>
      <c r="G62">
        <v>24837</v>
      </c>
      <c r="H62" t="s">
        <v>141</v>
      </c>
      <c r="I62" t="s">
        <v>142</v>
      </c>
      <c r="J62" t="s">
        <v>63</v>
      </c>
      <c r="K62">
        <v>180</v>
      </c>
      <c r="L62">
        <v>6</v>
      </c>
      <c r="M62">
        <v>64</v>
      </c>
      <c r="N62">
        <v>49009000</v>
      </c>
      <c r="O62">
        <v>12300</v>
      </c>
      <c r="P62">
        <v>196000</v>
      </c>
      <c r="Q62">
        <v>147000</v>
      </c>
      <c r="R62">
        <v>2400000</v>
      </c>
      <c r="S62" t="s">
        <v>78</v>
      </c>
      <c r="T62">
        <v>2007</v>
      </c>
      <c r="U62" t="s">
        <v>68</v>
      </c>
      <c r="V62">
        <v>25</v>
      </c>
      <c r="W62">
        <v>68.900000000000006</v>
      </c>
      <c r="X62">
        <v>36991981</v>
      </c>
      <c r="Y62">
        <v>5.56</v>
      </c>
      <c r="Z62">
        <v>30628482</v>
      </c>
      <c r="AA62">
        <v>56.130366000000002</v>
      </c>
      <c r="AB62">
        <v>-106.346771</v>
      </c>
      <c r="AC62" s="13">
        <f t="shared" si="1"/>
        <v>2056754</v>
      </c>
    </row>
    <row r="63" spans="1:29">
      <c r="A63">
        <v>90</v>
      </c>
      <c r="B63" t="s">
        <v>143</v>
      </c>
      <c r="C63">
        <v>38200000</v>
      </c>
      <c r="D63">
        <v>28519339489</v>
      </c>
      <c r="E63" t="s">
        <v>90</v>
      </c>
      <c r="F63" t="s">
        <v>143</v>
      </c>
      <c r="G63">
        <v>24089</v>
      </c>
      <c r="H63" t="s">
        <v>30</v>
      </c>
      <c r="I63" t="s">
        <v>31</v>
      </c>
      <c r="J63" t="s">
        <v>63</v>
      </c>
      <c r="K63">
        <v>49</v>
      </c>
      <c r="L63">
        <v>23</v>
      </c>
      <c r="M63">
        <v>25</v>
      </c>
      <c r="N63">
        <v>415914000</v>
      </c>
      <c r="O63">
        <v>104000</v>
      </c>
      <c r="P63">
        <v>1700000</v>
      </c>
      <c r="Q63">
        <v>1200000</v>
      </c>
      <c r="R63">
        <v>20000000</v>
      </c>
      <c r="S63">
        <v>500000</v>
      </c>
      <c r="T63">
        <v>2014</v>
      </c>
      <c r="U63" t="s">
        <v>80</v>
      </c>
      <c r="V63">
        <v>9</v>
      </c>
      <c r="W63">
        <v>28.1</v>
      </c>
      <c r="X63">
        <v>1366417754</v>
      </c>
      <c r="Y63">
        <v>5.36</v>
      </c>
      <c r="Z63">
        <v>471031528</v>
      </c>
      <c r="AA63">
        <v>20.593684</v>
      </c>
      <c r="AB63">
        <v>78.962879999999998</v>
      </c>
      <c r="AC63" s="13">
        <f t="shared" si="1"/>
        <v>73239992</v>
      </c>
    </row>
    <row r="64" spans="1:29">
      <c r="A64">
        <v>572</v>
      </c>
      <c r="B64" t="s">
        <v>144</v>
      </c>
      <c r="C64">
        <v>16400000</v>
      </c>
      <c r="D64">
        <v>12844432341</v>
      </c>
      <c r="E64" t="s">
        <v>63</v>
      </c>
      <c r="F64" t="s">
        <v>144</v>
      </c>
      <c r="G64">
        <v>23952</v>
      </c>
      <c r="H64" t="s">
        <v>48</v>
      </c>
      <c r="I64" t="s">
        <v>49</v>
      </c>
      <c r="J64" t="s">
        <v>63</v>
      </c>
      <c r="K64">
        <v>294</v>
      </c>
      <c r="L64">
        <v>9</v>
      </c>
      <c r="M64">
        <v>134</v>
      </c>
      <c r="N64">
        <v>181382000</v>
      </c>
      <c r="O64">
        <v>45300</v>
      </c>
      <c r="P64">
        <v>725500</v>
      </c>
      <c r="Q64">
        <v>544100</v>
      </c>
      <c r="R64">
        <v>8700000</v>
      </c>
      <c r="S64">
        <v>200000</v>
      </c>
      <c r="T64">
        <v>2010</v>
      </c>
      <c r="U64" t="s">
        <v>50</v>
      </c>
      <c r="V64">
        <v>13</v>
      </c>
      <c r="W64">
        <v>49.3</v>
      </c>
      <c r="X64">
        <v>69625582</v>
      </c>
      <c r="Y64">
        <v>0.75</v>
      </c>
      <c r="Z64">
        <v>35294600</v>
      </c>
      <c r="AA64">
        <v>15.870032</v>
      </c>
      <c r="AB64">
        <v>100.992541</v>
      </c>
      <c r="AC64" s="13">
        <f t="shared" si="1"/>
        <v>522192</v>
      </c>
    </row>
    <row r="65" spans="1:29">
      <c r="A65">
        <v>260</v>
      </c>
      <c r="B65" t="s">
        <v>145</v>
      </c>
      <c r="C65">
        <v>24100000</v>
      </c>
      <c r="D65">
        <v>56106087508</v>
      </c>
      <c r="E65" t="s">
        <v>111</v>
      </c>
      <c r="F65" t="s">
        <v>145</v>
      </c>
      <c r="G65">
        <v>23491</v>
      </c>
      <c r="H65" t="s">
        <v>146</v>
      </c>
      <c r="I65" t="s">
        <v>147</v>
      </c>
      <c r="J65" t="s">
        <v>111</v>
      </c>
      <c r="K65">
        <v>14</v>
      </c>
      <c r="L65">
        <v>2</v>
      </c>
      <c r="M65">
        <v>76</v>
      </c>
      <c r="N65">
        <v>424815000</v>
      </c>
      <c r="O65">
        <v>106200</v>
      </c>
      <c r="P65">
        <v>1700000</v>
      </c>
      <c r="Q65">
        <v>1300000</v>
      </c>
      <c r="R65">
        <v>20400000</v>
      </c>
      <c r="S65">
        <v>200000</v>
      </c>
      <c r="T65">
        <v>2014</v>
      </c>
      <c r="U65" t="s">
        <v>68</v>
      </c>
      <c r="V65">
        <v>23</v>
      </c>
      <c r="W65">
        <v>23.9</v>
      </c>
      <c r="X65">
        <v>83429615</v>
      </c>
      <c r="Y65">
        <v>13.49</v>
      </c>
      <c r="Z65">
        <v>63097818</v>
      </c>
      <c r="AA65">
        <v>38.963745000000003</v>
      </c>
      <c r="AB65">
        <v>35.243321999999999</v>
      </c>
      <c r="AC65" s="13">
        <f t="shared" si="1"/>
        <v>11254655</v>
      </c>
    </row>
    <row r="66" spans="1:29">
      <c r="A66">
        <v>723</v>
      </c>
      <c r="B66" t="s">
        <v>148</v>
      </c>
      <c r="C66">
        <v>14700000</v>
      </c>
      <c r="D66">
        <v>12362331529</v>
      </c>
      <c r="E66" t="s">
        <v>63</v>
      </c>
      <c r="F66" t="s">
        <v>148</v>
      </c>
      <c r="G66">
        <v>23490</v>
      </c>
      <c r="H66" t="s">
        <v>30</v>
      </c>
      <c r="I66" t="s">
        <v>31</v>
      </c>
      <c r="J66" t="s">
        <v>63</v>
      </c>
      <c r="K66">
        <v>310</v>
      </c>
      <c r="L66">
        <v>105</v>
      </c>
      <c r="M66">
        <v>148</v>
      </c>
      <c r="N66">
        <v>347603000</v>
      </c>
      <c r="O66">
        <v>86900</v>
      </c>
      <c r="P66">
        <v>1400000</v>
      </c>
      <c r="Q66">
        <v>1000000</v>
      </c>
      <c r="R66">
        <v>16700000</v>
      </c>
      <c r="S66">
        <v>400000</v>
      </c>
      <c r="T66">
        <v>2013</v>
      </c>
      <c r="U66" t="s">
        <v>40</v>
      </c>
      <c r="V66">
        <v>28</v>
      </c>
      <c r="W66">
        <v>28.1</v>
      </c>
      <c r="X66">
        <v>1366417754</v>
      </c>
      <c r="Y66">
        <v>5.36</v>
      </c>
      <c r="Z66">
        <v>471031528</v>
      </c>
      <c r="AA66">
        <v>20.593684</v>
      </c>
      <c r="AB66">
        <v>78.962879999999998</v>
      </c>
      <c r="AC66" s="13">
        <f t="shared" si="1"/>
        <v>73239992</v>
      </c>
    </row>
    <row r="67" spans="1:29">
      <c r="A67">
        <v>290</v>
      </c>
      <c r="B67" t="s">
        <v>149</v>
      </c>
      <c r="C67">
        <v>23100000</v>
      </c>
      <c r="D67">
        <v>12889240875</v>
      </c>
      <c r="E67" t="s">
        <v>111</v>
      </c>
      <c r="F67" t="s">
        <v>149</v>
      </c>
      <c r="G67">
        <v>22578</v>
      </c>
      <c r="H67" t="s">
        <v>30</v>
      </c>
      <c r="I67" t="s">
        <v>31</v>
      </c>
      <c r="J67" t="s">
        <v>111</v>
      </c>
      <c r="K67">
        <v>293</v>
      </c>
      <c r="L67">
        <v>59</v>
      </c>
      <c r="M67">
        <v>81</v>
      </c>
      <c r="N67">
        <v>52678000</v>
      </c>
      <c r="O67">
        <v>13200</v>
      </c>
      <c r="P67">
        <v>210700</v>
      </c>
      <c r="Q67">
        <v>158000</v>
      </c>
      <c r="R67">
        <v>2500000</v>
      </c>
      <c r="S67">
        <v>100000</v>
      </c>
      <c r="T67">
        <v>2014</v>
      </c>
      <c r="U67" t="s">
        <v>42</v>
      </c>
      <c r="V67">
        <v>10</v>
      </c>
      <c r="W67">
        <v>28.1</v>
      </c>
      <c r="X67">
        <v>1366417754</v>
      </c>
      <c r="Y67">
        <v>5.36</v>
      </c>
      <c r="Z67">
        <v>471031528</v>
      </c>
      <c r="AA67">
        <v>20.593684</v>
      </c>
      <c r="AB67">
        <v>78.962879999999998</v>
      </c>
      <c r="AC67" s="13">
        <f t="shared" si="1"/>
        <v>73239992</v>
      </c>
    </row>
    <row r="68" spans="1:29">
      <c r="A68">
        <v>564</v>
      </c>
      <c r="B68" t="s">
        <v>150</v>
      </c>
      <c r="C68">
        <v>16500000</v>
      </c>
      <c r="D68">
        <v>7043235131</v>
      </c>
      <c r="E68" t="s">
        <v>35</v>
      </c>
      <c r="F68" t="s">
        <v>150</v>
      </c>
      <c r="G68">
        <v>21243</v>
      </c>
      <c r="H68" t="s">
        <v>30</v>
      </c>
      <c r="I68" t="s">
        <v>31</v>
      </c>
      <c r="J68" t="s">
        <v>32</v>
      </c>
      <c r="K68">
        <v>821</v>
      </c>
      <c r="L68">
        <v>92</v>
      </c>
      <c r="M68">
        <v>13</v>
      </c>
      <c r="N68">
        <v>131202000</v>
      </c>
      <c r="O68">
        <v>32800</v>
      </c>
      <c r="P68">
        <v>524800</v>
      </c>
      <c r="Q68">
        <v>393600</v>
      </c>
      <c r="R68">
        <v>6300000</v>
      </c>
      <c r="S68">
        <v>300000</v>
      </c>
      <c r="T68">
        <v>2009</v>
      </c>
      <c r="U68" t="s">
        <v>50</v>
      </c>
      <c r="V68">
        <v>22</v>
      </c>
      <c r="W68">
        <v>28.1</v>
      </c>
      <c r="X68">
        <v>1366417754</v>
      </c>
      <c r="Y68">
        <v>5.36</v>
      </c>
      <c r="Z68">
        <v>471031528</v>
      </c>
      <c r="AA68">
        <v>20.593684</v>
      </c>
      <c r="AB68">
        <v>78.962879999999998</v>
      </c>
      <c r="AC68" s="13">
        <f t="shared" si="1"/>
        <v>73239992</v>
      </c>
    </row>
    <row r="69" spans="1:29">
      <c r="A69">
        <v>615</v>
      </c>
      <c r="B69" t="s">
        <v>151</v>
      </c>
      <c r="C69">
        <v>15800000</v>
      </c>
      <c r="D69">
        <v>3392918989</v>
      </c>
      <c r="E69" t="s">
        <v>35</v>
      </c>
      <c r="F69" t="s">
        <v>151</v>
      </c>
      <c r="G69">
        <v>20679</v>
      </c>
      <c r="H69" t="s">
        <v>30</v>
      </c>
      <c r="I69" t="s">
        <v>31</v>
      </c>
      <c r="J69" t="s">
        <v>32</v>
      </c>
      <c r="K69">
        <v>2406</v>
      </c>
      <c r="L69">
        <v>96</v>
      </c>
      <c r="M69">
        <v>15</v>
      </c>
      <c r="N69">
        <v>185969000</v>
      </c>
      <c r="O69">
        <v>46500</v>
      </c>
      <c r="P69">
        <v>743900</v>
      </c>
      <c r="Q69">
        <v>557900</v>
      </c>
      <c r="R69">
        <v>8900000</v>
      </c>
      <c r="S69">
        <v>700000</v>
      </c>
      <c r="T69">
        <v>2007</v>
      </c>
      <c r="U69" t="s">
        <v>38</v>
      </c>
      <c r="V69">
        <v>26</v>
      </c>
      <c r="W69">
        <v>28.1</v>
      </c>
      <c r="X69">
        <v>1366417754</v>
      </c>
      <c r="Y69">
        <v>5.36</v>
      </c>
      <c r="Z69">
        <v>471031528</v>
      </c>
      <c r="AA69">
        <v>20.593684</v>
      </c>
      <c r="AB69">
        <v>78.962879999999998</v>
      </c>
      <c r="AC69" s="13">
        <f t="shared" si="1"/>
        <v>73239992</v>
      </c>
    </row>
    <row r="70" spans="1:29">
      <c r="A70">
        <v>683</v>
      </c>
      <c r="B70" t="s">
        <v>152</v>
      </c>
      <c r="C70">
        <v>15000000</v>
      </c>
      <c r="D70">
        <v>4741434420</v>
      </c>
      <c r="E70" t="s">
        <v>76</v>
      </c>
      <c r="F70" t="s">
        <v>152</v>
      </c>
      <c r="G70">
        <v>20292</v>
      </c>
      <c r="H70" t="s">
        <v>59</v>
      </c>
      <c r="I70" t="s">
        <v>60</v>
      </c>
      <c r="J70" t="s">
        <v>77</v>
      </c>
      <c r="K70">
        <v>1469</v>
      </c>
      <c r="L70">
        <v>151</v>
      </c>
      <c r="M70">
        <v>48</v>
      </c>
      <c r="N70">
        <v>41789000</v>
      </c>
      <c r="O70">
        <v>10400</v>
      </c>
      <c r="P70">
        <v>167200</v>
      </c>
      <c r="Q70">
        <v>125400</v>
      </c>
      <c r="R70">
        <v>2000000</v>
      </c>
      <c r="S70">
        <v>100000</v>
      </c>
      <c r="T70">
        <v>2005</v>
      </c>
      <c r="U70" t="s">
        <v>84</v>
      </c>
      <c r="V70">
        <v>16</v>
      </c>
      <c r="W70">
        <v>88.2</v>
      </c>
      <c r="X70">
        <v>328239523</v>
      </c>
      <c r="Y70">
        <v>14.7</v>
      </c>
      <c r="Z70">
        <v>270663028</v>
      </c>
      <c r="AA70">
        <v>37.090240000000001</v>
      </c>
      <c r="AB70">
        <v>-95.712890999999999</v>
      </c>
      <c r="AC70" s="13">
        <f t="shared" si="1"/>
        <v>48251210</v>
      </c>
    </row>
    <row r="71" spans="1:29">
      <c r="A71">
        <v>348</v>
      </c>
      <c r="B71" t="s">
        <v>153</v>
      </c>
      <c r="C71">
        <v>21300000</v>
      </c>
      <c r="D71">
        <v>12895427184</v>
      </c>
      <c r="E71" t="s">
        <v>63</v>
      </c>
      <c r="F71" t="s">
        <v>153</v>
      </c>
      <c r="G71">
        <v>20225</v>
      </c>
      <c r="H71" t="s">
        <v>30</v>
      </c>
      <c r="I71" t="s">
        <v>31</v>
      </c>
      <c r="J71" t="s">
        <v>63</v>
      </c>
      <c r="K71">
        <v>291</v>
      </c>
      <c r="L71">
        <v>67</v>
      </c>
      <c r="M71">
        <v>92</v>
      </c>
      <c r="N71">
        <v>561020000</v>
      </c>
      <c r="O71">
        <v>140300</v>
      </c>
      <c r="P71">
        <v>2200000</v>
      </c>
      <c r="Q71">
        <v>1700000</v>
      </c>
      <c r="R71">
        <v>26900000</v>
      </c>
      <c r="S71">
        <v>700000</v>
      </c>
      <c r="T71">
        <v>2017</v>
      </c>
      <c r="U71" t="s">
        <v>42</v>
      </c>
      <c r="V71">
        <v>2</v>
      </c>
      <c r="W71">
        <v>28.1</v>
      </c>
      <c r="X71">
        <v>1366417754</v>
      </c>
      <c r="Y71">
        <v>5.36</v>
      </c>
      <c r="Z71">
        <v>471031528</v>
      </c>
      <c r="AA71">
        <v>20.593684</v>
      </c>
      <c r="AB71">
        <v>78.962879999999998</v>
      </c>
      <c r="AC71" s="13">
        <f t="shared" si="1"/>
        <v>73239992</v>
      </c>
    </row>
    <row r="72" spans="1:29">
      <c r="A72">
        <v>558</v>
      </c>
      <c r="B72" t="s">
        <v>154</v>
      </c>
      <c r="C72">
        <v>16600000</v>
      </c>
      <c r="D72">
        <v>9439857193</v>
      </c>
      <c r="E72" t="s">
        <v>63</v>
      </c>
      <c r="F72" t="s">
        <v>154</v>
      </c>
      <c r="G72">
        <v>20102</v>
      </c>
      <c r="H72" t="s">
        <v>30</v>
      </c>
      <c r="I72" t="s">
        <v>31</v>
      </c>
      <c r="J72" t="s">
        <v>63</v>
      </c>
      <c r="K72">
        <v>497</v>
      </c>
      <c r="L72">
        <v>91</v>
      </c>
      <c r="M72">
        <v>132</v>
      </c>
      <c r="N72">
        <v>154049000</v>
      </c>
      <c r="O72">
        <v>38500</v>
      </c>
      <c r="P72">
        <v>616200</v>
      </c>
      <c r="Q72">
        <v>462100</v>
      </c>
      <c r="R72">
        <v>7400000</v>
      </c>
      <c r="S72">
        <v>200000</v>
      </c>
      <c r="T72">
        <v>2011</v>
      </c>
      <c r="U72" t="s">
        <v>50</v>
      </c>
      <c r="V72">
        <v>29</v>
      </c>
      <c r="W72">
        <v>28.1</v>
      </c>
      <c r="X72">
        <v>1366417754</v>
      </c>
      <c r="Y72">
        <v>5.36</v>
      </c>
      <c r="Z72">
        <v>471031528</v>
      </c>
      <c r="AA72">
        <v>20.593684</v>
      </c>
      <c r="AB72">
        <v>78.962879999999998</v>
      </c>
      <c r="AC72" s="13">
        <f t="shared" si="1"/>
        <v>73239992</v>
      </c>
    </row>
    <row r="73" spans="1:29">
      <c r="A73">
        <v>1</v>
      </c>
      <c r="B73" t="s">
        <v>155</v>
      </c>
      <c r="C73">
        <v>245000000</v>
      </c>
      <c r="D73">
        <v>228000000000</v>
      </c>
      <c r="E73" t="s">
        <v>111</v>
      </c>
      <c r="F73" t="s">
        <v>155</v>
      </c>
      <c r="G73">
        <v>20082</v>
      </c>
      <c r="H73" t="s">
        <v>30</v>
      </c>
      <c r="I73" t="s">
        <v>31</v>
      </c>
      <c r="J73" t="s">
        <v>111</v>
      </c>
      <c r="K73">
        <v>1</v>
      </c>
      <c r="L73">
        <v>1</v>
      </c>
      <c r="M73">
        <v>1</v>
      </c>
      <c r="N73">
        <v>2258000000</v>
      </c>
      <c r="O73">
        <v>564600</v>
      </c>
      <c r="P73">
        <v>9000000</v>
      </c>
      <c r="Q73">
        <v>6800000</v>
      </c>
      <c r="R73">
        <v>108400000</v>
      </c>
      <c r="S73">
        <v>2000000</v>
      </c>
      <c r="T73">
        <v>2006</v>
      </c>
      <c r="U73" t="s">
        <v>86</v>
      </c>
      <c r="V73">
        <v>13</v>
      </c>
      <c r="W73">
        <v>28.1</v>
      </c>
      <c r="X73">
        <v>1366417754</v>
      </c>
      <c r="Y73">
        <v>5.36</v>
      </c>
      <c r="Z73">
        <v>471031528</v>
      </c>
      <c r="AA73">
        <v>20.593684</v>
      </c>
      <c r="AB73">
        <v>78.962879999999998</v>
      </c>
      <c r="AC73" s="13">
        <f t="shared" si="1"/>
        <v>73239992</v>
      </c>
    </row>
    <row r="74" spans="1:29">
      <c r="A74">
        <v>967</v>
      </c>
      <c r="B74" t="s">
        <v>156</v>
      </c>
      <c r="C74">
        <v>12500000</v>
      </c>
      <c r="D74">
        <v>5146004207</v>
      </c>
      <c r="E74" t="s">
        <v>111</v>
      </c>
      <c r="F74" t="s">
        <v>156</v>
      </c>
      <c r="G74">
        <v>19899</v>
      </c>
      <c r="H74" t="s">
        <v>30</v>
      </c>
      <c r="I74" t="s">
        <v>31</v>
      </c>
      <c r="J74" t="s">
        <v>111</v>
      </c>
      <c r="K74">
        <v>1299</v>
      </c>
      <c r="L74">
        <v>123</v>
      </c>
      <c r="M74">
        <v>149</v>
      </c>
      <c r="N74">
        <v>11079000</v>
      </c>
      <c r="O74">
        <v>2800</v>
      </c>
      <c r="P74">
        <v>44300</v>
      </c>
      <c r="Q74">
        <v>33200</v>
      </c>
      <c r="R74">
        <v>531800</v>
      </c>
      <c r="S74" t="s">
        <v>78</v>
      </c>
      <c r="T74">
        <v>2011</v>
      </c>
      <c r="U74" t="s">
        <v>130</v>
      </c>
      <c r="V74">
        <v>19</v>
      </c>
      <c r="W74">
        <v>28.1</v>
      </c>
      <c r="X74">
        <v>1366417754</v>
      </c>
      <c r="Y74">
        <v>5.36</v>
      </c>
      <c r="Z74">
        <v>471031528</v>
      </c>
      <c r="AA74">
        <v>20.593684</v>
      </c>
      <c r="AB74">
        <v>78.962879999999998</v>
      </c>
      <c r="AC74" s="13">
        <f t="shared" si="1"/>
        <v>73239992</v>
      </c>
    </row>
    <row r="75" spans="1:29">
      <c r="A75">
        <v>621</v>
      </c>
      <c r="B75" t="s">
        <v>157</v>
      </c>
      <c r="C75">
        <v>15700000</v>
      </c>
      <c r="D75">
        <v>6626563508</v>
      </c>
      <c r="E75" t="s">
        <v>111</v>
      </c>
      <c r="F75" t="s">
        <v>157</v>
      </c>
      <c r="G75">
        <v>19703</v>
      </c>
      <c r="H75" t="s">
        <v>30</v>
      </c>
      <c r="I75" t="s">
        <v>31</v>
      </c>
      <c r="J75" t="s">
        <v>111</v>
      </c>
      <c r="K75">
        <v>902</v>
      </c>
      <c r="L75">
        <v>97</v>
      </c>
      <c r="M75">
        <v>121</v>
      </c>
      <c r="N75">
        <v>30744000</v>
      </c>
      <c r="O75">
        <v>7700</v>
      </c>
      <c r="P75">
        <v>123000</v>
      </c>
      <c r="Q75">
        <v>92200</v>
      </c>
      <c r="R75">
        <v>1500000</v>
      </c>
      <c r="S75" t="s">
        <v>78</v>
      </c>
      <c r="T75">
        <v>2014</v>
      </c>
      <c r="U75" t="s">
        <v>64</v>
      </c>
      <c r="V75">
        <v>18</v>
      </c>
      <c r="W75">
        <v>28.1</v>
      </c>
      <c r="X75">
        <v>1366417754</v>
      </c>
      <c r="Y75">
        <v>5.36</v>
      </c>
      <c r="Z75">
        <v>471031528</v>
      </c>
      <c r="AA75">
        <v>20.593684</v>
      </c>
      <c r="AB75">
        <v>78.962879999999998</v>
      </c>
      <c r="AC75" s="13">
        <f t="shared" ref="AC75:AC138" si="2">ROUND((Y75/100)*X75, 0)</f>
        <v>73239992</v>
      </c>
    </row>
    <row r="76" spans="1:29">
      <c r="A76">
        <v>33</v>
      </c>
      <c r="B76" t="s">
        <v>158</v>
      </c>
      <c r="C76">
        <v>58000000</v>
      </c>
      <c r="D76">
        <v>40602020243</v>
      </c>
      <c r="E76" t="s">
        <v>111</v>
      </c>
      <c r="F76" t="s">
        <v>158</v>
      </c>
      <c r="G76">
        <v>19487</v>
      </c>
      <c r="H76" t="s">
        <v>30</v>
      </c>
      <c r="I76" t="s">
        <v>31</v>
      </c>
      <c r="J76" t="s">
        <v>111</v>
      </c>
      <c r="K76">
        <v>21</v>
      </c>
      <c r="L76">
        <v>12</v>
      </c>
      <c r="M76">
        <v>12</v>
      </c>
      <c r="N76">
        <v>232025000</v>
      </c>
      <c r="O76">
        <v>58000</v>
      </c>
      <c r="P76">
        <v>928100</v>
      </c>
      <c r="Q76">
        <v>696100</v>
      </c>
      <c r="R76">
        <v>11100000</v>
      </c>
      <c r="S76">
        <v>500000</v>
      </c>
      <c r="T76">
        <v>2014</v>
      </c>
      <c r="U76" t="s">
        <v>38</v>
      </c>
      <c r="V76">
        <v>29</v>
      </c>
      <c r="W76">
        <v>28.1</v>
      </c>
      <c r="X76">
        <v>1366417754</v>
      </c>
      <c r="Y76">
        <v>5.36</v>
      </c>
      <c r="Z76">
        <v>471031528</v>
      </c>
      <c r="AA76">
        <v>20.593684</v>
      </c>
      <c r="AB76">
        <v>78.962879999999998</v>
      </c>
      <c r="AC76" s="13">
        <f t="shared" si="2"/>
        <v>73239992</v>
      </c>
    </row>
    <row r="77" spans="1:29">
      <c r="A77">
        <v>746</v>
      </c>
      <c r="B77" t="s">
        <v>159</v>
      </c>
      <c r="C77">
        <v>14500000</v>
      </c>
      <c r="D77">
        <v>8582696157</v>
      </c>
      <c r="E77" t="s">
        <v>63</v>
      </c>
      <c r="F77" t="s">
        <v>159</v>
      </c>
      <c r="G77">
        <v>19201</v>
      </c>
      <c r="H77" t="s">
        <v>59</v>
      </c>
      <c r="I77" t="s">
        <v>60</v>
      </c>
      <c r="J77" t="s">
        <v>63</v>
      </c>
      <c r="K77">
        <v>592</v>
      </c>
      <c r="L77">
        <v>156</v>
      </c>
      <c r="M77">
        <v>151</v>
      </c>
      <c r="N77">
        <v>48285000</v>
      </c>
      <c r="O77">
        <v>12100</v>
      </c>
      <c r="P77">
        <v>193100</v>
      </c>
      <c r="Q77">
        <v>144900</v>
      </c>
      <c r="R77">
        <v>2300000</v>
      </c>
      <c r="S77" t="s">
        <v>78</v>
      </c>
      <c r="T77">
        <v>2007</v>
      </c>
      <c r="U77" t="s">
        <v>68</v>
      </c>
      <c r="V77">
        <v>3</v>
      </c>
      <c r="W77">
        <v>88.2</v>
      </c>
      <c r="X77">
        <v>328239523</v>
      </c>
      <c r="Y77">
        <v>14.7</v>
      </c>
      <c r="Z77">
        <v>270663028</v>
      </c>
      <c r="AA77">
        <v>37.090240000000001</v>
      </c>
      <c r="AB77">
        <v>-95.712890999999999</v>
      </c>
      <c r="AC77" s="13">
        <f t="shared" si="2"/>
        <v>48251210</v>
      </c>
    </row>
    <row r="78" spans="1:29">
      <c r="A78">
        <v>742</v>
      </c>
      <c r="B78" t="s">
        <v>160</v>
      </c>
      <c r="C78">
        <v>14500000</v>
      </c>
      <c r="D78">
        <v>4598387043</v>
      </c>
      <c r="E78" t="s">
        <v>35</v>
      </c>
      <c r="F78" t="s">
        <v>160</v>
      </c>
      <c r="G78">
        <v>18972</v>
      </c>
      <c r="H78" t="s">
        <v>161</v>
      </c>
      <c r="I78" t="s">
        <v>162</v>
      </c>
      <c r="J78" t="s">
        <v>32</v>
      </c>
      <c r="K78">
        <v>1548</v>
      </c>
      <c r="L78">
        <v>26</v>
      </c>
      <c r="M78">
        <v>19</v>
      </c>
      <c r="N78">
        <v>66273000</v>
      </c>
      <c r="O78">
        <v>16600</v>
      </c>
      <c r="P78">
        <v>265100</v>
      </c>
      <c r="Q78">
        <v>198800</v>
      </c>
      <c r="R78">
        <v>3200000</v>
      </c>
      <c r="S78">
        <v>100000</v>
      </c>
      <c r="T78">
        <v>2006</v>
      </c>
      <c r="U78" t="s">
        <v>130</v>
      </c>
      <c r="V78">
        <v>8</v>
      </c>
      <c r="W78">
        <v>60</v>
      </c>
      <c r="X78">
        <v>66834405</v>
      </c>
      <c r="Y78">
        <v>3.85</v>
      </c>
      <c r="Z78">
        <v>55908316</v>
      </c>
      <c r="AA78">
        <v>55.378050999999999</v>
      </c>
      <c r="AB78">
        <v>-3.4359730000000002</v>
      </c>
      <c r="AC78" s="13">
        <f t="shared" si="2"/>
        <v>2573125</v>
      </c>
    </row>
    <row r="79" spans="1:29">
      <c r="A79">
        <v>251</v>
      </c>
      <c r="B79" t="s">
        <v>163</v>
      </c>
      <c r="C79">
        <v>24500000</v>
      </c>
      <c r="D79">
        <v>23962070944</v>
      </c>
      <c r="E79" t="s">
        <v>111</v>
      </c>
      <c r="F79" t="s">
        <v>163</v>
      </c>
      <c r="G79">
        <v>18950</v>
      </c>
      <c r="H79" t="s">
        <v>113</v>
      </c>
      <c r="I79" t="s">
        <v>114</v>
      </c>
      <c r="J79" t="s">
        <v>63</v>
      </c>
      <c r="K79">
        <v>79</v>
      </c>
      <c r="L79">
        <v>6</v>
      </c>
      <c r="M79">
        <v>67</v>
      </c>
      <c r="N79">
        <v>105567000</v>
      </c>
      <c r="O79">
        <v>26400</v>
      </c>
      <c r="P79">
        <v>422300</v>
      </c>
      <c r="Q79">
        <v>316700</v>
      </c>
      <c r="R79">
        <v>5100000</v>
      </c>
      <c r="S79" t="s">
        <v>78</v>
      </c>
      <c r="T79">
        <v>2011</v>
      </c>
      <c r="U79" t="s">
        <v>68</v>
      </c>
      <c r="V79">
        <v>31</v>
      </c>
      <c r="W79">
        <v>94.3</v>
      </c>
      <c r="X79">
        <v>51709098</v>
      </c>
      <c r="Y79">
        <v>4.1500000000000004</v>
      </c>
      <c r="Z79">
        <v>42106719</v>
      </c>
      <c r="AA79">
        <v>35.907756999999997</v>
      </c>
      <c r="AB79">
        <v>127.76692199999999</v>
      </c>
      <c r="AC79" s="13">
        <f t="shared" si="2"/>
        <v>2145928</v>
      </c>
    </row>
    <row r="80" spans="1:29">
      <c r="A80">
        <v>416</v>
      </c>
      <c r="B80" t="s">
        <v>164</v>
      </c>
      <c r="C80">
        <v>19600000</v>
      </c>
      <c r="D80">
        <v>13930021471</v>
      </c>
      <c r="E80" t="s">
        <v>90</v>
      </c>
      <c r="F80" t="s">
        <v>164</v>
      </c>
      <c r="G80">
        <v>18661</v>
      </c>
      <c r="H80" t="s">
        <v>59</v>
      </c>
      <c r="I80" t="s">
        <v>60</v>
      </c>
      <c r="J80" t="s">
        <v>63</v>
      </c>
      <c r="K80">
        <v>257</v>
      </c>
      <c r="L80">
        <v>112</v>
      </c>
      <c r="M80">
        <v>106</v>
      </c>
      <c r="N80">
        <v>274212000</v>
      </c>
      <c r="O80">
        <v>68600</v>
      </c>
      <c r="P80">
        <v>1100000</v>
      </c>
      <c r="Q80">
        <v>822600</v>
      </c>
      <c r="R80">
        <v>13200000</v>
      </c>
      <c r="S80">
        <v>300000</v>
      </c>
      <c r="T80">
        <v>2013</v>
      </c>
      <c r="U80" t="s">
        <v>40</v>
      </c>
      <c r="V80">
        <v>13</v>
      </c>
      <c r="W80">
        <v>88.2</v>
      </c>
      <c r="X80">
        <v>328239523</v>
      </c>
      <c r="Y80">
        <v>14.7</v>
      </c>
      <c r="Z80">
        <v>270663028</v>
      </c>
      <c r="AA80">
        <v>37.090240000000001</v>
      </c>
      <c r="AB80">
        <v>-95.712890999999999</v>
      </c>
      <c r="AC80" s="13">
        <f t="shared" si="2"/>
        <v>48251210</v>
      </c>
    </row>
    <row r="81" spans="1:29">
      <c r="A81">
        <v>618</v>
      </c>
      <c r="B81" t="s">
        <v>165</v>
      </c>
      <c r="C81">
        <v>15700000</v>
      </c>
      <c r="D81">
        <v>9787697838</v>
      </c>
      <c r="E81" t="s">
        <v>128</v>
      </c>
      <c r="F81" t="s">
        <v>165</v>
      </c>
      <c r="G81">
        <v>16874</v>
      </c>
      <c r="H81" t="s">
        <v>30</v>
      </c>
      <c r="I81" t="s">
        <v>31</v>
      </c>
      <c r="J81" t="s">
        <v>63</v>
      </c>
      <c r="K81">
        <v>463</v>
      </c>
      <c r="L81">
        <v>97</v>
      </c>
      <c r="M81">
        <v>139</v>
      </c>
      <c r="N81">
        <v>51315000</v>
      </c>
      <c r="O81">
        <v>12800</v>
      </c>
      <c r="P81">
        <v>205300</v>
      </c>
      <c r="Q81">
        <v>153900</v>
      </c>
      <c r="R81">
        <v>2500000</v>
      </c>
      <c r="S81" t="s">
        <v>78</v>
      </c>
      <c r="T81">
        <v>2012</v>
      </c>
      <c r="U81" t="s">
        <v>86</v>
      </c>
      <c r="V81">
        <v>23</v>
      </c>
      <c r="W81">
        <v>28.1</v>
      </c>
      <c r="X81">
        <v>1366417754</v>
      </c>
      <c r="Y81">
        <v>5.36</v>
      </c>
      <c r="Z81">
        <v>471031528</v>
      </c>
      <c r="AA81">
        <v>20.593684</v>
      </c>
      <c r="AB81">
        <v>78.962879999999998</v>
      </c>
      <c r="AC81" s="13">
        <f t="shared" si="2"/>
        <v>73239992</v>
      </c>
    </row>
    <row r="82" spans="1:29">
      <c r="A82">
        <v>837</v>
      </c>
      <c r="B82" t="s">
        <v>166</v>
      </c>
      <c r="C82">
        <v>13600000</v>
      </c>
      <c r="D82">
        <v>9685060624</v>
      </c>
      <c r="E82" t="s">
        <v>167</v>
      </c>
      <c r="F82" t="s">
        <v>166</v>
      </c>
      <c r="G82">
        <v>16047</v>
      </c>
      <c r="H82" t="s">
        <v>161</v>
      </c>
      <c r="I82" t="s">
        <v>162</v>
      </c>
      <c r="J82" t="s">
        <v>63</v>
      </c>
      <c r="K82">
        <v>474</v>
      </c>
      <c r="L82">
        <v>29</v>
      </c>
      <c r="M82">
        <v>160</v>
      </c>
      <c r="N82">
        <v>44414000</v>
      </c>
      <c r="O82">
        <v>11100</v>
      </c>
      <c r="P82">
        <v>177700</v>
      </c>
      <c r="Q82">
        <v>133200</v>
      </c>
      <c r="R82">
        <v>2100000</v>
      </c>
      <c r="S82">
        <v>100000</v>
      </c>
      <c r="T82">
        <v>2005</v>
      </c>
      <c r="U82" t="s">
        <v>40</v>
      </c>
      <c r="V82">
        <v>12</v>
      </c>
      <c r="W82">
        <v>60</v>
      </c>
      <c r="X82">
        <v>66834405</v>
      </c>
      <c r="Y82">
        <v>3.85</v>
      </c>
      <c r="Z82">
        <v>55908316</v>
      </c>
      <c r="AA82">
        <v>55.378050999999999</v>
      </c>
      <c r="AB82">
        <v>-3.4359730000000002</v>
      </c>
      <c r="AC82" s="13">
        <f t="shared" si="2"/>
        <v>2573125</v>
      </c>
    </row>
    <row r="83" spans="1:29">
      <c r="A83">
        <v>89</v>
      </c>
      <c r="B83" t="s">
        <v>168</v>
      </c>
      <c r="C83">
        <v>38200000</v>
      </c>
      <c r="D83">
        <v>22756581750</v>
      </c>
      <c r="E83" t="s">
        <v>63</v>
      </c>
      <c r="F83" t="s">
        <v>168</v>
      </c>
      <c r="G83">
        <v>15672</v>
      </c>
      <c r="H83" t="s">
        <v>59</v>
      </c>
      <c r="I83" t="s">
        <v>60</v>
      </c>
      <c r="J83" t="s">
        <v>63</v>
      </c>
      <c r="K83">
        <v>93</v>
      </c>
      <c r="L83">
        <v>26</v>
      </c>
      <c r="M83">
        <v>26</v>
      </c>
      <c r="N83">
        <v>21804000</v>
      </c>
      <c r="O83">
        <v>5500</v>
      </c>
      <c r="P83">
        <v>87200</v>
      </c>
      <c r="Q83">
        <v>65400</v>
      </c>
      <c r="R83">
        <v>1000000</v>
      </c>
      <c r="S83" t="s">
        <v>78</v>
      </c>
      <c r="T83">
        <v>2006</v>
      </c>
      <c r="U83" t="s">
        <v>40</v>
      </c>
      <c r="V83">
        <v>21</v>
      </c>
      <c r="W83">
        <v>88.2</v>
      </c>
      <c r="X83">
        <v>328239523</v>
      </c>
      <c r="Y83">
        <v>14.7</v>
      </c>
      <c r="Z83">
        <v>270663028</v>
      </c>
      <c r="AA83">
        <v>37.090240000000001</v>
      </c>
      <c r="AB83">
        <v>-95.712890999999999</v>
      </c>
      <c r="AC83" s="13">
        <f t="shared" si="2"/>
        <v>48251210</v>
      </c>
    </row>
    <row r="84" spans="1:29">
      <c r="A84">
        <v>291</v>
      </c>
      <c r="B84" t="s">
        <v>169</v>
      </c>
      <c r="C84">
        <v>23100000</v>
      </c>
      <c r="D84">
        <v>25579831081</v>
      </c>
      <c r="E84" t="s">
        <v>111</v>
      </c>
      <c r="F84" t="s">
        <v>169</v>
      </c>
      <c r="G84">
        <v>15462</v>
      </c>
      <c r="H84" t="s">
        <v>48</v>
      </c>
      <c r="I84" t="s">
        <v>49</v>
      </c>
      <c r="J84" t="s">
        <v>111</v>
      </c>
      <c r="K84">
        <v>68</v>
      </c>
      <c r="L84">
        <v>4</v>
      </c>
      <c r="M84">
        <v>81</v>
      </c>
      <c r="N84">
        <v>130233000</v>
      </c>
      <c r="O84">
        <v>32600</v>
      </c>
      <c r="P84">
        <v>520900</v>
      </c>
      <c r="Q84">
        <v>390700</v>
      </c>
      <c r="R84">
        <v>6300000</v>
      </c>
      <c r="S84" t="s">
        <v>78</v>
      </c>
      <c r="T84">
        <v>2010</v>
      </c>
      <c r="U84" t="s">
        <v>40</v>
      </c>
      <c r="V84">
        <v>8</v>
      </c>
      <c r="W84">
        <v>49.3</v>
      </c>
      <c r="X84">
        <v>69625582</v>
      </c>
      <c r="Y84">
        <v>0.75</v>
      </c>
      <c r="Z84">
        <v>35294600</v>
      </c>
      <c r="AA84">
        <v>15.870032</v>
      </c>
      <c r="AB84">
        <v>100.992541</v>
      </c>
      <c r="AC84" s="13">
        <f t="shared" si="2"/>
        <v>522192</v>
      </c>
    </row>
    <row r="85" spans="1:29">
      <c r="A85">
        <v>333</v>
      </c>
      <c r="B85" t="s">
        <v>170</v>
      </c>
      <c r="C85">
        <v>21700000</v>
      </c>
      <c r="D85">
        <v>8507818877</v>
      </c>
      <c r="E85" t="s">
        <v>78</v>
      </c>
      <c r="F85" t="s">
        <v>170</v>
      </c>
      <c r="G85">
        <v>15126</v>
      </c>
      <c r="H85" t="s">
        <v>72</v>
      </c>
      <c r="I85" t="s">
        <v>73</v>
      </c>
      <c r="J85" t="s">
        <v>171</v>
      </c>
      <c r="K85">
        <v>608</v>
      </c>
      <c r="L85">
        <v>4</v>
      </c>
      <c r="M85">
        <v>14</v>
      </c>
      <c r="N85">
        <v>1598000000</v>
      </c>
      <c r="O85">
        <v>399600</v>
      </c>
      <c r="P85">
        <v>6400000</v>
      </c>
      <c r="Q85">
        <v>4800000</v>
      </c>
      <c r="R85">
        <v>76700000</v>
      </c>
      <c r="S85">
        <v>3400000</v>
      </c>
      <c r="T85">
        <v>2020</v>
      </c>
      <c r="U85" t="s">
        <v>84</v>
      </c>
      <c r="V85">
        <v>19</v>
      </c>
      <c r="W85">
        <v>36.799999999999997</v>
      </c>
      <c r="X85">
        <v>9770529</v>
      </c>
      <c r="Y85">
        <v>2.35</v>
      </c>
      <c r="Z85">
        <v>8479744</v>
      </c>
      <c r="AA85">
        <v>23.424075999999999</v>
      </c>
      <c r="AB85">
        <v>53.847817999999997</v>
      </c>
      <c r="AC85" s="13">
        <f t="shared" si="2"/>
        <v>229607</v>
      </c>
    </row>
    <row r="86" spans="1:29">
      <c r="A86">
        <v>807</v>
      </c>
      <c r="B86" t="s">
        <v>172</v>
      </c>
      <c r="C86">
        <v>13900000</v>
      </c>
      <c r="D86">
        <v>5217553897</v>
      </c>
      <c r="E86" t="s">
        <v>63</v>
      </c>
      <c r="F86" t="s">
        <v>172</v>
      </c>
      <c r="G86">
        <v>15075</v>
      </c>
      <c r="H86" t="s">
        <v>30</v>
      </c>
      <c r="I86" t="s">
        <v>31</v>
      </c>
      <c r="J86" t="s">
        <v>111</v>
      </c>
      <c r="K86">
        <v>1275</v>
      </c>
      <c r="L86">
        <v>111</v>
      </c>
      <c r="M86">
        <v>136</v>
      </c>
      <c r="N86">
        <v>33484000</v>
      </c>
      <c r="O86">
        <v>8400</v>
      </c>
      <c r="P86">
        <v>133900</v>
      </c>
      <c r="Q86">
        <v>100500</v>
      </c>
      <c r="R86">
        <v>1600000</v>
      </c>
      <c r="S86">
        <v>100000</v>
      </c>
      <c r="T86">
        <v>2011</v>
      </c>
      <c r="U86" t="s">
        <v>55</v>
      </c>
      <c r="V86">
        <v>14</v>
      </c>
      <c r="W86">
        <v>28.1</v>
      </c>
      <c r="X86">
        <v>1366417754</v>
      </c>
      <c r="Y86">
        <v>5.36</v>
      </c>
      <c r="Z86">
        <v>471031528</v>
      </c>
      <c r="AA86">
        <v>20.593684</v>
      </c>
      <c r="AB86">
        <v>78.962879999999998</v>
      </c>
      <c r="AC86" s="13">
        <f t="shared" si="2"/>
        <v>73239992</v>
      </c>
    </row>
    <row r="87" spans="1:29">
      <c r="A87">
        <v>568</v>
      </c>
      <c r="B87" t="s">
        <v>173</v>
      </c>
      <c r="C87">
        <v>16400000</v>
      </c>
      <c r="D87">
        <v>7135820721</v>
      </c>
      <c r="E87" t="s">
        <v>107</v>
      </c>
      <c r="F87" t="s">
        <v>173</v>
      </c>
      <c r="G87">
        <v>14662</v>
      </c>
      <c r="H87" t="s">
        <v>59</v>
      </c>
      <c r="I87" t="s">
        <v>60</v>
      </c>
      <c r="J87" t="s">
        <v>107</v>
      </c>
      <c r="K87">
        <v>806</v>
      </c>
      <c r="L87">
        <v>138</v>
      </c>
      <c r="M87">
        <v>7</v>
      </c>
      <c r="N87">
        <v>133208000</v>
      </c>
      <c r="O87">
        <v>33300</v>
      </c>
      <c r="P87">
        <v>532800</v>
      </c>
      <c r="Q87">
        <v>399600</v>
      </c>
      <c r="R87">
        <v>6400000</v>
      </c>
      <c r="S87">
        <v>100000</v>
      </c>
      <c r="T87">
        <v>2006</v>
      </c>
      <c r="U87" t="s">
        <v>86</v>
      </c>
      <c r="V87">
        <v>4</v>
      </c>
      <c r="W87">
        <v>88.2</v>
      </c>
      <c r="X87">
        <v>328239523</v>
      </c>
      <c r="Y87">
        <v>14.7</v>
      </c>
      <c r="Z87">
        <v>270663028</v>
      </c>
      <c r="AA87">
        <v>37.090240000000001</v>
      </c>
      <c r="AB87">
        <v>-95.712890999999999</v>
      </c>
      <c r="AC87" s="13">
        <f t="shared" si="2"/>
        <v>48251210</v>
      </c>
    </row>
    <row r="88" spans="1:29">
      <c r="A88">
        <v>980</v>
      </c>
      <c r="B88" t="s">
        <v>174</v>
      </c>
      <c r="C88">
        <v>12400000</v>
      </c>
      <c r="D88">
        <v>6933660906</v>
      </c>
      <c r="E88" t="s">
        <v>76</v>
      </c>
      <c r="F88" t="s">
        <v>174</v>
      </c>
      <c r="G88">
        <v>12419</v>
      </c>
      <c r="H88" t="s">
        <v>175</v>
      </c>
      <c r="I88" t="s">
        <v>176</v>
      </c>
      <c r="J88" t="s">
        <v>77</v>
      </c>
      <c r="K88">
        <v>847</v>
      </c>
      <c r="L88">
        <v>19</v>
      </c>
      <c r="M88">
        <v>68</v>
      </c>
      <c r="N88">
        <v>82648000</v>
      </c>
      <c r="O88">
        <v>20700</v>
      </c>
      <c r="P88">
        <v>330600</v>
      </c>
      <c r="Q88">
        <v>247900</v>
      </c>
      <c r="R88">
        <v>4000000</v>
      </c>
      <c r="S88">
        <v>100000</v>
      </c>
      <c r="T88">
        <v>2012</v>
      </c>
      <c r="U88" t="s">
        <v>38</v>
      </c>
      <c r="V88">
        <v>29</v>
      </c>
      <c r="W88">
        <v>88.9</v>
      </c>
      <c r="X88">
        <v>47076781</v>
      </c>
      <c r="Y88">
        <v>13.96</v>
      </c>
      <c r="Z88">
        <v>37927409</v>
      </c>
      <c r="AA88">
        <v>40.463667000000001</v>
      </c>
      <c r="AB88">
        <v>-3.7492200000000002</v>
      </c>
      <c r="AC88" s="13">
        <f t="shared" si="2"/>
        <v>6571919</v>
      </c>
    </row>
    <row r="89" spans="1:29">
      <c r="A89">
        <v>965</v>
      </c>
      <c r="B89" t="s">
        <v>177</v>
      </c>
      <c r="C89">
        <v>12500000</v>
      </c>
      <c r="D89">
        <v>11691081301</v>
      </c>
      <c r="E89" t="s">
        <v>63</v>
      </c>
      <c r="F89" t="s">
        <v>177</v>
      </c>
      <c r="G89">
        <v>11907</v>
      </c>
      <c r="H89" t="s">
        <v>30</v>
      </c>
      <c r="I89" t="s">
        <v>31</v>
      </c>
      <c r="J89" t="s">
        <v>63</v>
      </c>
      <c r="K89">
        <v>337</v>
      </c>
      <c r="L89">
        <v>122</v>
      </c>
      <c r="M89">
        <v>170</v>
      </c>
      <c r="N89">
        <v>180021000</v>
      </c>
      <c r="O89">
        <v>45000</v>
      </c>
      <c r="P89">
        <v>720100</v>
      </c>
      <c r="Q89">
        <v>540100</v>
      </c>
      <c r="R89">
        <v>8600000</v>
      </c>
      <c r="S89">
        <v>100000</v>
      </c>
      <c r="T89">
        <v>2015</v>
      </c>
      <c r="U89" t="s">
        <v>42</v>
      </c>
      <c r="V89">
        <v>19</v>
      </c>
      <c r="W89">
        <v>28.1</v>
      </c>
      <c r="X89">
        <v>1366417754</v>
      </c>
      <c r="Y89">
        <v>5.36</v>
      </c>
      <c r="Z89">
        <v>471031528</v>
      </c>
      <c r="AA89">
        <v>20.593684</v>
      </c>
      <c r="AB89">
        <v>78.962879999999998</v>
      </c>
      <c r="AC89" s="13">
        <f t="shared" si="2"/>
        <v>73239992</v>
      </c>
    </row>
    <row r="90" spans="1:29">
      <c r="A90">
        <v>139</v>
      </c>
      <c r="B90" t="s">
        <v>178</v>
      </c>
      <c r="C90">
        <v>32100000</v>
      </c>
      <c r="D90">
        <v>13061739758</v>
      </c>
      <c r="E90" t="s">
        <v>76</v>
      </c>
      <c r="F90" t="s">
        <v>178</v>
      </c>
      <c r="G90">
        <v>11882</v>
      </c>
      <c r="H90" t="s">
        <v>132</v>
      </c>
      <c r="I90" t="s">
        <v>133</v>
      </c>
      <c r="J90" t="s">
        <v>63</v>
      </c>
      <c r="K90">
        <v>287</v>
      </c>
      <c r="L90">
        <v>9</v>
      </c>
      <c r="M90">
        <v>40</v>
      </c>
      <c r="N90">
        <v>44505000</v>
      </c>
      <c r="O90">
        <v>11100</v>
      </c>
      <c r="P90">
        <v>178000</v>
      </c>
      <c r="Q90">
        <v>133500</v>
      </c>
      <c r="R90">
        <v>2100000</v>
      </c>
      <c r="S90" t="s">
        <v>78</v>
      </c>
      <c r="T90">
        <v>2012</v>
      </c>
      <c r="U90" t="s">
        <v>55</v>
      </c>
      <c r="V90">
        <v>12</v>
      </c>
      <c r="W90">
        <v>51.3</v>
      </c>
      <c r="X90">
        <v>212559417</v>
      </c>
      <c r="Y90">
        <v>12.08</v>
      </c>
      <c r="Z90">
        <v>183241641</v>
      </c>
      <c r="AA90">
        <v>-14.235004</v>
      </c>
      <c r="AB90">
        <v>-51.925280000000001</v>
      </c>
      <c r="AC90" s="13">
        <f t="shared" si="2"/>
        <v>25677178</v>
      </c>
    </row>
    <row r="91" spans="1:29">
      <c r="A91">
        <v>168</v>
      </c>
      <c r="B91" t="s">
        <v>179</v>
      </c>
      <c r="C91">
        <v>30100000</v>
      </c>
      <c r="D91">
        <v>19607009165</v>
      </c>
      <c r="E91" t="s">
        <v>111</v>
      </c>
      <c r="F91" t="s">
        <v>179</v>
      </c>
      <c r="G91">
        <v>11501</v>
      </c>
      <c r="H91" t="s">
        <v>180</v>
      </c>
      <c r="I91" t="s">
        <v>181</v>
      </c>
      <c r="J91" t="s">
        <v>111</v>
      </c>
      <c r="K91">
        <v>127</v>
      </c>
      <c r="L91">
        <v>1</v>
      </c>
      <c r="M91">
        <v>54</v>
      </c>
      <c r="N91">
        <v>100040000</v>
      </c>
      <c r="O91">
        <v>25000</v>
      </c>
      <c r="P91">
        <v>400200</v>
      </c>
      <c r="Q91">
        <v>300100</v>
      </c>
      <c r="R91">
        <v>4800000</v>
      </c>
      <c r="S91">
        <v>100000</v>
      </c>
      <c r="T91">
        <v>2007</v>
      </c>
      <c r="U91" t="s">
        <v>64</v>
      </c>
      <c r="V91">
        <v>12</v>
      </c>
      <c r="W91">
        <v>85</v>
      </c>
      <c r="X91">
        <v>17332850</v>
      </c>
      <c r="Y91">
        <v>3.2</v>
      </c>
      <c r="Z91">
        <v>15924729</v>
      </c>
      <c r="AA91">
        <v>52.132632999999998</v>
      </c>
      <c r="AB91">
        <v>5.2912660000000002</v>
      </c>
      <c r="AC91" s="13">
        <f t="shared" si="2"/>
        <v>554651</v>
      </c>
    </row>
    <row r="92" spans="1:29">
      <c r="A92">
        <v>48</v>
      </c>
      <c r="B92" t="s">
        <v>182</v>
      </c>
      <c r="C92">
        <v>47400000</v>
      </c>
      <c r="D92">
        <v>22519705183</v>
      </c>
      <c r="E92" t="s">
        <v>63</v>
      </c>
      <c r="F92" t="s">
        <v>182</v>
      </c>
      <c r="G92">
        <v>11451</v>
      </c>
      <c r="H92" t="s">
        <v>30</v>
      </c>
      <c r="I92" t="s">
        <v>31</v>
      </c>
      <c r="J92" t="s">
        <v>63</v>
      </c>
      <c r="K92">
        <v>97</v>
      </c>
      <c r="L92">
        <v>17</v>
      </c>
      <c r="M92">
        <v>10</v>
      </c>
      <c r="N92">
        <v>232744000</v>
      </c>
      <c r="O92">
        <v>58200</v>
      </c>
      <c r="P92">
        <v>931000</v>
      </c>
      <c r="Q92">
        <v>698200</v>
      </c>
      <c r="R92">
        <v>11200000</v>
      </c>
      <c r="S92">
        <v>500000</v>
      </c>
      <c r="T92">
        <v>2007</v>
      </c>
      <c r="U92" t="s">
        <v>50</v>
      </c>
      <c r="V92">
        <v>1</v>
      </c>
      <c r="W92">
        <v>28.1</v>
      </c>
      <c r="X92">
        <v>1366417754</v>
      </c>
      <c r="Y92">
        <v>5.36</v>
      </c>
      <c r="Z92">
        <v>471031528</v>
      </c>
      <c r="AA92">
        <v>20.593684</v>
      </c>
      <c r="AB92">
        <v>78.962879999999998</v>
      </c>
      <c r="AC92" s="13">
        <f t="shared" si="2"/>
        <v>73239992</v>
      </c>
    </row>
    <row r="93" spans="1:29">
      <c r="A93">
        <v>656</v>
      </c>
      <c r="B93" t="s">
        <v>183</v>
      </c>
      <c r="C93">
        <v>15200000</v>
      </c>
      <c r="D93">
        <v>7151683497</v>
      </c>
      <c r="E93" t="s">
        <v>63</v>
      </c>
      <c r="F93" t="s">
        <v>183</v>
      </c>
      <c r="G93">
        <v>11099</v>
      </c>
      <c r="H93" t="s">
        <v>30</v>
      </c>
      <c r="I93" t="s">
        <v>31</v>
      </c>
      <c r="J93" t="s">
        <v>63</v>
      </c>
      <c r="K93">
        <v>794</v>
      </c>
      <c r="L93">
        <v>102</v>
      </c>
      <c r="M93">
        <v>144</v>
      </c>
      <c r="N93">
        <v>210909000</v>
      </c>
      <c r="O93">
        <v>52700</v>
      </c>
      <c r="P93">
        <v>843600</v>
      </c>
      <c r="Q93">
        <v>632700</v>
      </c>
      <c r="R93">
        <v>10100000</v>
      </c>
      <c r="S93">
        <v>300000</v>
      </c>
      <c r="T93">
        <v>2014</v>
      </c>
      <c r="U93" t="s">
        <v>80</v>
      </c>
      <c r="V93">
        <v>2</v>
      </c>
      <c r="W93">
        <v>28.1</v>
      </c>
      <c r="X93">
        <v>1366417754</v>
      </c>
      <c r="Y93">
        <v>5.36</v>
      </c>
      <c r="Z93">
        <v>471031528</v>
      </c>
      <c r="AA93">
        <v>20.593684</v>
      </c>
      <c r="AB93">
        <v>78.962879999999998</v>
      </c>
      <c r="AC93" s="13">
        <f t="shared" si="2"/>
        <v>73239992</v>
      </c>
    </row>
    <row r="94" spans="1:29">
      <c r="A94">
        <v>647</v>
      </c>
      <c r="B94" t="s">
        <v>184</v>
      </c>
      <c r="C94">
        <v>15300000</v>
      </c>
      <c r="D94">
        <v>2656528205</v>
      </c>
      <c r="E94" t="s">
        <v>107</v>
      </c>
      <c r="F94" t="s">
        <v>184</v>
      </c>
      <c r="G94">
        <v>10988</v>
      </c>
      <c r="H94" t="s">
        <v>175</v>
      </c>
      <c r="I94" t="s">
        <v>176</v>
      </c>
      <c r="J94" t="s">
        <v>107</v>
      </c>
      <c r="K94">
        <v>3356</v>
      </c>
      <c r="L94">
        <v>11</v>
      </c>
      <c r="M94">
        <v>9</v>
      </c>
      <c r="N94">
        <v>84867000</v>
      </c>
      <c r="O94">
        <v>21200</v>
      </c>
      <c r="P94">
        <v>339500</v>
      </c>
      <c r="Q94">
        <v>254600</v>
      </c>
      <c r="R94">
        <v>4100000</v>
      </c>
      <c r="S94">
        <v>200000</v>
      </c>
      <c r="T94">
        <v>2006</v>
      </c>
      <c r="U94" t="s">
        <v>55</v>
      </c>
      <c r="V94">
        <v>6</v>
      </c>
      <c r="W94">
        <v>88.9</v>
      </c>
      <c r="X94">
        <v>47076781</v>
      </c>
      <c r="Y94">
        <v>13.96</v>
      </c>
      <c r="Z94">
        <v>37927409</v>
      </c>
      <c r="AA94">
        <v>40.463667000000001</v>
      </c>
      <c r="AB94">
        <v>-3.7492200000000002</v>
      </c>
      <c r="AC94" s="13">
        <f t="shared" si="2"/>
        <v>6571919</v>
      </c>
    </row>
    <row r="95" spans="1:29">
      <c r="A95">
        <v>67</v>
      </c>
      <c r="B95" t="s">
        <v>185</v>
      </c>
      <c r="C95">
        <v>42500000</v>
      </c>
      <c r="D95">
        <v>26820902622</v>
      </c>
      <c r="E95" t="s">
        <v>111</v>
      </c>
      <c r="F95" t="s">
        <v>185</v>
      </c>
      <c r="G95">
        <v>10938</v>
      </c>
      <c r="H95" t="s">
        <v>30</v>
      </c>
      <c r="I95" t="s">
        <v>31</v>
      </c>
      <c r="J95" t="s">
        <v>111</v>
      </c>
      <c r="K95">
        <v>62</v>
      </c>
      <c r="L95">
        <v>19</v>
      </c>
      <c r="M95">
        <v>26</v>
      </c>
      <c r="N95">
        <v>159757000</v>
      </c>
      <c r="O95">
        <v>39900</v>
      </c>
      <c r="P95">
        <v>639000</v>
      </c>
      <c r="Q95">
        <v>479300</v>
      </c>
      <c r="R95">
        <v>7700000</v>
      </c>
      <c r="S95">
        <v>100000</v>
      </c>
      <c r="T95">
        <v>2012</v>
      </c>
      <c r="U95" t="s">
        <v>40</v>
      </c>
      <c r="V95">
        <v>22</v>
      </c>
      <c r="W95">
        <v>28.1</v>
      </c>
      <c r="X95">
        <v>1366417754</v>
      </c>
      <c r="Y95">
        <v>5.36</v>
      </c>
      <c r="Z95">
        <v>471031528</v>
      </c>
      <c r="AA95">
        <v>20.593684</v>
      </c>
      <c r="AB95">
        <v>78.962879999999998</v>
      </c>
      <c r="AC95" s="13">
        <f t="shared" si="2"/>
        <v>73239992</v>
      </c>
    </row>
    <row r="96" spans="1:29">
      <c r="A96">
        <v>424</v>
      </c>
      <c r="B96" t="s">
        <v>186</v>
      </c>
      <c r="C96">
        <v>19400000</v>
      </c>
      <c r="D96">
        <v>5529131886</v>
      </c>
      <c r="E96" t="s">
        <v>107</v>
      </c>
      <c r="F96" t="s">
        <v>186</v>
      </c>
      <c r="G96">
        <v>10728</v>
      </c>
      <c r="H96" t="s">
        <v>187</v>
      </c>
      <c r="I96" t="s">
        <v>188</v>
      </c>
      <c r="J96" t="s">
        <v>107</v>
      </c>
      <c r="K96">
        <v>1186</v>
      </c>
      <c r="L96">
        <v>1</v>
      </c>
      <c r="M96">
        <v>5</v>
      </c>
      <c r="N96">
        <v>58863000</v>
      </c>
      <c r="O96">
        <v>14700</v>
      </c>
      <c r="P96">
        <v>235500</v>
      </c>
      <c r="Q96">
        <v>176600</v>
      </c>
      <c r="R96">
        <v>2800000</v>
      </c>
      <c r="S96">
        <v>100000</v>
      </c>
      <c r="T96">
        <v>2006</v>
      </c>
      <c r="U96" t="s">
        <v>50</v>
      </c>
      <c r="V96">
        <v>6</v>
      </c>
      <c r="W96">
        <v>59.6</v>
      </c>
      <c r="X96">
        <v>8574832</v>
      </c>
      <c r="Y96">
        <v>4.58</v>
      </c>
      <c r="Z96">
        <v>6332428</v>
      </c>
      <c r="AA96">
        <v>46.818187999999999</v>
      </c>
      <c r="AB96">
        <v>8.2275120000000008</v>
      </c>
      <c r="AC96" s="13">
        <f t="shared" si="2"/>
        <v>392727</v>
      </c>
    </row>
    <row r="97" spans="1:29">
      <c r="A97">
        <v>617</v>
      </c>
      <c r="B97" t="s">
        <v>189</v>
      </c>
      <c r="C97">
        <v>15800000</v>
      </c>
      <c r="D97">
        <v>13116313599</v>
      </c>
      <c r="E97" t="s">
        <v>128</v>
      </c>
      <c r="F97" t="s">
        <v>189</v>
      </c>
      <c r="G97">
        <v>10441</v>
      </c>
      <c r="H97" t="s">
        <v>59</v>
      </c>
      <c r="I97" t="s">
        <v>60</v>
      </c>
      <c r="J97" t="s">
        <v>129</v>
      </c>
      <c r="K97">
        <v>285</v>
      </c>
      <c r="L97">
        <v>143</v>
      </c>
      <c r="M97">
        <v>32</v>
      </c>
      <c r="N97">
        <v>25738000</v>
      </c>
      <c r="O97">
        <v>6400</v>
      </c>
      <c r="P97">
        <v>103000</v>
      </c>
      <c r="Q97">
        <v>77200</v>
      </c>
      <c r="R97">
        <v>1200000</v>
      </c>
      <c r="S97">
        <v>100000</v>
      </c>
      <c r="T97">
        <v>2011</v>
      </c>
      <c r="U97" t="s">
        <v>130</v>
      </c>
      <c r="V97">
        <v>1</v>
      </c>
      <c r="W97">
        <v>88.2</v>
      </c>
      <c r="X97">
        <v>328239523</v>
      </c>
      <c r="Y97">
        <v>14.7</v>
      </c>
      <c r="Z97">
        <v>270663028</v>
      </c>
      <c r="AA97">
        <v>37.090240000000001</v>
      </c>
      <c r="AB97">
        <v>-95.712890999999999</v>
      </c>
      <c r="AC97" s="13">
        <f t="shared" si="2"/>
        <v>48251210</v>
      </c>
    </row>
    <row r="98" spans="1:29">
      <c r="A98">
        <v>327</v>
      </c>
      <c r="B98" t="s">
        <v>190</v>
      </c>
      <c r="C98">
        <v>21800000</v>
      </c>
      <c r="D98">
        <v>5614621131</v>
      </c>
      <c r="E98" t="s">
        <v>191</v>
      </c>
      <c r="F98" t="s">
        <v>190</v>
      </c>
      <c r="G98">
        <v>10162</v>
      </c>
      <c r="H98" t="s">
        <v>59</v>
      </c>
      <c r="I98" t="s">
        <v>60</v>
      </c>
      <c r="J98" t="s">
        <v>63</v>
      </c>
      <c r="K98">
        <v>1158</v>
      </c>
      <c r="L98">
        <v>95</v>
      </c>
      <c r="M98">
        <v>89</v>
      </c>
      <c r="N98">
        <v>45812000</v>
      </c>
      <c r="O98">
        <v>11500</v>
      </c>
      <c r="P98">
        <v>183200</v>
      </c>
      <c r="Q98">
        <v>137400</v>
      </c>
      <c r="R98">
        <v>2200000</v>
      </c>
      <c r="S98">
        <v>100000</v>
      </c>
      <c r="T98">
        <v>2006</v>
      </c>
      <c r="U98" t="s">
        <v>80</v>
      </c>
      <c r="V98">
        <v>7</v>
      </c>
      <c r="W98">
        <v>88.2</v>
      </c>
      <c r="X98">
        <v>328239523</v>
      </c>
      <c r="Y98">
        <v>14.7</v>
      </c>
      <c r="Z98">
        <v>270663028</v>
      </c>
      <c r="AA98">
        <v>37.090240000000001</v>
      </c>
      <c r="AB98">
        <v>-95.712890999999999</v>
      </c>
      <c r="AC98" s="13">
        <f t="shared" si="2"/>
        <v>48251210</v>
      </c>
    </row>
    <row r="99" spans="1:29">
      <c r="A99">
        <v>209</v>
      </c>
      <c r="B99" t="s">
        <v>192</v>
      </c>
      <c r="C99">
        <v>26500000</v>
      </c>
      <c r="D99">
        <v>15065753455</v>
      </c>
      <c r="E99" t="s">
        <v>35</v>
      </c>
      <c r="F99" t="s">
        <v>192</v>
      </c>
      <c r="G99">
        <v>10022</v>
      </c>
      <c r="H99" t="s">
        <v>36</v>
      </c>
      <c r="I99" t="s">
        <v>37</v>
      </c>
      <c r="J99" t="s">
        <v>32</v>
      </c>
      <c r="K99">
        <v>219</v>
      </c>
      <c r="L99">
        <v>3</v>
      </c>
      <c r="M99">
        <v>5</v>
      </c>
      <c r="N99">
        <v>163130000</v>
      </c>
      <c r="O99">
        <v>40800</v>
      </c>
      <c r="P99">
        <v>652500</v>
      </c>
      <c r="Q99">
        <v>489400</v>
      </c>
      <c r="R99">
        <v>7800000</v>
      </c>
      <c r="S99">
        <v>300000</v>
      </c>
      <c r="T99">
        <v>2016</v>
      </c>
      <c r="U99" t="s">
        <v>130</v>
      </c>
      <c r="V99">
        <v>20</v>
      </c>
      <c r="W99">
        <v>35.5</v>
      </c>
      <c r="X99">
        <v>108116615</v>
      </c>
      <c r="Y99">
        <v>2.15</v>
      </c>
      <c r="Z99">
        <v>50975903</v>
      </c>
      <c r="AA99">
        <v>12.879721</v>
      </c>
      <c r="AB99">
        <v>121.774017</v>
      </c>
      <c r="AC99" s="13">
        <f t="shared" si="2"/>
        <v>2324507</v>
      </c>
    </row>
    <row r="100" spans="1:29">
      <c r="A100">
        <v>409</v>
      </c>
      <c r="B100" t="s">
        <v>193</v>
      </c>
      <c r="C100">
        <v>19800000</v>
      </c>
      <c r="D100">
        <v>12293479945</v>
      </c>
      <c r="E100" t="s">
        <v>35</v>
      </c>
      <c r="F100" t="s">
        <v>194</v>
      </c>
      <c r="G100">
        <v>9930</v>
      </c>
      <c r="H100" t="s">
        <v>59</v>
      </c>
      <c r="I100" t="s">
        <v>60</v>
      </c>
      <c r="J100" t="s">
        <v>32</v>
      </c>
      <c r="K100">
        <v>1291541</v>
      </c>
      <c r="L100">
        <v>2251</v>
      </c>
      <c r="M100">
        <v>1555</v>
      </c>
      <c r="N100">
        <v>16229</v>
      </c>
      <c r="O100">
        <v>4</v>
      </c>
      <c r="P100">
        <v>65</v>
      </c>
      <c r="Q100">
        <v>49</v>
      </c>
      <c r="R100">
        <v>779</v>
      </c>
      <c r="S100" t="s">
        <v>78</v>
      </c>
      <c r="T100">
        <v>2013</v>
      </c>
      <c r="U100" t="s">
        <v>40</v>
      </c>
      <c r="V100">
        <v>16</v>
      </c>
      <c r="W100">
        <v>88.2</v>
      </c>
      <c r="X100">
        <v>328239523</v>
      </c>
      <c r="Y100">
        <v>14.7</v>
      </c>
      <c r="Z100">
        <v>270663028</v>
      </c>
      <c r="AA100">
        <v>37.090240000000001</v>
      </c>
      <c r="AB100">
        <v>-95.712890999999999</v>
      </c>
      <c r="AC100" s="13">
        <f t="shared" si="2"/>
        <v>48251210</v>
      </c>
    </row>
    <row r="101" spans="1:29">
      <c r="A101">
        <v>657</v>
      </c>
      <c r="B101" t="s">
        <v>195</v>
      </c>
      <c r="C101">
        <v>15200000</v>
      </c>
      <c r="D101">
        <v>7564652648</v>
      </c>
      <c r="E101" t="s">
        <v>63</v>
      </c>
      <c r="F101" t="s">
        <v>195</v>
      </c>
      <c r="G101">
        <v>9862</v>
      </c>
      <c r="H101" t="s">
        <v>30</v>
      </c>
      <c r="I101" t="s">
        <v>31</v>
      </c>
      <c r="J101" t="s">
        <v>111</v>
      </c>
      <c r="K101">
        <v>728</v>
      </c>
      <c r="L101">
        <v>101</v>
      </c>
      <c r="M101">
        <v>125</v>
      </c>
      <c r="N101">
        <v>105978000</v>
      </c>
      <c r="O101">
        <v>26500</v>
      </c>
      <c r="P101">
        <v>423900</v>
      </c>
      <c r="Q101">
        <v>317900</v>
      </c>
      <c r="R101">
        <v>5100000</v>
      </c>
      <c r="S101">
        <v>200000</v>
      </c>
      <c r="T101">
        <v>2011</v>
      </c>
      <c r="U101" t="s">
        <v>40</v>
      </c>
      <c r="V101">
        <v>1</v>
      </c>
      <c r="W101">
        <v>28.1</v>
      </c>
      <c r="X101">
        <v>1366417754</v>
      </c>
      <c r="Y101">
        <v>5.36</v>
      </c>
      <c r="Z101">
        <v>471031528</v>
      </c>
      <c r="AA101">
        <v>20.593684</v>
      </c>
      <c r="AB101">
        <v>78.962879999999998</v>
      </c>
      <c r="AC101" s="13">
        <f t="shared" si="2"/>
        <v>73239992</v>
      </c>
    </row>
    <row r="102" spans="1:29">
      <c r="A102">
        <v>360</v>
      </c>
      <c r="B102" t="s">
        <v>196</v>
      </c>
      <c r="C102">
        <v>20900000</v>
      </c>
      <c r="D102">
        <v>11058049885</v>
      </c>
      <c r="E102" t="s">
        <v>29</v>
      </c>
      <c r="F102" t="s">
        <v>196</v>
      </c>
      <c r="G102">
        <v>9850</v>
      </c>
      <c r="H102" t="s">
        <v>59</v>
      </c>
      <c r="I102" t="s">
        <v>60</v>
      </c>
      <c r="J102" t="s">
        <v>171</v>
      </c>
      <c r="K102">
        <v>372</v>
      </c>
      <c r="L102">
        <v>100</v>
      </c>
      <c r="M102">
        <v>17</v>
      </c>
      <c r="N102">
        <v>383700000</v>
      </c>
      <c r="O102">
        <v>95900</v>
      </c>
      <c r="P102">
        <v>1500000</v>
      </c>
      <c r="Q102">
        <v>1200000</v>
      </c>
      <c r="R102">
        <v>18400000</v>
      </c>
      <c r="S102">
        <v>600000</v>
      </c>
      <c r="T102">
        <v>2020</v>
      </c>
      <c r="U102" t="s">
        <v>42</v>
      </c>
      <c r="V102">
        <v>18</v>
      </c>
      <c r="W102">
        <v>88.2</v>
      </c>
      <c r="X102">
        <v>328239523</v>
      </c>
      <c r="Y102">
        <v>14.7</v>
      </c>
      <c r="Z102">
        <v>270663028</v>
      </c>
      <c r="AA102">
        <v>37.090240000000001</v>
      </c>
      <c r="AB102">
        <v>-95.712890999999999</v>
      </c>
      <c r="AC102" s="13">
        <f t="shared" si="2"/>
        <v>48251210</v>
      </c>
    </row>
    <row r="103" spans="1:29">
      <c r="A103">
        <v>800</v>
      </c>
      <c r="B103" t="s">
        <v>197</v>
      </c>
      <c r="C103">
        <v>14000000</v>
      </c>
      <c r="D103">
        <v>13542939513</v>
      </c>
      <c r="E103" t="s">
        <v>29</v>
      </c>
      <c r="F103" t="s">
        <v>197</v>
      </c>
      <c r="G103">
        <v>9652</v>
      </c>
      <c r="H103" t="s">
        <v>30</v>
      </c>
      <c r="I103" t="s">
        <v>31</v>
      </c>
      <c r="J103" t="s">
        <v>198</v>
      </c>
      <c r="K103">
        <v>268</v>
      </c>
      <c r="L103">
        <v>111</v>
      </c>
      <c r="M103">
        <v>34</v>
      </c>
      <c r="N103">
        <v>133584000</v>
      </c>
      <c r="O103">
        <v>33400</v>
      </c>
      <c r="P103">
        <v>534300</v>
      </c>
      <c r="Q103">
        <v>400800</v>
      </c>
      <c r="R103">
        <v>6400000</v>
      </c>
      <c r="S103">
        <v>100000</v>
      </c>
      <c r="T103">
        <v>2015</v>
      </c>
      <c r="U103" t="s">
        <v>64</v>
      </c>
      <c r="V103">
        <v>14</v>
      </c>
      <c r="W103">
        <v>28.1</v>
      </c>
      <c r="X103">
        <v>1366417754</v>
      </c>
      <c r="Y103">
        <v>5.36</v>
      </c>
      <c r="Z103">
        <v>471031528</v>
      </c>
      <c r="AA103">
        <v>20.593684</v>
      </c>
      <c r="AB103">
        <v>78.962879999999998</v>
      </c>
      <c r="AC103" s="13">
        <f t="shared" si="2"/>
        <v>73239992</v>
      </c>
    </row>
    <row r="104" spans="1:29">
      <c r="A104">
        <v>100</v>
      </c>
      <c r="B104" t="s">
        <v>199</v>
      </c>
      <c r="C104">
        <v>36600000</v>
      </c>
      <c r="D104">
        <v>15653786446</v>
      </c>
      <c r="E104" t="s">
        <v>200</v>
      </c>
      <c r="F104" t="s">
        <v>199</v>
      </c>
      <c r="G104">
        <v>9168</v>
      </c>
      <c r="H104" t="s">
        <v>30</v>
      </c>
      <c r="I104" t="s">
        <v>31</v>
      </c>
      <c r="J104" t="s">
        <v>63</v>
      </c>
      <c r="K104">
        <v>205</v>
      </c>
      <c r="L104">
        <v>26</v>
      </c>
      <c r="M104">
        <v>31</v>
      </c>
      <c r="N104">
        <v>131462000</v>
      </c>
      <c r="O104">
        <v>0</v>
      </c>
      <c r="P104">
        <v>0</v>
      </c>
      <c r="Q104">
        <v>0</v>
      </c>
      <c r="R104">
        <v>0</v>
      </c>
      <c r="S104">
        <v>200000</v>
      </c>
      <c r="T104">
        <v>2009</v>
      </c>
      <c r="U104" t="s">
        <v>38</v>
      </c>
      <c r="V104">
        <v>21</v>
      </c>
      <c r="W104">
        <v>28.1</v>
      </c>
      <c r="X104">
        <v>1366417754</v>
      </c>
      <c r="Y104">
        <v>5.36</v>
      </c>
      <c r="Z104">
        <v>471031528</v>
      </c>
      <c r="AA104">
        <v>20.593684</v>
      </c>
      <c r="AB104">
        <v>78.962879999999998</v>
      </c>
      <c r="AC104" s="13">
        <f t="shared" si="2"/>
        <v>73239992</v>
      </c>
    </row>
    <row r="105" spans="1:29">
      <c r="A105">
        <v>153</v>
      </c>
      <c r="B105" t="s">
        <v>201</v>
      </c>
      <c r="C105">
        <v>31200000</v>
      </c>
      <c r="D105">
        <v>17111726160</v>
      </c>
      <c r="E105" t="s">
        <v>198</v>
      </c>
      <c r="F105" t="s">
        <v>201</v>
      </c>
      <c r="G105">
        <v>8976</v>
      </c>
      <c r="H105" t="s">
        <v>59</v>
      </c>
      <c r="I105" t="s">
        <v>60</v>
      </c>
      <c r="J105" t="s">
        <v>198</v>
      </c>
      <c r="K105">
        <v>166</v>
      </c>
      <c r="L105">
        <v>44</v>
      </c>
      <c r="M105">
        <v>6</v>
      </c>
      <c r="N105">
        <v>22511000</v>
      </c>
      <c r="O105">
        <v>0</v>
      </c>
      <c r="P105">
        <v>0</v>
      </c>
      <c r="Q105">
        <v>0</v>
      </c>
      <c r="R105">
        <v>0</v>
      </c>
      <c r="S105">
        <v>100000</v>
      </c>
      <c r="T105">
        <v>2006</v>
      </c>
      <c r="U105" t="s">
        <v>68</v>
      </c>
      <c r="V105">
        <v>8</v>
      </c>
      <c r="W105">
        <v>88.2</v>
      </c>
      <c r="X105">
        <v>328239523</v>
      </c>
      <c r="Y105">
        <v>14.7</v>
      </c>
      <c r="Z105">
        <v>270663028</v>
      </c>
      <c r="AA105">
        <v>37.090240000000001</v>
      </c>
      <c r="AB105">
        <v>-95.712890999999999</v>
      </c>
      <c r="AC105" s="13">
        <f t="shared" si="2"/>
        <v>48251210</v>
      </c>
    </row>
    <row r="106" spans="1:29">
      <c r="A106">
        <v>559</v>
      </c>
      <c r="B106" t="s">
        <v>202</v>
      </c>
      <c r="C106">
        <v>16600000</v>
      </c>
      <c r="D106">
        <v>11946217860</v>
      </c>
      <c r="E106" t="s">
        <v>111</v>
      </c>
      <c r="F106" t="s">
        <v>202</v>
      </c>
      <c r="G106">
        <v>8976</v>
      </c>
      <c r="H106" t="s">
        <v>30</v>
      </c>
      <c r="I106" t="s">
        <v>31</v>
      </c>
      <c r="J106" t="s">
        <v>111</v>
      </c>
      <c r="K106">
        <v>326</v>
      </c>
      <c r="L106">
        <v>91</v>
      </c>
      <c r="M106">
        <v>115</v>
      </c>
      <c r="N106">
        <v>89012000</v>
      </c>
      <c r="O106">
        <v>22300</v>
      </c>
      <c r="P106">
        <v>356000</v>
      </c>
      <c r="Q106">
        <v>267000</v>
      </c>
      <c r="R106">
        <v>4300000</v>
      </c>
      <c r="S106">
        <v>100000</v>
      </c>
      <c r="T106">
        <v>2011</v>
      </c>
      <c r="U106" t="s">
        <v>40</v>
      </c>
      <c r="V106">
        <v>21</v>
      </c>
      <c r="W106">
        <v>28.1</v>
      </c>
      <c r="X106">
        <v>1366417754</v>
      </c>
      <c r="Y106">
        <v>5.36</v>
      </c>
      <c r="Z106">
        <v>471031528</v>
      </c>
      <c r="AA106">
        <v>20.593684</v>
      </c>
      <c r="AB106">
        <v>78.962879999999998</v>
      </c>
      <c r="AC106" s="13">
        <f t="shared" si="2"/>
        <v>73239992</v>
      </c>
    </row>
    <row r="107" spans="1:29">
      <c r="A107">
        <v>232</v>
      </c>
      <c r="B107" t="s">
        <v>203</v>
      </c>
      <c r="C107">
        <v>25400000</v>
      </c>
      <c r="D107">
        <v>34300482066</v>
      </c>
      <c r="E107" t="s">
        <v>198</v>
      </c>
      <c r="F107" t="s">
        <v>203</v>
      </c>
      <c r="G107">
        <v>8775</v>
      </c>
      <c r="H107" t="s">
        <v>59</v>
      </c>
      <c r="I107" t="s">
        <v>60</v>
      </c>
      <c r="J107" t="s">
        <v>77</v>
      </c>
      <c r="K107">
        <v>29</v>
      </c>
      <c r="L107">
        <v>69</v>
      </c>
      <c r="M107">
        <v>18</v>
      </c>
      <c r="N107">
        <v>815341000</v>
      </c>
      <c r="O107">
        <v>203800</v>
      </c>
      <c r="P107">
        <v>3300000</v>
      </c>
      <c r="Q107">
        <v>2400000</v>
      </c>
      <c r="R107">
        <v>39100000</v>
      </c>
      <c r="S107">
        <v>600000</v>
      </c>
      <c r="T107">
        <v>2016</v>
      </c>
      <c r="U107" t="s">
        <v>64</v>
      </c>
      <c r="V107">
        <v>30</v>
      </c>
      <c r="W107">
        <v>88.2</v>
      </c>
      <c r="X107">
        <v>328239523</v>
      </c>
      <c r="Y107">
        <v>14.7</v>
      </c>
      <c r="Z107">
        <v>270663028</v>
      </c>
      <c r="AA107">
        <v>37.090240000000001</v>
      </c>
      <c r="AB107">
        <v>-95.712890999999999</v>
      </c>
      <c r="AC107" s="13">
        <f t="shared" si="2"/>
        <v>48251210</v>
      </c>
    </row>
    <row r="108" spans="1:29">
      <c r="A108">
        <v>553</v>
      </c>
      <c r="B108" t="s">
        <v>204</v>
      </c>
      <c r="C108">
        <v>16700000</v>
      </c>
      <c r="D108">
        <v>5089284369</v>
      </c>
      <c r="E108" t="s">
        <v>29</v>
      </c>
      <c r="F108" t="s">
        <v>204</v>
      </c>
      <c r="G108">
        <v>8741</v>
      </c>
      <c r="H108" t="s">
        <v>205</v>
      </c>
      <c r="I108" t="s">
        <v>206</v>
      </c>
      <c r="J108" t="s">
        <v>171</v>
      </c>
      <c r="K108">
        <v>1337</v>
      </c>
      <c r="L108">
        <v>19</v>
      </c>
      <c r="M108">
        <v>35</v>
      </c>
      <c r="N108">
        <v>16139000</v>
      </c>
      <c r="O108">
        <v>4000</v>
      </c>
      <c r="P108">
        <v>64600</v>
      </c>
      <c r="Q108">
        <v>48400</v>
      </c>
      <c r="R108">
        <v>774700</v>
      </c>
      <c r="S108" t="s">
        <v>78</v>
      </c>
      <c r="T108">
        <v>2014</v>
      </c>
      <c r="U108" t="s">
        <v>42</v>
      </c>
      <c r="V108">
        <v>28</v>
      </c>
      <c r="W108">
        <v>40.200000000000003</v>
      </c>
      <c r="X108">
        <v>126014024</v>
      </c>
      <c r="Y108">
        <v>3.42</v>
      </c>
      <c r="Z108">
        <v>102626859</v>
      </c>
      <c r="AA108">
        <v>23.634501</v>
      </c>
      <c r="AB108">
        <v>-102.552784</v>
      </c>
      <c r="AC108" s="13">
        <f t="shared" si="2"/>
        <v>4309680</v>
      </c>
    </row>
    <row r="109" spans="1:29">
      <c r="A109">
        <v>11</v>
      </c>
      <c r="B109" t="s">
        <v>207</v>
      </c>
      <c r="C109">
        <v>96700000</v>
      </c>
      <c r="D109">
        <v>57856289381</v>
      </c>
      <c r="E109" t="s">
        <v>111</v>
      </c>
      <c r="F109" t="s">
        <v>207</v>
      </c>
      <c r="G109">
        <v>8548</v>
      </c>
      <c r="H109" t="s">
        <v>30</v>
      </c>
      <c r="I109" t="s">
        <v>31</v>
      </c>
      <c r="J109" t="s">
        <v>111</v>
      </c>
      <c r="K109">
        <v>12</v>
      </c>
      <c r="L109">
        <v>3</v>
      </c>
      <c r="M109">
        <v>2</v>
      </c>
      <c r="N109">
        <v>803613000</v>
      </c>
      <c r="O109">
        <v>200900</v>
      </c>
      <c r="P109">
        <v>3200000</v>
      </c>
      <c r="Q109">
        <v>2400000</v>
      </c>
      <c r="R109">
        <v>38600000</v>
      </c>
      <c r="S109">
        <v>1100000</v>
      </c>
      <c r="T109">
        <v>2014</v>
      </c>
      <c r="U109" t="s">
        <v>86</v>
      </c>
      <c r="V109">
        <v>12</v>
      </c>
      <c r="W109">
        <v>28.1</v>
      </c>
      <c r="X109">
        <v>1366417754</v>
      </c>
      <c r="Y109">
        <v>5.36</v>
      </c>
      <c r="Z109">
        <v>471031528</v>
      </c>
      <c r="AA109">
        <v>20.593684</v>
      </c>
      <c r="AB109">
        <v>78.962879999999998</v>
      </c>
      <c r="AC109" s="13">
        <f t="shared" si="2"/>
        <v>73239992</v>
      </c>
    </row>
    <row r="110" spans="1:29">
      <c r="A110">
        <v>26</v>
      </c>
      <c r="B110" t="s">
        <v>208</v>
      </c>
      <c r="C110">
        <v>65600000</v>
      </c>
      <c r="D110">
        <v>28648024439</v>
      </c>
      <c r="E110" t="s">
        <v>111</v>
      </c>
      <c r="F110" t="s">
        <v>208</v>
      </c>
      <c r="G110">
        <v>8502</v>
      </c>
      <c r="H110" t="s">
        <v>30</v>
      </c>
      <c r="I110" t="s">
        <v>31</v>
      </c>
      <c r="J110" t="s">
        <v>111</v>
      </c>
      <c r="K110">
        <v>47</v>
      </c>
      <c r="L110">
        <v>8</v>
      </c>
      <c r="M110">
        <v>8</v>
      </c>
      <c r="N110">
        <v>254961000</v>
      </c>
      <c r="O110">
        <v>63700</v>
      </c>
      <c r="P110">
        <v>1000000</v>
      </c>
      <c r="Q110">
        <v>764900</v>
      </c>
      <c r="R110">
        <v>12200000</v>
      </c>
      <c r="S110">
        <v>400000</v>
      </c>
      <c r="T110">
        <v>2010</v>
      </c>
      <c r="U110" t="s">
        <v>33</v>
      </c>
      <c r="V110">
        <v>11</v>
      </c>
      <c r="W110">
        <v>28.1</v>
      </c>
      <c r="X110">
        <v>1366417754</v>
      </c>
      <c r="Y110">
        <v>5.36</v>
      </c>
      <c r="Z110">
        <v>471031528</v>
      </c>
      <c r="AA110">
        <v>20.593684</v>
      </c>
      <c r="AB110">
        <v>78.962879999999998</v>
      </c>
      <c r="AC110" s="13">
        <f t="shared" si="2"/>
        <v>73239992</v>
      </c>
    </row>
    <row r="111" spans="1:29">
      <c r="A111">
        <v>698</v>
      </c>
      <c r="B111" t="s">
        <v>209</v>
      </c>
      <c r="C111">
        <v>14900000</v>
      </c>
      <c r="D111">
        <v>4977284539</v>
      </c>
      <c r="E111" t="s">
        <v>63</v>
      </c>
      <c r="F111" t="s">
        <v>209</v>
      </c>
      <c r="G111">
        <v>8420</v>
      </c>
      <c r="H111" t="s">
        <v>175</v>
      </c>
      <c r="I111" t="s">
        <v>176</v>
      </c>
      <c r="J111" t="s">
        <v>77</v>
      </c>
      <c r="K111">
        <v>1377</v>
      </c>
      <c r="L111">
        <v>13</v>
      </c>
      <c r="M111">
        <v>49</v>
      </c>
      <c r="N111">
        <v>13857000</v>
      </c>
      <c r="O111">
        <v>3500</v>
      </c>
      <c r="P111">
        <v>55400</v>
      </c>
      <c r="Q111">
        <v>41600</v>
      </c>
      <c r="R111">
        <v>665200</v>
      </c>
      <c r="S111">
        <v>100000</v>
      </c>
      <c r="T111">
        <v>2012</v>
      </c>
      <c r="U111" t="s">
        <v>55</v>
      </c>
      <c r="V111">
        <v>15</v>
      </c>
      <c r="W111">
        <v>88.9</v>
      </c>
      <c r="X111">
        <v>47076781</v>
      </c>
      <c r="Y111">
        <v>13.96</v>
      </c>
      <c r="Z111">
        <v>37927409</v>
      </c>
      <c r="AA111">
        <v>40.463667000000001</v>
      </c>
      <c r="AB111">
        <v>-3.7492200000000002</v>
      </c>
      <c r="AC111" s="13">
        <f t="shared" si="2"/>
        <v>6571919</v>
      </c>
    </row>
    <row r="112" spans="1:29">
      <c r="A112">
        <v>838</v>
      </c>
      <c r="B112" t="s">
        <v>210</v>
      </c>
      <c r="C112">
        <v>13600000</v>
      </c>
      <c r="D112">
        <v>14717282742</v>
      </c>
      <c r="E112" t="s">
        <v>63</v>
      </c>
      <c r="F112" t="s">
        <v>210</v>
      </c>
      <c r="G112">
        <v>8335</v>
      </c>
      <c r="H112" t="s">
        <v>59</v>
      </c>
      <c r="I112" t="s">
        <v>60</v>
      </c>
      <c r="J112" t="s">
        <v>198</v>
      </c>
      <c r="K112">
        <v>232</v>
      </c>
      <c r="L112">
        <v>164</v>
      </c>
      <c r="M112">
        <v>37</v>
      </c>
      <c r="N112">
        <v>56626000</v>
      </c>
      <c r="O112">
        <v>14200</v>
      </c>
      <c r="P112">
        <v>226500</v>
      </c>
      <c r="Q112">
        <v>169900</v>
      </c>
      <c r="R112">
        <v>2700000</v>
      </c>
      <c r="S112" t="s">
        <v>78</v>
      </c>
      <c r="T112">
        <v>2013</v>
      </c>
      <c r="U112" t="s">
        <v>64</v>
      </c>
      <c r="V112">
        <v>23</v>
      </c>
      <c r="W112">
        <v>88.2</v>
      </c>
      <c r="X112">
        <v>328239523</v>
      </c>
      <c r="Y112">
        <v>14.7</v>
      </c>
      <c r="Z112">
        <v>270663028</v>
      </c>
      <c r="AA112">
        <v>37.090240000000001</v>
      </c>
      <c r="AB112">
        <v>-95.712890999999999</v>
      </c>
      <c r="AC112" s="13">
        <f t="shared" si="2"/>
        <v>48251210</v>
      </c>
    </row>
    <row r="113" spans="1:29">
      <c r="A113">
        <v>429</v>
      </c>
      <c r="B113" t="s">
        <v>211</v>
      </c>
      <c r="C113">
        <v>19200000</v>
      </c>
      <c r="D113">
        <v>7590582024</v>
      </c>
      <c r="E113" t="s">
        <v>63</v>
      </c>
      <c r="F113" t="s">
        <v>211</v>
      </c>
      <c r="G113">
        <v>8285</v>
      </c>
      <c r="H113" t="s">
        <v>30</v>
      </c>
      <c r="I113" t="s">
        <v>31</v>
      </c>
      <c r="J113" t="s">
        <v>111</v>
      </c>
      <c r="K113">
        <v>724</v>
      </c>
      <c r="L113">
        <v>77</v>
      </c>
      <c r="M113">
        <v>98</v>
      </c>
      <c r="N113">
        <v>28678000</v>
      </c>
      <c r="O113">
        <v>7200</v>
      </c>
      <c r="P113">
        <v>114700</v>
      </c>
      <c r="Q113">
        <v>86000</v>
      </c>
      <c r="R113">
        <v>1400000</v>
      </c>
      <c r="S113">
        <v>100000</v>
      </c>
      <c r="T113">
        <v>2011</v>
      </c>
      <c r="U113" t="s">
        <v>68</v>
      </c>
      <c r="V113">
        <v>11</v>
      </c>
      <c r="W113">
        <v>28.1</v>
      </c>
      <c r="X113">
        <v>1366417754</v>
      </c>
      <c r="Y113">
        <v>5.36</v>
      </c>
      <c r="Z113">
        <v>471031528</v>
      </c>
      <c r="AA113">
        <v>20.593684</v>
      </c>
      <c r="AB113">
        <v>78.962879999999998</v>
      </c>
      <c r="AC113" s="13">
        <f t="shared" si="2"/>
        <v>73239992</v>
      </c>
    </row>
    <row r="114" spans="1:29">
      <c r="A114">
        <v>862</v>
      </c>
      <c r="B114" t="s">
        <v>212</v>
      </c>
      <c r="C114">
        <v>13300000</v>
      </c>
      <c r="D114">
        <v>6050102764</v>
      </c>
      <c r="E114" t="s">
        <v>76</v>
      </c>
      <c r="F114" t="s">
        <v>212</v>
      </c>
      <c r="G114">
        <v>8195</v>
      </c>
      <c r="H114" t="s">
        <v>59</v>
      </c>
      <c r="I114" t="s">
        <v>60</v>
      </c>
      <c r="J114" t="s">
        <v>77</v>
      </c>
      <c r="K114">
        <v>1038</v>
      </c>
      <c r="L114">
        <v>167</v>
      </c>
      <c r="M114">
        <v>63</v>
      </c>
      <c r="N114">
        <v>15694000</v>
      </c>
      <c r="O114">
        <v>3900</v>
      </c>
      <c r="P114">
        <v>62800</v>
      </c>
      <c r="Q114">
        <v>47100</v>
      </c>
      <c r="R114">
        <v>753300</v>
      </c>
      <c r="S114" t="s">
        <v>78</v>
      </c>
      <c r="T114">
        <v>2006</v>
      </c>
      <c r="U114" t="s">
        <v>40</v>
      </c>
      <c r="V114">
        <v>27</v>
      </c>
      <c r="W114">
        <v>88.2</v>
      </c>
      <c r="X114">
        <v>328239523</v>
      </c>
      <c r="Y114">
        <v>14.7</v>
      </c>
      <c r="Z114">
        <v>270663028</v>
      </c>
      <c r="AA114">
        <v>37.090240000000001</v>
      </c>
      <c r="AB114">
        <v>-95.712890999999999</v>
      </c>
      <c r="AC114" s="13">
        <f t="shared" si="2"/>
        <v>48251210</v>
      </c>
    </row>
    <row r="115" spans="1:29">
      <c r="A115">
        <v>879</v>
      </c>
      <c r="B115" t="s">
        <v>213</v>
      </c>
      <c r="C115">
        <v>13200000</v>
      </c>
      <c r="D115">
        <v>3789736218</v>
      </c>
      <c r="E115" t="s">
        <v>63</v>
      </c>
      <c r="F115" t="s">
        <v>213</v>
      </c>
      <c r="G115">
        <v>8019</v>
      </c>
      <c r="H115" t="s">
        <v>30</v>
      </c>
      <c r="I115" t="s">
        <v>31</v>
      </c>
      <c r="J115" t="s">
        <v>111</v>
      </c>
      <c r="K115">
        <v>2063</v>
      </c>
      <c r="L115">
        <v>118</v>
      </c>
      <c r="M115">
        <v>142</v>
      </c>
      <c r="N115">
        <v>25321000</v>
      </c>
      <c r="O115">
        <v>6300</v>
      </c>
      <c r="P115">
        <v>101300</v>
      </c>
      <c r="Q115">
        <v>76000</v>
      </c>
      <c r="R115">
        <v>1200000</v>
      </c>
      <c r="S115" t="s">
        <v>78</v>
      </c>
      <c r="T115">
        <v>2010</v>
      </c>
      <c r="U115" t="s">
        <v>84</v>
      </c>
      <c r="V115">
        <v>27</v>
      </c>
      <c r="W115">
        <v>28.1</v>
      </c>
      <c r="X115">
        <v>1366417754</v>
      </c>
      <c r="Y115">
        <v>5.36</v>
      </c>
      <c r="Z115">
        <v>471031528</v>
      </c>
      <c r="AA115">
        <v>20.593684</v>
      </c>
      <c r="AB115">
        <v>78.962879999999998</v>
      </c>
      <c r="AC115" s="13">
        <f t="shared" si="2"/>
        <v>73239992</v>
      </c>
    </row>
    <row r="116" spans="1:29">
      <c r="A116">
        <v>400</v>
      </c>
      <c r="B116" t="s">
        <v>214</v>
      </c>
      <c r="C116">
        <v>20100000</v>
      </c>
      <c r="D116">
        <v>17913237851</v>
      </c>
      <c r="E116" t="s">
        <v>29</v>
      </c>
      <c r="F116" t="s">
        <v>214</v>
      </c>
      <c r="G116">
        <v>7737</v>
      </c>
      <c r="H116" t="s">
        <v>59</v>
      </c>
      <c r="I116" t="s">
        <v>60</v>
      </c>
      <c r="J116" t="s">
        <v>171</v>
      </c>
      <c r="K116">
        <v>150</v>
      </c>
      <c r="L116">
        <v>108</v>
      </c>
      <c r="M116">
        <v>20</v>
      </c>
      <c r="N116">
        <v>9112000</v>
      </c>
      <c r="O116">
        <v>2300</v>
      </c>
      <c r="P116">
        <v>36400</v>
      </c>
      <c r="Q116">
        <v>27300</v>
      </c>
      <c r="R116">
        <v>437400</v>
      </c>
      <c r="S116" t="s">
        <v>78</v>
      </c>
      <c r="T116">
        <v>2011</v>
      </c>
      <c r="U116" t="s">
        <v>42</v>
      </c>
      <c r="V116">
        <v>10</v>
      </c>
      <c r="W116">
        <v>88.2</v>
      </c>
      <c r="X116">
        <v>328239523</v>
      </c>
      <c r="Y116">
        <v>14.7</v>
      </c>
      <c r="Z116">
        <v>270663028</v>
      </c>
      <c r="AA116">
        <v>37.090240000000001</v>
      </c>
      <c r="AB116">
        <v>-95.712890999999999</v>
      </c>
      <c r="AC116" s="13">
        <f t="shared" si="2"/>
        <v>48251210</v>
      </c>
    </row>
    <row r="117" spans="1:29">
      <c r="A117">
        <v>120</v>
      </c>
      <c r="B117" t="s">
        <v>215</v>
      </c>
      <c r="C117">
        <v>33800000</v>
      </c>
      <c r="D117">
        <v>15432929204</v>
      </c>
      <c r="E117" t="s">
        <v>76</v>
      </c>
      <c r="F117" t="s">
        <v>215</v>
      </c>
      <c r="G117">
        <v>7606</v>
      </c>
      <c r="H117" t="s">
        <v>175</v>
      </c>
      <c r="I117" t="s">
        <v>176</v>
      </c>
      <c r="J117" t="s">
        <v>77</v>
      </c>
      <c r="K117">
        <v>211</v>
      </c>
      <c r="L117">
        <v>2</v>
      </c>
      <c r="M117">
        <v>10</v>
      </c>
      <c r="N117">
        <v>39094000</v>
      </c>
      <c r="O117">
        <v>9800</v>
      </c>
      <c r="P117">
        <v>156400</v>
      </c>
      <c r="Q117">
        <v>117300</v>
      </c>
      <c r="R117">
        <v>1900000</v>
      </c>
      <c r="S117" t="s">
        <v>78</v>
      </c>
      <c r="T117">
        <v>2008</v>
      </c>
      <c r="U117" t="s">
        <v>86</v>
      </c>
      <c r="V117">
        <v>2</v>
      </c>
      <c r="W117">
        <v>88.9</v>
      </c>
      <c r="X117">
        <v>47076781</v>
      </c>
      <c r="Y117">
        <v>13.96</v>
      </c>
      <c r="Z117">
        <v>37927409</v>
      </c>
      <c r="AA117">
        <v>40.463667000000001</v>
      </c>
      <c r="AB117">
        <v>-3.7492200000000002</v>
      </c>
      <c r="AC117" s="13">
        <f t="shared" si="2"/>
        <v>6571919</v>
      </c>
    </row>
    <row r="118" spans="1:29">
      <c r="A118">
        <v>107</v>
      </c>
      <c r="B118" t="s">
        <v>216</v>
      </c>
      <c r="C118">
        <v>35500000</v>
      </c>
      <c r="D118">
        <v>15657673422</v>
      </c>
      <c r="E118" t="s">
        <v>63</v>
      </c>
      <c r="F118" t="s">
        <v>216</v>
      </c>
      <c r="G118">
        <v>7566</v>
      </c>
      <c r="H118" t="s">
        <v>30</v>
      </c>
      <c r="I118" t="s">
        <v>31</v>
      </c>
      <c r="J118" t="s">
        <v>111</v>
      </c>
      <c r="K118">
        <v>199</v>
      </c>
      <c r="L118">
        <v>27</v>
      </c>
      <c r="M118">
        <v>38</v>
      </c>
      <c r="N118">
        <v>533793000</v>
      </c>
      <c r="O118">
        <v>133400</v>
      </c>
      <c r="P118">
        <v>2100000</v>
      </c>
      <c r="Q118">
        <v>1600000</v>
      </c>
      <c r="R118">
        <v>25600000</v>
      </c>
      <c r="S118">
        <v>900000</v>
      </c>
      <c r="T118">
        <v>2013</v>
      </c>
      <c r="U118" t="s">
        <v>68</v>
      </c>
      <c r="V118">
        <v>4</v>
      </c>
      <c r="W118">
        <v>28.1</v>
      </c>
      <c r="X118">
        <v>1366417754</v>
      </c>
      <c r="Y118">
        <v>5.36</v>
      </c>
      <c r="Z118">
        <v>471031528</v>
      </c>
      <c r="AA118">
        <v>20.593684</v>
      </c>
      <c r="AB118">
        <v>78.962879999999998</v>
      </c>
      <c r="AC118" s="13">
        <f t="shared" si="2"/>
        <v>73239992</v>
      </c>
    </row>
    <row r="119" spans="1:29">
      <c r="A119">
        <v>529</v>
      </c>
      <c r="B119" t="s">
        <v>217</v>
      </c>
      <c r="C119">
        <v>17200000</v>
      </c>
      <c r="D119">
        <v>5024088947</v>
      </c>
      <c r="E119" t="s">
        <v>76</v>
      </c>
      <c r="F119" t="s">
        <v>217</v>
      </c>
      <c r="G119">
        <v>7550</v>
      </c>
      <c r="H119" t="s">
        <v>175</v>
      </c>
      <c r="I119" t="s">
        <v>176</v>
      </c>
      <c r="J119" t="s">
        <v>77</v>
      </c>
      <c r="K119">
        <v>1359</v>
      </c>
      <c r="L119">
        <v>9</v>
      </c>
      <c r="M119">
        <v>38</v>
      </c>
      <c r="N119">
        <v>15405000</v>
      </c>
      <c r="O119">
        <v>3900</v>
      </c>
      <c r="P119">
        <v>61600</v>
      </c>
      <c r="Q119">
        <v>46200</v>
      </c>
      <c r="R119">
        <v>739500</v>
      </c>
      <c r="S119" t="s">
        <v>78</v>
      </c>
      <c r="T119">
        <v>2009</v>
      </c>
      <c r="U119" t="s">
        <v>42</v>
      </c>
      <c r="V119">
        <v>9</v>
      </c>
      <c r="W119">
        <v>88.9</v>
      </c>
      <c r="X119">
        <v>47076781</v>
      </c>
      <c r="Y119">
        <v>13.96</v>
      </c>
      <c r="Z119">
        <v>37927409</v>
      </c>
      <c r="AA119">
        <v>40.463667000000001</v>
      </c>
      <c r="AB119">
        <v>-3.7492200000000002</v>
      </c>
      <c r="AC119" s="13">
        <f t="shared" si="2"/>
        <v>6571919</v>
      </c>
    </row>
    <row r="120" spans="1:29">
      <c r="A120">
        <v>851</v>
      </c>
      <c r="B120" t="s">
        <v>218</v>
      </c>
      <c r="C120">
        <v>13400000</v>
      </c>
      <c r="D120">
        <v>11789678655</v>
      </c>
      <c r="E120" t="s">
        <v>111</v>
      </c>
      <c r="F120" t="s">
        <v>218</v>
      </c>
      <c r="G120">
        <v>7356</v>
      </c>
      <c r="H120" t="s">
        <v>219</v>
      </c>
      <c r="I120" t="s">
        <v>220</v>
      </c>
      <c r="J120" t="s">
        <v>111</v>
      </c>
      <c r="K120">
        <v>330</v>
      </c>
      <c r="L120">
        <v>9</v>
      </c>
      <c r="M120">
        <v>140</v>
      </c>
      <c r="N120">
        <v>228902000</v>
      </c>
      <c r="O120">
        <v>57200</v>
      </c>
      <c r="P120">
        <v>915600</v>
      </c>
      <c r="Q120">
        <v>686700</v>
      </c>
      <c r="R120">
        <v>11000000</v>
      </c>
      <c r="S120">
        <v>100000</v>
      </c>
      <c r="T120">
        <v>2007</v>
      </c>
      <c r="U120" t="s">
        <v>55</v>
      </c>
      <c r="V120">
        <v>8</v>
      </c>
      <c r="W120">
        <v>55.3</v>
      </c>
      <c r="X120">
        <v>50339443</v>
      </c>
      <c r="Y120">
        <v>9.7100000000000009</v>
      </c>
      <c r="Z120">
        <v>40827302</v>
      </c>
      <c r="AA120">
        <v>4.5708679999999999</v>
      </c>
      <c r="AB120">
        <v>-74.297332999999995</v>
      </c>
      <c r="AC120" s="13">
        <f t="shared" si="2"/>
        <v>4887960</v>
      </c>
    </row>
    <row r="121" spans="1:29">
      <c r="A121">
        <v>623</v>
      </c>
      <c r="B121" t="s">
        <v>221</v>
      </c>
      <c r="C121">
        <v>15700000</v>
      </c>
      <c r="D121">
        <v>8696631898</v>
      </c>
      <c r="E121" t="s">
        <v>63</v>
      </c>
      <c r="F121" t="s">
        <v>221</v>
      </c>
      <c r="G121">
        <v>7090</v>
      </c>
      <c r="H121" t="s">
        <v>59</v>
      </c>
      <c r="I121" t="s">
        <v>60</v>
      </c>
      <c r="J121" t="s">
        <v>63</v>
      </c>
      <c r="K121">
        <v>569</v>
      </c>
      <c r="L121">
        <v>144</v>
      </c>
      <c r="M121">
        <v>139</v>
      </c>
      <c r="N121">
        <v>335111000</v>
      </c>
      <c r="O121">
        <v>83800</v>
      </c>
      <c r="P121">
        <v>1300000</v>
      </c>
      <c r="Q121">
        <v>1000000</v>
      </c>
      <c r="R121">
        <v>16100000</v>
      </c>
      <c r="S121">
        <v>1200000</v>
      </c>
      <c r="T121">
        <v>2016</v>
      </c>
      <c r="U121" t="s">
        <v>38</v>
      </c>
      <c r="V121">
        <v>3</v>
      </c>
      <c r="W121">
        <v>88.2</v>
      </c>
      <c r="X121">
        <v>328239523</v>
      </c>
      <c r="Y121">
        <v>14.7</v>
      </c>
      <c r="Z121">
        <v>270663028</v>
      </c>
      <c r="AA121">
        <v>37.090240000000001</v>
      </c>
      <c r="AB121">
        <v>-95.712890999999999</v>
      </c>
      <c r="AC121" s="13">
        <f t="shared" si="2"/>
        <v>48251210</v>
      </c>
    </row>
    <row r="122" spans="1:29">
      <c r="A122">
        <v>462</v>
      </c>
      <c r="B122" t="s">
        <v>222</v>
      </c>
      <c r="C122">
        <v>18400000</v>
      </c>
      <c r="D122">
        <v>7038827526</v>
      </c>
      <c r="E122" t="s">
        <v>198</v>
      </c>
      <c r="F122" t="s">
        <v>222</v>
      </c>
      <c r="G122">
        <v>6943</v>
      </c>
      <c r="H122" t="s">
        <v>175</v>
      </c>
      <c r="I122" t="s">
        <v>176</v>
      </c>
      <c r="J122" t="s">
        <v>77</v>
      </c>
      <c r="K122">
        <v>825</v>
      </c>
      <c r="L122">
        <v>7</v>
      </c>
      <c r="M122">
        <v>33</v>
      </c>
      <c r="N122">
        <v>11004000</v>
      </c>
      <c r="O122">
        <v>2800</v>
      </c>
      <c r="P122">
        <v>44000</v>
      </c>
      <c r="Q122">
        <v>33000</v>
      </c>
      <c r="R122">
        <v>528200</v>
      </c>
      <c r="S122" t="s">
        <v>78</v>
      </c>
      <c r="T122">
        <v>2011</v>
      </c>
      <c r="U122" t="s">
        <v>68</v>
      </c>
      <c r="V122">
        <v>26</v>
      </c>
      <c r="W122">
        <v>88.9</v>
      </c>
      <c r="X122">
        <v>47076781</v>
      </c>
      <c r="Y122">
        <v>13.96</v>
      </c>
      <c r="Z122">
        <v>37927409</v>
      </c>
      <c r="AA122">
        <v>40.463667000000001</v>
      </c>
      <c r="AB122">
        <v>-3.7492200000000002</v>
      </c>
      <c r="AC122" s="13">
        <f t="shared" si="2"/>
        <v>6571919</v>
      </c>
    </row>
    <row r="123" spans="1:29">
      <c r="A123">
        <v>871</v>
      </c>
      <c r="B123" t="s">
        <v>223</v>
      </c>
      <c r="C123">
        <v>13300000</v>
      </c>
      <c r="D123">
        <v>7406628736</v>
      </c>
      <c r="E123" t="s">
        <v>198</v>
      </c>
      <c r="F123" t="s">
        <v>223</v>
      </c>
      <c r="G123">
        <v>6916</v>
      </c>
      <c r="H123" t="s">
        <v>59</v>
      </c>
      <c r="I123" t="s">
        <v>60</v>
      </c>
      <c r="J123" t="s">
        <v>198</v>
      </c>
      <c r="K123">
        <v>764</v>
      </c>
      <c r="L123">
        <v>167</v>
      </c>
      <c r="M123">
        <v>38</v>
      </c>
      <c r="N123">
        <v>17468000</v>
      </c>
      <c r="O123">
        <v>4400</v>
      </c>
      <c r="P123">
        <v>69900</v>
      </c>
      <c r="Q123">
        <v>52400</v>
      </c>
      <c r="R123">
        <v>838500</v>
      </c>
      <c r="S123">
        <v>100000</v>
      </c>
      <c r="T123">
        <v>2007</v>
      </c>
      <c r="U123" t="s">
        <v>68</v>
      </c>
      <c r="V123">
        <v>14</v>
      </c>
      <c r="W123">
        <v>88.2</v>
      </c>
      <c r="X123">
        <v>328239523</v>
      </c>
      <c r="Y123">
        <v>14.7</v>
      </c>
      <c r="Z123">
        <v>270663028</v>
      </c>
      <c r="AA123">
        <v>37.090240000000001</v>
      </c>
      <c r="AB123">
        <v>-95.712890999999999</v>
      </c>
      <c r="AC123" s="13">
        <f t="shared" si="2"/>
        <v>48251210</v>
      </c>
    </row>
    <row r="124" spans="1:29">
      <c r="A124">
        <v>471</v>
      </c>
      <c r="B124" t="s">
        <v>224</v>
      </c>
      <c r="C124">
        <v>18200000</v>
      </c>
      <c r="D124">
        <v>3213324455</v>
      </c>
      <c r="E124" t="s">
        <v>29</v>
      </c>
      <c r="F124" t="s">
        <v>224</v>
      </c>
      <c r="G124">
        <v>6903</v>
      </c>
      <c r="H124" t="s">
        <v>132</v>
      </c>
      <c r="I124" t="s">
        <v>133</v>
      </c>
      <c r="J124" t="s">
        <v>225</v>
      </c>
      <c r="K124">
        <v>2610</v>
      </c>
      <c r="L124">
        <v>25</v>
      </c>
      <c r="M124">
        <v>15</v>
      </c>
      <c r="N124">
        <v>18045000</v>
      </c>
      <c r="O124">
        <v>4500</v>
      </c>
      <c r="P124">
        <v>72200</v>
      </c>
      <c r="Q124">
        <v>54100</v>
      </c>
      <c r="R124">
        <v>866200</v>
      </c>
      <c r="S124" t="s">
        <v>78</v>
      </c>
      <c r="T124">
        <v>2017</v>
      </c>
      <c r="U124" t="s">
        <v>33</v>
      </c>
      <c r="V124">
        <v>20</v>
      </c>
      <c r="W124">
        <v>51.3</v>
      </c>
      <c r="X124">
        <v>212559417</v>
      </c>
      <c r="Y124">
        <v>12.08</v>
      </c>
      <c r="Z124">
        <v>183241641</v>
      </c>
      <c r="AA124">
        <v>-14.235004</v>
      </c>
      <c r="AB124">
        <v>-51.925280000000001</v>
      </c>
      <c r="AC124" s="13">
        <f t="shared" si="2"/>
        <v>25677178</v>
      </c>
    </row>
    <row r="125" spans="1:29">
      <c r="A125">
        <v>884</v>
      </c>
      <c r="B125" t="s">
        <v>226</v>
      </c>
      <c r="C125">
        <v>13200000</v>
      </c>
      <c r="D125">
        <v>9378175604</v>
      </c>
      <c r="E125" t="s">
        <v>29</v>
      </c>
      <c r="F125" t="s">
        <v>226</v>
      </c>
      <c r="G125">
        <v>6888</v>
      </c>
      <c r="H125" t="s">
        <v>59</v>
      </c>
      <c r="I125" t="s">
        <v>60</v>
      </c>
      <c r="J125" t="s">
        <v>171</v>
      </c>
      <c r="K125">
        <v>503</v>
      </c>
      <c r="L125">
        <v>168</v>
      </c>
      <c r="M125">
        <v>55</v>
      </c>
      <c r="N125">
        <v>119389000</v>
      </c>
      <c r="O125">
        <v>29800</v>
      </c>
      <c r="P125">
        <v>477600</v>
      </c>
      <c r="Q125">
        <v>358200</v>
      </c>
      <c r="R125">
        <v>5700000</v>
      </c>
      <c r="S125">
        <v>300000</v>
      </c>
      <c r="T125">
        <v>2011</v>
      </c>
      <c r="U125" t="s">
        <v>80</v>
      </c>
      <c r="V125">
        <v>16</v>
      </c>
      <c r="W125">
        <v>88.2</v>
      </c>
      <c r="X125">
        <v>328239523</v>
      </c>
      <c r="Y125">
        <v>14.7</v>
      </c>
      <c r="Z125">
        <v>270663028</v>
      </c>
      <c r="AA125">
        <v>37.090240000000001</v>
      </c>
      <c r="AB125">
        <v>-95.712890999999999</v>
      </c>
      <c r="AC125" s="13">
        <f t="shared" si="2"/>
        <v>48251210</v>
      </c>
    </row>
    <row r="126" spans="1:29">
      <c r="A126">
        <v>210</v>
      </c>
      <c r="B126" t="s">
        <v>227</v>
      </c>
      <c r="C126">
        <v>26500000</v>
      </c>
      <c r="D126">
        <v>20358117330</v>
      </c>
      <c r="E126" t="s">
        <v>111</v>
      </c>
      <c r="F126" t="s">
        <v>227</v>
      </c>
      <c r="G126">
        <v>6873</v>
      </c>
      <c r="H126" t="s">
        <v>59</v>
      </c>
      <c r="I126" t="s">
        <v>60</v>
      </c>
      <c r="J126" t="s">
        <v>111</v>
      </c>
      <c r="K126">
        <v>117</v>
      </c>
      <c r="L126">
        <v>63</v>
      </c>
      <c r="M126">
        <v>65</v>
      </c>
      <c r="N126">
        <v>89098000</v>
      </c>
      <c r="O126">
        <v>22300</v>
      </c>
      <c r="P126">
        <v>356400</v>
      </c>
      <c r="Q126">
        <v>267300</v>
      </c>
      <c r="R126">
        <v>4300000</v>
      </c>
      <c r="S126" t="s">
        <v>78</v>
      </c>
      <c r="T126">
        <v>2008</v>
      </c>
      <c r="U126" t="s">
        <v>40</v>
      </c>
      <c r="V126">
        <v>8</v>
      </c>
      <c r="W126">
        <v>88.2</v>
      </c>
      <c r="X126">
        <v>328239523</v>
      </c>
      <c r="Y126">
        <v>14.7</v>
      </c>
      <c r="Z126">
        <v>270663028</v>
      </c>
      <c r="AA126">
        <v>37.090240000000001</v>
      </c>
      <c r="AB126">
        <v>-95.712890999999999</v>
      </c>
      <c r="AC126" s="13">
        <f t="shared" si="2"/>
        <v>48251210</v>
      </c>
    </row>
    <row r="127" spans="1:29">
      <c r="A127">
        <v>143</v>
      </c>
      <c r="B127" t="s">
        <v>228</v>
      </c>
      <c r="C127">
        <v>31800000</v>
      </c>
      <c r="D127">
        <v>6762424690</v>
      </c>
      <c r="E127" t="s">
        <v>229</v>
      </c>
      <c r="F127" t="s">
        <v>228</v>
      </c>
      <c r="G127">
        <v>6734</v>
      </c>
      <c r="H127" t="s">
        <v>205</v>
      </c>
      <c r="I127" t="s">
        <v>206</v>
      </c>
      <c r="J127" t="s">
        <v>225</v>
      </c>
      <c r="K127">
        <v>884</v>
      </c>
      <c r="L127">
        <v>4</v>
      </c>
      <c r="M127">
        <v>4</v>
      </c>
      <c r="N127">
        <v>31455000</v>
      </c>
      <c r="O127">
        <v>7900</v>
      </c>
      <c r="P127">
        <v>125800</v>
      </c>
      <c r="Q127">
        <v>94400</v>
      </c>
      <c r="R127">
        <v>1500000</v>
      </c>
      <c r="S127" t="s">
        <v>78</v>
      </c>
      <c r="T127">
        <v>2017</v>
      </c>
      <c r="U127" t="s">
        <v>33</v>
      </c>
      <c r="V127">
        <v>1</v>
      </c>
      <c r="W127">
        <v>40.200000000000003</v>
      </c>
      <c r="X127">
        <v>126014024</v>
      </c>
      <c r="Y127">
        <v>3.42</v>
      </c>
      <c r="Z127">
        <v>102626859</v>
      </c>
      <c r="AA127">
        <v>23.634501</v>
      </c>
      <c r="AB127">
        <v>-102.552784</v>
      </c>
      <c r="AC127" s="13">
        <f t="shared" si="2"/>
        <v>4309680</v>
      </c>
    </row>
    <row r="128" spans="1:29">
      <c r="A128">
        <v>284</v>
      </c>
      <c r="B128" t="s">
        <v>230</v>
      </c>
      <c r="C128">
        <v>23400000</v>
      </c>
      <c r="D128">
        <v>9465863821</v>
      </c>
      <c r="E128" t="s">
        <v>128</v>
      </c>
      <c r="F128" t="s">
        <v>230</v>
      </c>
      <c r="G128">
        <v>6672</v>
      </c>
      <c r="H128" t="s">
        <v>30</v>
      </c>
      <c r="I128" t="s">
        <v>31</v>
      </c>
      <c r="J128" t="s">
        <v>129</v>
      </c>
      <c r="K128">
        <v>493</v>
      </c>
      <c r="L128">
        <v>56</v>
      </c>
      <c r="M128">
        <v>20</v>
      </c>
      <c r="N128">
        <v>367347000</v>
      </c>
      <c r="O128">
        <v>91800</v>
      </c>
      <c r="P128">
        <v>1500000</v>
      </c>
      <c r="Q128">
        <v>1100000</v>
      </c>
      <c r="R128">
        <v>17600000</v>
      </c>
      <c r="S128">
        <v>900000</v>
      </c>
      <c r="T128">
        <v>2020</v>
      </c>
      <c r="U128" t="s">
        <v>38</v>
      </c>
      <c r="V128">
        <v>10</v>
      </c>
      <c r="W128">
        <v>28.1</v>
      </c>
      <c r="X128">
        <v>1366417754</v>
      </c>
      <c r="Y128">
        <v>5.36</v>
      </c>
      <c r="Z128">
        <v>471031528</v>
      </c>
      <c r="AA128">
        <v>20.593684</v>
      </c>
      <c r="AB128">
        <v>78.962879999999998</v>
      </c>
      <c r="AC128" s="13">
        <f t="shared" si="2"/>
        <v>73239992</v>
      </c>
    </row>
    <row r="129" spans="1:29">
      <c r="A129">
        <v>625</v>
      </c>
      <c r="B129" t="s">
        <v>231</v>
      </c>
      <c r="C129">
        <v>15600000</v>
      </c>
      <c r="D129">
        <v>6862529416</v>
      </c>
      <c r="E129" t="s">
        <v>76</v>
      </c>
      <c r="F129" t="s">
        <v>231</v>
      </c>
      <c r="G129">
        <v>6623</v>
      </c>
      <c r="H129" t="s">
        <v>78</v>
      </c>
      <c r="I129" t="s">
        <v>78</v>
      </c>
      <c r="J129" t="s">
        <v>77</v>
      </c>
      <c r="K129">
        <v>863</v>
      </c>
      <c r="L129" t="s">
        <v>78</v>
      </c>
      <c r="M129">
        <v>44</v>
      </c>
      <c r="N129">
        <v>98660000</v>
      </c>
      <c r="O129">
        <v>24700</v>
      </c>
      <c r="P129">
        <v>394600</v>
      </c>
      <c r="Q129">
        <v>296000</v>
      </c>
      <c r="R129">
        <v>4700000</v>
      </c>
      <c r="S129">
        <v>200000</v>
      </c>
      <c r="T129">
        <v>2012</v>
      </c>
      <c r="U129" t="s">
        <v>84</v>
      </c>
      <c r="V129">
        <v>23</v>
      </c>
      <c r="W129" t="s">
        <v>78</v>
      </c>
      <c r="X129" t="s">
        <v>78</v>
      </c>
      <c r="Y129" t="s">
        <v>78</v>
      </c>
      <c r="Z129" t="s">
        <v>78</v>
      </c>
      <c r="AA129" t="s">
        <v>78</v>
      </c>
      <c r="AB129" t="s">
        <v>78</v>
      </c>
      <c r="AC129" s="13" t="e">
        <f t="shared" si="2"/>
        <v>#VALUE!</v>
      </c>
    </row>
    <row r="130" spans="1:29">
      <c r="A130">
        <v>626</v>
      </c>
      <c r="B130" t="s">
        <v>232</v>
      </c>
      <c r="C130">
        <v>15600000</v>
      </c>
      <c r="D130">
        <v>7172386509</v>
      </c>
      <c r="E130" t="s">
        <v>191</v>
      </c>
      <c r="F130" t="s">
        <v>232</v>
      </c>
      <c r="G130">
        <v>6542</v>
      </c>
      <c r="H130" t="s">
        <v>141</v>
      </c>
      <c r="I130" t="s">
        <v>142</v>
      </c>
      <c r="J130" t="s">
        <v>233</v>
      </c>
      <c r="K130">
        <v>802</v>
      </c>
      <c r="L130">
        <v>7</v>
      </c>
      <c r="M130">
        <v>11</v>
      </c>
      <c r="N130">
        <v>88224000</v>
      </c>
      <c r="O130">
        <v>22100</v>
      </c>
      <c r="P130">
        <v>352900</v>
      </c>
      <c r="Q130">
        <v>264700</v>
      </c>
      <c r="R130">
        <v>4200000</v>
      </c>
      <c r="S130">
        <v>100000</v>
      </c>
      <c r="T130">
        <v>2008</v>
      </c>
      <c r="U130" t="s">
        <v>40</v>
      </c>
      <c r="V130">
        <v>25</v>
      </c>
      <c r="W130">
        <v>68.900000000000006</v>
      </c>
      <c r="X130">
        <v>36991981</v>
      </c>
      <c r="Y130">
        <v>5.56</v>
      </c>
      <c r="Z130">
        <v>30628482</v>
      </c>
      <c r="AA130">
        <v>56.130366000000002</v>
      </c>
      <c r="AB130">
        <v>-106.346771</v>
      </c>
      <c r="AC130" s="13">
        <f t="shared" si="2"/>
        <v>2056754</v>
      </c>
    </row>
    <row r="131" spans="1:29">
      <c r="A131">
        <v>430</v>
      </c>
      <c r="B131" t="s">
        <v>234</v>
      </c>
      <c r="C131">
        <v>19100000</v>
      </c>
      <c r="D131">
        <v>13124645973</v>
      </c>
      <c r="E131" t="s">
        <v>63</v>
      </c>
      <c r="F131" t="s">
        <v>234</v>
      </c>
      <c r="G131">
        <v>6526</v>
      </c>
      <c r="H131" t="s">
        <v>59</v>
      </c>
      <c r="I131" t="s">
        <v>60</v>
      </c>
      <c r="J131" t="s">
        <v>198</v>
      </c>
      <c r="K131">
        <v>283</v>
      </c>
      <c r="L131">
        <v>115</v>
      </c>
      <c r="M131">
        <v>23</v>
      </c>
      <c r="N131">
        <v>17243000</v>
      </c>
      <c r="O131">
        <v>4300</v>
      </c>
      <c r="P131">
        <v>69000</v>
      </c>
      <c r="Q131">
        <v>51700</v>
      </c>
      <c r="R131">
        <v>827600</v>
      </c>
      <c r="S131" t="s">
        <v>78</v>
      </c>
      <c r="T131">
        <v>2006</v>
      </c>
      <c r="U131" t="s">
        <v>50</v>
      </c>
      <c r="V131">
        <v>20</v>
      </c>
      <c r="W131">
        <v>88.2</v>
      </c>
      <c r="X131">
        <v>328239523</v>
      </c>
      <c r="Y131">
        <v>14.7</v>
      </c>
      <c r="Z131">
        <v>270663028</v>
      </c>
      <c r="AA131">
        <v>37.090240000000001</v>
      </c>
      <c r="AB131">
        <v>-95.712890999999999</v>
      </c>
      <c r="AC131" s="13">
        <f t="shared" si="2"/>
        <v>48251210</v>
      </c>
    </row>
    <row r="132" spans="1:29">
      <c r="A132">
        <v>145</v>
      </c>
      <c r="B132" t="s">
        <v>235</v>
      </c>
      <c r="C132">
        <v>31700000</v>
      </c>
      <c r="D132">
        <v>16476978876</v>
      </c>
      <c r="E132" t="s">
        <v>111</v>
      </c>
      <c r="F132" t="s">
        <v>235</v>
      </c>
      <c r="G132">
        <v>6518</v>
      </c>
      <c r="H132" t="s">
        <v>30</v>
      </c>
      <c r="I132" t="s">
        <v>31</v>
      </c>
      <c r="J132" t="s">
        <v>111</v>
      </c>
      <c r="K132">
        <v>177</v>
      </c>
      <c r="L132">
        <v>39</v>
      </c>
      <c r="M132">
        <v>48</v>
      </c>
      <c r="N132">
        <v>112648000</v>
      </c>
      <c r="O132">
        <v>28200</v>
      </c>
      <c r="P132">
        <v>450600</v>
      </c>
      <c r="Q132">
        <v>337900</v>
      </c>
      <c r="R132">
        <v>5400000</v>
      </c>
      <c r="S132">
        <v>200000</v>
      </c>
      <c r="T132">
        <v>2012</v>
      </c>
      <c r="U132" t="s">
        <v>86</v>
      </c>
      <c r="V132">
        <v>15</v>
      </c>
      <c r="W132">
        <v>28.1</v>
      </c>
      <c r="X132">
        <v>1366417754</v>
      </c>
      <c r="Y132">
        <v>5.36</v>
      </c>
      <c r="Z132">
        <v>471031528</v>
      </c>
      <c r="AA132">
        <v>20.593684</v>
      </c>
      <c r="AB132">
        <v>78.962879999999998</v>
      </c>
      <c r="AC132" s="13">
        <f t="shared" si="2"/>
        <v>73239992</v>
      </c>
    </row>
    <row r="133" spans="1:29">
      <c r="A133">
        <v>208</v>
      </c>
      <c r="B133" t="s">
        <v>236</v>
      </c>
      <c r="C133">
        <v>26700000</v>
      </c>
      <c r="D133">
        <v>7173668905</v>
      </c>
      <c r="E133" t="s">
        <v>63</v>
      </c>
      <c r="F133" t="s">
        <v>236</v>
      </c>
      <c r="G133">
        <v>6471</v>
      </c>
      <c r="H133" t="s">
        <v>59</v>
      </c>
      <c r="I133" t="s">
        <v>60</v>
      </c>
      <c r="J133" t="s">
        <v>63</v>
      </c>
      <c r="K133">
        <v>797</v>
      </c>
      <c r="L133">
        <v>62</v>
      </c>
      <c r="M133">
        <v>55</v>
      </c>
      <c r="N133">
        <v>118226000</v>
      </c>
      <c r="O133">
        <v>29600</v>
      </c>
      <c r="P133">
        <v>472900</v>
      </c>
      <c r="Q133">
        <v>354700</v>
      </c>
      <c r="R133">
        <v>5700000</v>
      </c>
      <c r="S133">
        <v>200000</v>
      </c>
      <c r="T133">
        <v>2012</v>
      </c>
      <c r="U133" t="s">
        <v>64</v>
      </c>
      <c r="V133">
        <v>17</v>
      </c>
      <c r="W133">
        <v>88.2</v>
      </c>
      <c r="X133">
        <v>328239523</v>
      </c>
      <c r="Y133">
        <v>14.7</v>
      </c>
      <c r="Z133">
        <v>270663028</v>
      </c>
      <c r="AA133">
        <v>37.090240000000001</v>
      </c>
      <c r="AB133">
        <v>-95.712890999999999</v>
      </c>
      <c r="AC133" s="13">
        <f t="shared" si="2"/>
        <v>48251210</v>
      </c>
    </row>
    <row r="134" spans="1:29">
      <c r="A134">
        <v>455</v>
      </c>
      <c r="B134" t="s">
        <v>237</v>
      </c>
      <c r="C134">
        <v>18600000</v>
      </c>
      <c r="D134">
        <v>8761255550</v>
      </c>
      <c r="E134" t="s">
        <v>76</v>
      </c>
      <c r="F134" t="s">
        <v>238</v>
      </c>
      <c r="G134">
        <v>6289</v>
      </c>
      <c r="H134" t="s">
        <v>239</v>
      </c>
      <c r="I134" t="s">
        <v>240</v>
      </c>
      <c r="J134" t="s">
        <v>77</v>
      </c>
      <c r="K134">
        <v>566</v>
      </c>
      <c r="L134">
        <v>3</v>
      </c>
      <c r="M134">
        <v>31</v>
      </c>
      <c r="N134">
        <v>43007000</v>
      </c>
      <c r="O134">
        <v>10800</v>
      </c>
      <c r="P134">
        <v>172000</v>
      </c>
      <c r="Q134">
        <v>129000</v>
      </c>
      <c r="R134">
        <v>2100000</v>
      </c>
      <c r="S134">
        <v>500000</v>
      </c>
      <c r="T134">
        <v>2013</v>
      </c>
      <c r="U134" t="s">
        <v>40</v>
      </c>
      <c r="V134">
        <v>29</v>
      </c>
      <c r="W134">
        <v>68</v>
      </c>
      <c r="X134">
        <v>34268528</v>
      </c>
      <c r="Y134">
        <v>5.93</v>
      </c>
      <c r="Z134">
        <v>28807838</v>
      </c>
      <c r="AA134">
        <v>23.885942</v>
      </c>
      <c r="AB134">
        <v>45.079161999999997</v>
      </c>
      <c r="AC134" s="13">
        <f t="shared" si="2"/>
        <v>2032124</v>
      </c>
    </row>
    <row r="135" spans="1:29">
      <c r="A135">
        <v>454</v>
      </c>
      <c r="B135" t="s">
        <v>241</v>
      </c>
      <c r="C135">
        <v>18600000</v>
      </c>
      <c r="D135">
        <v>20196704276</v>
      </c>
      <c r="E135" t="s">
        <v>111</v>
      </c>
      <c r="F135" t="s">
        <v>241</v>
      </c>
      <c r="G135">
        <v>6287</v>
      </c>
      <c r="H135" t="s">
        <v>48</v>
      </c>
      <c r="I135" t="s">
        <v>49</v>
      </c>
      <c r="J135" t="s">
        <v>111</v>
      </c>
      <c r="K135">
        <v>121</v>
      </c>
      <c r="L135">
        <v>5</v>
      </c>
      <c r="M135">
        <v>101</v>
      </c>
      <c r="N135">
        <v>168597000</v>
      </c>
      <c r="O135">
        <v>42100</v>
      </c>
      <c r="P135">
        <v>674400</v>
      </c>
      <c r="Q135">
        <v>505800</v>
      </c>
      <c r="R135">
        <v>8100000</v>
      </c>
      <c r="S135">
        <v>100000</v>
      </c>
      <c r="T135">
        <v>2014</v>
      </c>
      <c r="U135" t="s">
        <v>68</v>
      </c>
      <c r="V135">
        <v>15</v>
      </c>
      <c r="W135">
        <v>49.3</v>
      </c>
      <c r="X135">
        <v>69625582</v>
      </c>
      <c r="Y135">
        <v>0.75</v>
      </c>
      <c r="Z135">
        <v>35294600</v>
      </c>
      <c r="AA135">
        <v>15.870032</v>
      </c>
      <c r="AB135">
        <v>100.992541</v>
      </c>
      <c r="AC135" s="13">
        <f t="shared" si="2"/>
        <v>522192</v>
      </c>
    </row>
    <row r="136" spans="1:29">
      <c r="A136">
        <v>321</v>
      </c>
      <c r="B136" t="s">
        <v>242</v>
      </c>
      <c r="C136">
        <v>22000000</v>
      </c>
      <c r="D136">
        <v>18347969186</v>
      </c>
      <c r="E136" t="s">
        <v>63</v>
      </c>
      <c r="F136" t="s">
        <v>242</v>
      </c>
      <c r="G136">
        <v>6274</v>
      </c>
      <c r="H136" t="s">
        <v>243</v>
      </c>
      <c r="I136" t="s">
        <v>244</v>
      </c>
      <c r="J136" t="s">
        <v>63</v>
      </c>
      <c r="K136">
        <v>144</v>
      </c>
      <c r="L136">
        <v>3</v>
      </c>
      <c r="M136">
        <v>88</v>
      </c>
      <c r="N136">
        <v>711254000</v>
      </c>
      <c r="O136">
        <v>177800</v>
      </c>
      <c r="P136">
        <v>2800000</v>
      </c>
      <c r="Q136">
        <v>2100000</v>
      </c>
      <c r="R136">
        <v>34100000</v>
      </c>
      <c r="S136">
        <v>800000</v>
      </c>
      <c r="T136">
        <v>2021</v>
      </c>
      <c r="U136" t="s">
        <v>55</v>
      </c>
      <c r="V136">
        <v>13</v>
      </c>
      <c r="W136">
        <v>63.2</v>
      </c>
      <c r="X136">
        <v>126226568</v>
      </c>
      <c r="Y136">
        <v>2.29</v>
      </c>
      <c r="Z136">
        <v>115782416</v>
      </c>
      <c r="AA136">
        <v>36.204824000000002</v>
      </c>
      <c r="AB136">
        <v>138.25292400000001</v>
      </c>
      <c r="AC136" s="13">
        <f t="shared" si="2"/>
        <v>2890588</v>
      </c>
    </row>
    <row r="137" spans="1:29">
      <c r="A137">
        <v>358</v>
      </c>
      <c r="B137" t="s">
        <v>245</v>
      </c>
      <c r="C137">
        <v>20900000</v>
      </c>
      <c r="D137">
        <v>3828000587</v>
      </c>
      <c r="E137" t="s">
        <v>63</v>
      </c>
      <c r="F137" t="s">
        <v>245</v>
      </c>
      <c r="G137">
        <v>6262</v>
      </c>
      <c r="H137" t="s">
        <v>132</v>
      </c>
      <c r="I137" t="s">
        <v>133</v>
      </c>
      <c r="J137" t="s">
        <v>63</v>
      </c>
      <c r="K137">
        <v>2033</v>
      </c>
      <c r="L137">
        <v>17</v>
      </c>
      <c r="M137">
        <v>96</v>
      </c>
      <c r="N137">
        <v>52330000</v>
      </c>
      <c r="O137">
        <v>13100</v>
      </c>
      <c r="P137">
        <v>209300</v>
      </c>
      <c r="Q137">
        <v>157000</v>
      </c>
      <c r="R137">
        <v>2500000</v>
      </c>
      <c r="S137">
        <v>100000</v>
      </c>
      <c r="T137">
        <v>2013</v>
      </c>
      <c r="U137" t="s">
        <v>50</v>
      </c>
      <c r="V137">
        <v>26</v>
      </c>
      <c r="W137">
        <v>51.3</v>
      </c>
      <c r="X137">
        <v>212559417</v>
      </c>
      <c r="Y137">
        <v>12.08</v>
      </c>
      <c r="Z137">
        <v>183241641</v>
      </c>
      <c r="AA137">
        <v>-14.235004</v>
      </c>
      <c r="AB137">
        <v>-51.925280000000001</v>
      </c>
      <c r="AC137" s="13">
        <f t="shared" si="2"/>
        <v>25677178</v>
      </c>
    </row>
    <row r="138" spans="1:29">
      <c r="A138">
        <v>282</v>
      </c>
      <c r="B138" t="s">
        <v>246</v>
      </c>
      <c r="C138">
        <v>23500000</v>
      </c>
      <c r="D138">
        <v>14777034543</v>
      </c>
      <c r="E138" t="s">
        <v>76</v>
      </c>
      <c r="F138" t="s">
        <v>246</v>
      </c>
      <c r="G138">
        <v>6066</v>
      </c>
      <c r="H138" t="s">
        <v>161</v>
      </c>
      <c r="I138" t="s">
        <v>162</v>
      </c>
      <c r="J138" t="s">
        <v>77</v>
      </c>
      <c r="K138">
        <v>229</v>
      </c>
      <c r="L138">
        <v>13</v>
      </c>
      <c r="M138">
        <v>20</v>
      </c>
      <c r="N138">
        <v>41669000</v>
      </c>
      <c r="O138">
        <v>10400</v>
      </c>
      <c r="P138">
        <v>166700</v>
      </c>
      <c r="Q138">
        <v>125000</v>
      </c>
      <c r="R138">
        <v>2000000</v>
      </c>
      <c r="S138" t="s">
        <v>78</v>
      </c>
      <c r="T138">
        <v>2014</v>
      </c>
      <c r="U138" t="s">
        <v>80</v>
      </c>
      <c r="V138">
        <v>27</v>
      </c>
      <c r="W138">
        <v>60</v>
      </c>
      <c r="X138">
        <v>66834405</v>
      </c>
      <c r="Y138">
        <v>3.85</v>
      </c>
      <c r="Z138">
        <v>55908316</v>
      </c>
      <c r="AA138">
        <v>55.378050999999999</v>
      </c>
      <c r="AB138">
        <v>-3.4359730000000002</v>
      </c>
      <c r="AC138" s="13">
        <f t="shared" si="2"/>
        <v>2573125</v>
      </c>
    </row>
    <row r="139" spans="1:29">
      <c r="A139">
        <v>216</v>
      </c>
      <c r="B139" t="s">
        <v>247</v>
      </c>
      <c r="C139">
        <v>26200000</v>
      </c>
      <c r="D139">
        <v>16097531087</v>
      </c>
      <c r="E139" t="s">
        <v>63</v>
      </c>
      <c r="F139" t="s">
        <v>247</v>
      </c>
      <c r="G139">
        <v>5985</v>
      </c>
      <c r="H139" t="s">
        <v>243</v>
      </c>
      <c r="I139" t="s">
        <v>244</v>
      </c>
      <c r="J139" t="s">
        <v>63</v>
      </c>
      <c r="K139">
        <v>184</v>
      </c>
      <c r="L139">
        <v>2</v>
      </c>
      <c r="M139">
        <v>56</v>
      </c>
      <c r="N139">
        <v>721848000</v>
      </c>
      <c r="O139">
        <v>180500</v>
      </c>
      <c r="P139">
        <v>2900000</v>
      </c>
      <c r="Q139">
        <v>2200000</v>
      </c>
      <c r="R139">
        <v>34600000</v>
      </c>
      <c r="S139">
        <v>1100000</v>
      </c>
      <c r="T139">
        <v>2020</v>
      </c>
      <c r="U139" t="s">
        <v>50</v>
      </c>
      <c r="V139">
        <v>14</v>
      </c>
      <c r="W139">
        <v>63.2</v>
      </c>
      <c r="X139">
        <v>126226568</v>
      </c>
      <c r="Y139">
        <v>2.29</v>
      </c>
      <c r="Z139">
        <v>115782416</v>
      </c>
      <c r="AA139">
        <v>36.204824000000002</v>
      </c>
      <c r="AB139">
        <v>138.25292400000001</v>
      </c>
      <c r="AC139" s="13">
        <f t="shared" ref="AC139:AC202" si="3">ROUND((Y139/100)*X139, 0)</f>
        <v>2890588</v>
      </c>
    </row>
    <row r="140" spans="1:29">
      <c r="A140">
        <v>182</v>
      </c>
      <c r="B140" t="s">
        <v>248</v>
      </c>
      <c r="C140">
        <v>28400000</v>
      </c>
      <c r="D140">
        <v>9956764048</v>
      </c>
      <c r="E140" t="s">
        <v>63</v>
      </c>
      <c r="F140" t="s">
        <v>248</v>
      </c>
      <c r="G140">
        <v>5809</v>
      </c>
      <c r="H140" t="s">
        <v>59</v>
      </c>
      <c r="I140" t="s">
        <v>60</v>
      </c>
      <c r="J140" t="s">
        <v>63</v>
      </c>
      <c r="K140">
        <v>445</v>
      </c>
      <c r="L140">
        <v>53</v>
      </c>
      <c r="M140">
        <v>49</v>
      </c>
      <c r="N140">
        <v>26435000</v>
      </c>
      <c r="O140">
        <v>6600</v>
      </c>
      <c r="P140">
        <v>105700</v>
      </c>
      <c r="Q140">
        <v>79300</v>
      </c>
      <c r="R140">
        <v>1300000</v>
      </c>
      <c r="S140" t="s">
        <v>78</v>
      </c>
      <c r="T140">
        <v>2006</v>
      </c>
      <c r="U140" t="s">
        <v>40</v>
      </c>
      <c r="V140">
        <v>21</v>
      </c>
      <c r="W140">
        <v>88.2</v>
      </c>
      <c r="X140">
        <v>328239523</v>
      </c>
      <c r="Y140">
        <v>14.7</v>
      </c>
      <c r="Z140">
        <v>270663028</v>
      </c>
      <c r="AA140">
        <v>37.090240000000001</v>
      </c>
      <c r="AB140">
        <v>-95.712890999999999</v>
      </c>
      <c r="AC140" s="13">
        <f t="shared" si="3"/>
        <v>48251210</v>
      </c>
    </row>
    <row r="141" spans="1:29">
      <c r="A141">
        <v>793</v>
      </c>
      <c r="B141" t="s">
        <v>249</v>
      </c>
      <c r="C141">
        <v>14000000</v>
      </c>
      <c r="D141">
        <v>4959982720</v>
      </c>
      <c r="E141" t="s">
        <v>76</v>
      </c>
      <c r="F141" t="s">
        <v>249</v>
      </c>
      <c r="G141">
        <v>5757</v>
      </c>
      <c r="H141" t="s">
        <v>132</v>
      </c>
      <c r="I141" t="s">
        <v>133</v>
      </c>
      <c r="J141" t="s">
        <v>171</v>
      </c>
      <c r="K141">
        <v>1392</v>
      </c>
      <c r="L141">
        <v>45</v>
      </c>
      <c r="M141">
        <v>49</v>
      </c>
      <c r="N141">
        <v>10210000</v>
      </c>
      <c r="O141">
        <v>2600</v>
      </c>
      <c r="P141">
        <v>40800</v>
      </c>
      <c r="Q141">
        <v>30600</v>
      </c>
      <c r="R141">
        <v>490100</v>
      </c>
      <c r="S141" t="s">
        <v>78</v>
      </c>
      <c r="T141">
        <v>2012</v>
      </c>
      <c r="U141" t="s">
        <v>84</v>
      </c>
      <c r="V141">
        <v>15</v>
      </c>
      <c r="W141">
        <v>51.3</v>
      </c>
      <c r="X141">
        <v>212559417</v>
      </c>
      <c r="Y141">
        <v>12.08</v>
      </c>
      <c r="Z141">
        <v>183241641</v>
      </c>
      <c r="AA141">
        <v>-14.235004</v>
      </c>
      <c r="AB141">
        <v>-51.925280000000001</v>
      </c>
      <c r="AC141" s="13">
        <f t="shared" si="3"/>
        <v>25677178</v>
      </c>
    </row>
    <row r="142" spans="1:29">
      <c r="A142">
        <v>298</v>
      </c>
      <c r="B142" t="s">
        <v>250</v>
      </c>
      <c r="C142">
        <v>23000000</v>
      </c>
      <c r="D142">
        <v>10939966484</v>
      </c>
      <c r="E142" t="s">
        <v>63</v>
      </c>
      <c r="F142" t="s">
        <v>250</v>
      </c>
      <c r="G142">
        <v>5718</v>
      </c>
      <c r="H142" t="s">
        <v>30</v>
      </c>
      <c r="I142" t="s">
        <v>31</v>
      </c>
      <c r="J142" t="s">
        <v>111</v>
      </c>
      <c r="K142">
        <v>382</v>
      </c>
      <c r="L142">
        <v>60</v>
      </c>
      <c r="M142">
        <v>82</v>
      </c>
      <c r="N142">
        <v>93183000</v>
      </c>
      <c r="O142">
        <v>23300</v>
      </c>
      <c r="P142">
        <v>372700</v>
      </c>
      <c r="Q142">
        <v>279500</v>
      </c>
      <c r="R142">
        <v>4500000</v>
      </c>
      <c r="S142">
        <v>100000</v>
      </c>
      <c r="T142">
        <v>2014</v>
      </c>
      <c r="U142" t="s">
        <v>86</v>
      </c>
      <c r="V142">
        <v>23</v>
      </c>
      <c r="W142">
        <v>28.1</v>
      </c>
      <c r="X142">
        <v>1366417754</v>
      </c>
      <c r="Y142">
        <v>5.36</v>
      </c>
      <c r="Z142">
        <v>471031528</v>
      </c>
      <c r="AA142">
        <v>20.593684</v>
      </c>
      <c r="AB142">
        <v>78.962879999999998</v>
      </c>
      <c r="AC142" s="13">
        <f t="shared" si="3"/>
        <v>73239992</v>
      </c>
    </row>
    <row r="143" spans="1:29">
      <c r="A143">
        <v>482</v>
      </c>
      <c r="B143" t="s">
        <v>251</v>
      </c>
      <c r="C143">
        <v>18000000</v>
      </c>
      <c r="D143">
        <v>17921124985</v>
      </c>
      <c r="E143" t="s">
        <v>111</v>
      </c>
      <c r="F143" t="s">
        <v>251</v>
      </c>
      <c r="G143">
        <v>5692</v>
      </c>
      <c r="H143" t="s">
        <v>59</v>
      </c>
      <c r="I143" t="s">
        <v>60</v>
      </c>
      <c r="J143" t="s">
        <v>111</v>
      </c>
      <c r="K143">
        <v>148</v>
      </c>
      <c r="L143">
        <v>123</v>
      </c>
      <c r="M143">
        <v>104</v>
      </c>
      <c r="N143">
        <v>257597000</v>
      </c>
      <c r="O143">
        <v>64400</v>
      </c>
      <c r="P143">
        <v>1000000</v>
      </c>
      <c r="Q143">
        <v>772800</v>
      </c>
      <c r="R143">
        <v>12400000</v>
      </c>
      <c r="S143">
        <v>100000</v>
      </c>
      <c r="T143">
        <v>2014</v>
      </c>
      <c r="U143" t="s">
        <v>64</v>
      </c>
      <c r="V143">
        <v>14</v>
      </c>
      <c r="W143">
        <v>88.2</v>
      </c>
      <c r="X143">
        <v>328239523</v>
      </c>
      <c r="Y143">
        <v>14.7</v>
      </c>
      <c r="Z143">
        <v>270663028</v>
      </c>
      <c r="AA143">
        <v>37.090240000000001</v>
      </c>
      <c r="AB143">
        <v>-95.712890999999999</v>
      </c>
      <c r="AC143" s="13">
        <f t="shared" si="3"/>
        <v>48251210</v>
      </c>
    </row>
    <row r="144" spans="1:29">
      <c r="A144">
        <v>765</v>
      </c>
      <c r="B144" t="s">
        <v>252</v>
      </c>
      <c r="C144">
        <v>14400000</v>
      </c>
      <c r="D144">
        <v>8011977288</v>
      </c>
      <c r="E144" t="s">
        <v>63</v>
      </c>
      <c r="F144" t="s">
        <v>252</v>
      </c>
      <c r="G144">
        <v>5628</v>
      </c>
      <c r="H144" t="s">
        <v>30</v>
      </c>
      <c r="I144" t="s">
        <v>31</v>
      </c>
      <c r="J144" t="s">
        <v>63</v>
      </c>
      <c r="K144">
        <v>647</v>
      </c>
      <c r="L144">
        <v>108</v>
      </c>
      <c r="M144">
        <v>152</v>
      </c>
      <c r="N144">
        <v>212639000</v>
      </c>
      <c r="O144">
        <v>53200</v>
      </c>
      <c r="P144">
        <v>850600</v>
      </c>
      <c r="Q144">
        <v>637900</v>
      </c>
      <c r="R144">
        <v>10200000</v>
      </c>
      <c r="S144">
        <v>200000</v>
      </c>
      <c r="T144">
        <v>2020</v>
      </c>
      <c r="U144" t="s">
        <v>38</v>
      </c>
      <c r="V144">
        <v>24</v>
      </c>
      <c r="W144">
        <v>28.1</v>
      </c>
      <c r="X144">
        <v>1366417754</v>
      </c>
      <c r="Y144">
        <v>5.36</v>
      </c>
      <c r="Z144">
        <v>471031528</v>
      </c>
      <c r="AA144">
        <v>20.593684</v>
      </c>
      <c r="AB144">
        <v>78.962879999999998</v>
      </c>
      <c r="AC144" s="13">
        <f t="shared" si="3"/>
        <v>73239992</v>
      </c>
    </row>
    <row r="145" spans="1:29">
      <c r="A145">
        <v>101</v>
      </c>
      <c r="B145" t="s">
        <v>253</v>
      </c>
      <c r="C145">
        <v>36500000</v>
      </c>
      <c r="D145">
        <v>18961241905</v>
      </c>
      <c r="E145" t="s">
        <v>128</v>
      </c>
      <c r="F145" t="s">
        <v>253</v>
      </c>
      <c r="G145">
        <v>5621</v>
      </c>
      <c r="H145" t="s">
        <v>78</v>
      </c>
      <c r="I145" t="s">
        <v>78</v>
      </c>
      <c r="J145" t="s">
        <v>129</v>
      </c>
      <c r="K145">
        <v>139</v>
      </c>
      <c r="L145">
        <v>1</v>
      </c>
      <c r="M145">
        <v>6</v>
      </c>
      <c r="N145">
        <v>318702000</v>
      </c>
      <c r="O145">
        <v>79700</v>
      </c>
      <c r="P145">
        <v>1300000</v>
      </c>
      <c r="Q145">
        <v>956100</v>
      </c>
      <c r="R145">
        <v>15300000</v>
      </c>
      <c r="S145">
        <v>600000</v>
      </c>
      <c r="T145">
        <v>2014</v>
      </c>
      <c r="U145" t="s">
        <v>42</v>
      </c>
      <c r="V145">
        <v>6</v>
      </c>
      <c r="W145" t="s">
        <v>78</v>
      </c>
      <c r="X145" t="s">
        <v>78</v>
      </c>
      <c r="Y145" t="s">
        <v>78</v>
      </c>
      <c r="Z145" t="s">
        <v>78</v>
      </c>
      <c r="AA145" t="s">
        <v>78</v>
      </c>
      <c r="AB145" t="s">
        <v>78</v>
      </c>
      <c r="AC145" s="13" t="e">
        <f t="shared" si="3"/>
        <v>#VALUE!</v>
      </c>
    </row>
    <row r="146" spans="1:29">
      <c r="A146">
        <v>803</v>
      </c>
      <c r="B146" t="s">
        <v>254</v>
      </c>
      <c r="C146">
        <v>13900000</v>
      </c>
      <c r="D146">
        <v>5673347763</v>
      </c>
      <c r="E146" t="s">
        <v>76</v>
      </c>
      <c r="F146" t="s">
        <v>254</v>
      </c>
      <c r="G146">
        <v>5494</v>
      </c>
      <c r="H146" t="s">
        <v>132</v>
      </c>
      <c r="I146" t="s">
        <v>133</v>
      </c>
      <c r="J146" t="s">
        <v>77</v>
      </c>
      <c r="K146">
        <v>1140</v>
      </c>
      <c r="L146">
        <v>46</v>
      </c>
      <c r="M146">
        <v>57</v>
      </c>
      <c r="N146">
        <v>106718000</v>
      </c>
      <c r="O146">
        <v>26700</v>
      </c>
      <c r="P146">
        <v>426900</v>
      </c>
      <c r="Q146">
        <v>320200</v>
      </c>
      <c r="R146">
        <v>5100000</v>
      </c>
      <c r="S146">
        <v>100000</v>
      </c>
      <c r="T146">
        <v>2012</v>
      </c>
      <c r="U146" t="s">
        <v>42</v>
      </c>
      <c r="V146">
        <v>30</v>
      </c>
      <c r="W146">
        <v>51.3</v>
      </c>
      <c r="X146">
        <v>212559417</v>
      </c>
      <c r="Y146">
        <v>12.08</v>
      </c>
      <c r="Z146">
        <v>183241641</v>
      </c>
      <c r="AA146">
        <v>-14.235004</v>
      </c>
      <c r="AB146">
        <v>-51.925280000000001</v>
      </c>
      <c r="AC146" s="13">
        <f t="shared" si="3"/>
        <v>25677178</v>
      </c>
    </row>
    <row r="147" spans="1:29">
      <c r="A147">
        <v>398</v>
      </c>
      <c r="B147" t="s">
        <v>255</v>
      </c>
      <c r="C147">
        <v>20100000</v>
      </c>
      <c r="D147">
        <v>6119294270</v>
      </c>
      <c r="E147" t="s">
        <v>229</v>
      </c>
      <c r="F147" t="s">
        <v>255</v>
      </c>
      <c r="G147">
        <v>5491</v>
      </c>
      <c r="H147" t="s">
        <v>59</v>
      </c>
      <c r="I147" t="s">
        <v>60</v>
      </c>
      <c r="J147" t="s">
        <v>225</v>
      </c>
      <c r="K147">
        <v>1014</v>
      </c>
      <c r="L147">
        <v>108</v>
      </c>
      <c r="M147">
        <v>12</v>
      </c>
      <c r="N147">
        <v>105784000</v>
      </c>
      <c r="O147">
        <v>26400</v>
      </c>
      <c r="P147">
        <v>423100</v>
      </c>
      <c r="Q147">
        <v>317400</v>
      </c>
      <c r="R147">
        <v>5100000</v>
      </c>
      <c r="S147">
        <v>100000</v>
      </c>
      <c r="T147">
        <v>2017</v>
      </c>
      <c r="U147" t="s">
        <v>38</v>
      </c>
      <c r="V147">
        <v>30</v>
      </c>
      <c r="W147">
        <v>88.2</v>
      </c>
      <c r="X147">
        <v>328239523</v>
      </c>
      <c r="Y147">
        <v>14.7</v>
      </c>
      <c r="Z147">
        <v>270663028</v>
      </c>
      <c r="AA147">
        <v>37.090240000000001</v>
      </c>
      <c r="AB147">
        <v>-95.712890999999999</v>
      </c>
      <c r="AC147" s="13">
        <f t="shared" si="3"/>
        <v>48251210</v>
      </c>
    </row>
    <row r="148" spans="1:29">
      <c r="A148">
        <v>111</v>
      </c>
      <c r="B148" t="s">
        <v>256</v>
      </c>
      <c r="C148">
        <v>35200000</v>
      </c>
      <c r="D148">
        <v>20297931219</v>
      </c>
      <c r="E148" t="s">
        <v>76</v>
      </c>
      <c r="F148" t="s">
        <v>256</v>
      </c>
      <c r="G148">
        <v>5490</v>
      </c>
      <c r="H148" t="s">
        <v>59</v>
      </c>
      <c r="I148" t="s">
        <v>60</v>
      </c>
      <c r="J148" t="s">
        <v>77</v>
      </c>
      <c r="K148">
        <v>119</v>
      </c>
      <c r="L148">
        <v>34</v>
      </c>
      <c r="M148">
        <v>8</v>
      </c>
      <c r="N148">
        <v>127329000</v>
      </c>
      <c r="O148">
        <v>31800</v>
      </c>
      <c r="P148">
        <v>509300</v>
      </c>
      <c r="Q148">
        <v>382000</v>
      </c>
      <c r="R148">
        <v>6100000</v>
      </c>
      <c r="S148">
        <v>100000</v>
      </c>
      <c r="T148">
        <v>2012</v>
      </c>
      <c r="U148" t="s">
        <v>80</v>
      </c>
      <c r="V148">
        <v>26</v>
      </c>
      <c r="W148">
        <v>88.2</v>
      </c>
      <c r="X148">
        <v>328239523</v>
      </c>
      <c r="Y148">
        <v>14.7</v>
      </c>
      <c r="Z148">
        <v>270663028</v>
      </c>
      <c r="AA148">
        <v>37.090240000000001</v>
      </c>
      <c r="AB148">
        <v>-95.712890999999999</v>
      </c>
      <c r="AC148" s="13">
        <f t="shared" si="3"/>
        <v>48251210</v>
      </c>
    </row>
    <row r="149" spans="1:29">
      <c r="A149">
        <v>199</v>
      </c>
      <c r="B149" t="s">
        <v>257</v>
      </c>
      <c r="C149">
        <v>27300000</v>
      </c>
      <c r="D149">
        <v>22440611155</v>
      </c>
      <c r="E149" t="s">
        <v>128</v>
      </c>
      <c r="F149" t="s">
        <v>257</v>
      </c>
      <c r="G149">
        <v>5438</v>
      </c>
      <c r="H149" t="s">
        <v>59</v>
      </c>
      <c r="I149" t="s">
        <v>60</v>
      </c>
      <c r="J149" t="s">
        <v>63</v>
      </c>
      <c r="K149">
        <v>100</v>
      </c>
      <c r="L149">
        <v>59</v>
      </c>
      <c r="M149">
        <v>51</v>
      </c>
      <c r="N149">
        <v>42546000</v>
      </c>
      <c r="O149">
        <v>10600</v>
      </c>
      <c r="P149">
        <v>170200</v>
      </c>
      <c r="Q149">
        <v>127600</v>
      </c>
      <c r="R149">
        <v>2000000</v>
      </c>
      <c r="S149">
        <v>200000</v>
      </c>
      <c r="T149">
        <v>2012</v>
      </c>
      <c r="U149" t="s">
        <v>50</v>
      </c>
      <c r="V149">
        <v>27</v>
      </c>
      <c r="W149">
        <v>88.2</v>
      </c>
      <c r="X149">
        <v>328239523</v>
      </c>
      <c r="Y149">
        <v>14.7</v>
      </c>
      <c r="Z149">
        <v>270663028</v>
      </c>
      <c r="AA149">
        <v>37.090240000000001</v>
      </c>
      <c r="AB149">
        <v>-95.712890999999999</v>
      </c>
      <c r="AC149" s="13">
        <f t="shared" si="3"/>
        <v>48251210</v>
      </c>
    </row>
    <row r="150" spans="1:29">
      <c r="A150">
        <v>183</v>
      </c>
      <c r="B150" t="s">
        <v>258</v>
      </c>
      <c r="C150">
        <v>28400000</v>
      </c>
      <c r="D150">
        <v>10062770060</v>
      </c>
      <c r="E150" t="s">
        <v>259</v>
      </c>
      <c r="F150" t="s">
        <v>258</v>
      </c>
      <c r="G150">
        <v>5436</v>
      </c>
      <c r="H150" t="s">
        <v>30</v>
      </c>
      <c r="I150" t="s">
        <v>31</v>
      </c>
      <c r="J150" t="s">
        <v>129</v>
      </c>
      <c r="K150">
        <v>432</v>
      </c>
      <c r="L150">
        <v>45</v>
      </c>
      <c r="M150">
        <v>11</v>
      </c>
      <c r="N150">
        <v>227355000</v>
      </c>
      <c r="O150">
        <v>56800</v>
      </c>
      <c r="P150">
        <v>909400</v>
      </c>
      <c r="Q150">
        <v>682100</v>
      </c>
      <c r="R150">
        <v>10900000</v>
      </c>
      <c r="S150">
        <v>500000</v>
      </c>
      <c r="T150">
        <v>2012</v>
      </c>
      <c r="U150" t="s">
        <v>55</v>
      </c>
      <c r="V150">
        <v>23</v>
      </c>
      <c r="W150">
        <v>28.1</v>
      </c>
      <c r="X150">
        <v>1366417754</v>
      </c>
      <c r="Y150">
        <v>5.36</v>
      </c>
      <c r="Z150">
        <v>471031528</v>
      </c>
      <c r="AA150">
        <v>20.593684</v>
      </c>
      <c r="AB150">
        <v>78.962879999999998</v>
      </c>
      <c r="AC150" s="13">
        <f t="shared" si="3"/>
        <v>73239992</v>
      </c>
    </row>
    <row r="151" spans="1:29">
      <c r="A151">
        <v>740</v>
      </c>
      <c r="B151" t="s">
        <v>260</v>
      </c>
      <c r="C151">
        <v>14500000</v>
      </c>
      <c r="D151">
        <v>3551889957</v>
      </c>
      <c r="E151" t="s">
        <v>229</v>
      </c>
      <c r="F151" t="s">
        <v>260</v>
      </c>
      <c r="G151">
        <v>5430</v>
      </c>
      <c r="H151" t="s">
        <v>132</v>
      </c>
      <c r="I151" t="s">
        <v>133</v>
      </c>
      <c r="J151" t="s">
        <v>225</v>
      </c>
      <c r="K151">
        <v>2269</v>
      </c>
      <c r="L151">
        <v>41</v>
      </c>
      <c r="M151">
        <v>26</v>
      </c>
      <c r="N151">
        <v>2838000</v>
      </c>
      <c r="O151">
        <v>709</v>
      </c>
      <c r="P151">
        <v>11400</v>
      </c>
      <c r="Q151">
        <v>8500</v>
      </c>
      <c r="R151">
        <v>136200</v>
      </c>
      <c r="S151" t="s">
        <v>78</v>
      </c>
      <c r="T151">
        <v>2017</v>
      </c>
      <c r="U151" t="s">
        <v>38</v>
      </c>
      <c r="V151">
        <v>30</v>
      </c>
      <c r="W151">
        <v>51.3</v>
      </c>
      <c r="X151">
        <v>212559417</v>
      </c>
      <c r="Y151">
        <v>12.08</v>
      </c>
      <c r="Z151">
        <v>183241641</v>
      </c>
      <c r="AA151">
        <v>-14.235004</v>
      </c>
      <c r="AB151">
        <v>-51.925280000000001</v>
      </c>
      <c r="AC151" s="13">
        <f t="shared" si="3"/>
        <v>25677178</v>
      </c>
    </row>
    <row r="152" spans="1:29">
      <c r="A152">
        <v>684</v>
      </c>
      <c r="B152" t="s">
        <v>261</v>
      </c>
      <c r="C152">
        <v>15000000</v>
      </c>
      <c r="D152">
        <v>6889304306</v>
      </c>
      <c r="E152" t="s">
        <v>76</v>
      </c>
      <c r="F152" t="s">
        <v>261</v>
      </c>
      <c r="G152">
        <v>5198</v>
      </c>
      <c r="H152" t="s">
        <v>59</v>
      </c>
      <c r="I152" t="s">
        <v>60</v>
      </c>
      <c r="J152" t="s">
        <v>129</v>
      </c>
      <c r="K152">
        <v>857</v>
      </c>
      <c r="L152">
        <v>151</v>
      </c>
      <c r="M152">
        <v>37</v>
      </c>
      <c r="N152">
        <v>29724000</v>
      </c>
      <c r="O152">
        <v>7400</v>
      </c>
      <c r="P152">
        <v>118900</v>
      </c>
      <c r="Q152">
        <v>89200</v>
      </c>
      <c r="R152">
        <v>1400000</v>
      </c>
      <c r="S152">
        <v>100000</v>
      </c>
      <c r="T152">
        <v>2008</v>
      </c>
      <c r="U152" t="s">
        <v>130</v>
      </c>
      <c r="V152">
        <v>2</v>
      </c>
      <c r="W152">
        <v>88.2</v>
      </c>
      <c r="X152">
        <v>328239523</v>
      </c>
      <c r="Y152">
        <v>14.7</v>
      </c>
      <c r="Z152">
        <v>270663028</v>
      </c>
      <c r="AA152">
        <v>37.090240000000001</v>
      </c>
      <c r="AB152">
        <v>-95.712890999999999</v>
      </c>
      <c r="AC152" s="13">
        <f t="shared" si="3"/>
        <v>48251210</v>
      </c>
    </row>
    <row r="153" spans="1:29">
      <c r="A153">
        <v>638</v>
      </c>
      <c r="B153" t="s">
        <v>262</v>
      </c>
      <c r="C153">
        <v>15500000</v>
      </c>
      <c r="D153">
        <v>4499826716</v>
      </c>
      <c r="E153" t="s">
        <v>229</v>
      </c>
      <c r="F153" t="s">
        <v>262</v>
      </c>
      <c r="G153">
        <v>5183</v>
      </c>
      <c r="H153" t="s">
        <v>263</v>
      </c>
      <c r="I153" t="s">
        <v>264</v>
      </c>
      <c r="J153" t="s">
        <v>225</v>
      </c>
      <c r="K153">
        <v>1597</v>
      </c>
      <c r="L153">
        <v>1</v>
      </c>
      <c r="M153">
        <v>22</v>
      </c>
      <c r="N153">
        <v>32916000</v>
      </c>
      <c r="O153">
        <v>8200</v>
      </c>
      <c r="P153">
        <v>131700</v>
      </c>
      <c r="Q153">
        <v>98700</v>
      </c>
      <c r="R153">
        <v>1600000</v>
      </c>
      <c r="S153">
        <v>100000</v>
      </c>
      <c r="T153">
        <v>2017</v>
      </c>
      <c r="U153" t="s">
        <v>84</v>
      </c>
      <c r="V153">
        <v>8</v>
      </c>
      <c r="W153">
        <v>35.200000000000003</v>
      </c>
      <c r="X153">
        <v>100388073</v>
      </c>
      <c r="Y153">
        <v>10.76</v>
      </c>
      <c r="Z153">
        <v>42895824</v>
      </c>
      <c r="AA153">
        <v>26.820553</v>
      </c>
      <c r="AB153">
        <v>30.802498</v>
      </c>
      <c r="AC153" s="13">
        <f t="shared" si="3"/>
        <v>10801757</v>
      </c>
    </row>
    <row r="154" spans="1:29">
      <c r="A154">
        <v>170</v>
      </c>
      <c r="B154" t="s">
        <v>265</v>
      </c>
      <c r="C154">
        <v>30100000</v>
      </c>
      <c r="D154">
        <v>16246625836</v>
      </c>
      <c r="E154" t="s">
        <v>76</v>
      </c>
      <c r="F154" t="s">
        <v>265</v>
      </c>
      <c r="G154">
        <v>5114</v>
      </c>
      <c r="H154" t="s">
        <v>78</v>
      </c>
      <c r="I154" t="s">
        <v>78</v>
      </c>
      <c r="J154" t="s">
        <v>77</v>
      </c>
      <c r="K154">
        <v>183</v>
      </c>
      <c r="L154">
        <v>2</v>
      </c>
      <c r="M154">
        <v>14</v>
      </c>
      <c r="N154">
        <v>40425000</v>
      </c>
      <c r="O154">
        <v>10100</v>
      </c>
      <c r="P154">
        <v>161700</v>
      </c>
      <c r="Q154">
        <v>121300</v>
      </c>
      <c r="R154">
        <v>1900000</v>
      </c>
      <c r="S154">
        <v>100000</v>
      </c>
      <c r="T154">
        <v>2007</v>
      </c>
      <c r="U154" t="s">
        <v>55</v>
      </c>
      <c r="V154">
        <v>24</v>
      </c>
      <c r="W154" t="s">
        <v>78</v>
      </c>
      <c r="X154" t="s">
        <v>78</v>
      </c>
      <c r="Y154" t="s">
        <v>78</v>
      </c>
      <c r="Z154" t="s">
        <v>78</v>
      </c>
      <c r="AA154" t="s">
        <v>78</v>
      </c>
      <c r="AB154" t="s">
        <v>78</v>
      </c>
      <c r="AC154" s="13" t="e">
        <f t="shared" si="3"/>
        <v>#VALUE!</v>
      </c>
    </row>
    <row r="155" spans="1:29">
      <c r="A155">
        <v>611</v>
      </c>
      <c r="B155" t="s">
        <v>266</v>
      </c>
      <c r="C155">
        <v>15900000</v>
      </c>
      <c r="D155">
        <v>9198986881</v>
      </c>
      <c r="E155" t="s">
        <v>111</v>
      </c>
      <c r="F155" t="s">
        <v>266</v>
      </c>
      <c r="G155">
        <v>5105</v>
      </c>
      <c r="H155" t="s">
        <v>132</v>
      </c>
      <c r="I155" t="s">
        <v>133</v>
      </c>
      <c r="J155" t="s">
        <v>111</v>
      </c>
      <c r="K155">
        <v>516</v>
      </c>
      <c r="L155">
        <v>33</v>
      </c>
      <c r="M155">
        <v>120</v>
      </c>
      <c r="N155">
        <v>136388000</v>
      </c>
      <c r="O155">
        <v>34100</v>
      </c>
      <c r="P155">
        <v>545600</v>
      </c>
      <c r="Q155">
        <v>409200</v>
      </c>
      <c r="R155">
        <v>6500000</v>
      </c>
      <c r="S155">
        <v>100000</v>
      </c>
      <c r="T155">
        <v>2010</v>
      </c>
      <c r="U155" t="s">
        <v>68</v>
      </c>
      <c r="V155">
        <v>18</v>
      </c>
      <c r="W155">
        <v>51.3</v>
      </c>
      <c r="X155">
        <v>212559417</v>
      </c>
      <c r="Y155">
        <v>12.08</v>
      </c>
      <c r="Z155">
        <v>183241641</v>
      </c>
      <c r="AA155">
        <v>-14.235004</v>
      </c>
      <c r="AB155">
        <v>-51.925280000000001</v>
      </c>
      <c r="AC155" s="13">
        <f t="shared" si="3"/>
        <v>25677178</v>
      </c>
    </row>
    <row r="156" spans="1:29">
      <c r="A156">
        <v>366</v>
      </c>
      <c r="B156" t="s">
        <v>267</v>
      </c>
      <c r="C156">
        <v>20700000</v>
      </c>
      <c r="D156">
        <v>5091618606</v>
      </c>
      <c r="E156" t="s">
        <v>229</v>
      </c>
      <c r="F156" t="s">
        <v>267</v>
      </c>
      <c r="G156">
        <v>5062</v>
      </c>
      <c r="H156" t="s">
        <v>59</v>
      </c>
      <c r="I156" t="s">
        <v>60</v>
      </c>
      <c r="J156" t="s">
        <v>225</v>
      </c>
      <c r="K156">
        <v>1334</v>
      </c>
      <c r="L156">
        <v>103</v>
      </c>
      <c r="M156">
        <v>11</v>
      </c>
      <c r="N156">
        <v>20012000</v>
      </c>
      <c r="O156">
        <v>5000</v>
      </c>
      <c r="P156">
        <v>80000</v>
      </c>
      <c r="Q156">
        <v>60000</v>
      </c>
      <c r="R156">
        <v>960600</v>
      </c>
      <c r="S156" t="s">
        <v>78</v>
      </c>
      <c r="T156">
        <v>2018</v>
      </c>
      <c r="U156" t="s">
        <v>68</v>
      </c>
      <c r="V156">
        <v>18</v>
      </c>
      <c r="W156">
        <v>88.2</v>
      </c>
      <c r="X156">
        <v>328239523</v>
      </c>
      <c r="Y156">
        <v>14.7</v>
      </c>
      <c r="Z156">
        <v>270663028</v>
      </c>
      <c r="AA156">
        <v>37.090240000000001</v>
      </c>
      <c r="AB156">
        <v>-95.712890999999999</v>
      </c>
      <c r="AC156" s="13">
        <f t="shared" si="3"/>
        <v>48251210</v>
      </c>
    </row>
    <row r="157" spans="1:29">
      <c r="A157">
        <v>655</v>
      </c>
      <c r="B157" t="s">
        <v>268</v>
      </c>
      <c r="C157">
        <v>15200000</v>
      </c>
      <c r="D157">
        <v>6391679636</v>
      </c>
      <c r="E157" t="s">
        <v>111</v>
      </c>
      <c r="F157" t="s">
        <v>268</v>
      </c>
      <c r="G157">
        <v>5056</v>
      </c>
      <c r="H157" t="s">
        <v>30</v>
      </c>
      <c r="I157" t="s">
        <v>31</v>
      </c>
      <c r="J157" t="s">
        <v>111</v>
      </c>
      <c r="K157">
        <v>955</v>
      </c>
      <c r="L157">
        <v>102</v>
      </c>
      <c r="M157">
        <v>126</v>
      </c>
      <c r="N157">
        <v>57809000</v>
      </c>
      <c r="O157">
        <v>14500</v>
      </c>
      <c r="P157">
        <v>231200</v>
      </c>
      <c r="Q157">
        <v>173400</v>
      </c>
      <c r="R157">
        <v>2800000</v>
      </c>
      <c r="S157">
        <v>200000</v>
      </c>
      <c r="T157">
        <v>2012</v>
      </c>
      <c r="U157" t="s">
        <v>86</v>
      </c>
      <c r="V157">
        <v>16</v>
      </c>
      <c r="W157">
        <v>28.1</v>
      </c>
      <c r="X157">
        <v>1366417754</v>
      </c>
      <c r="Y157">
        <v>5.36</v>
      </c>
      <c r="Z157">
        <v>471031528</v>
      </c>
      <c r="AA157">
        <v>20.593684</v>
      </c>
      <c r="AB157">
        <v>78.962879999999998</v>
      </c>
      <c r="AC157" s="13">
        <f t="shared" si="3"/>
        <v>73239992</v>
      </c>
    </row>
    <row r="158" spans="1:29">
      <c r="A158">
        <v>296</v>
      </c>
      <c r="B158" t="s">
        <v>269</v>
      </c>
      <c r="C158">
        <v>23000000</v>
      </c>
      <c r="D158">
        <v>3378047383</v>
      </c>
      <c r="E158" t="s">
        <v>191</v>
      </c>
      <c r="F158" t="s">
        <v>269</v>
      </c>
      <c r="G158">
        <v>5041</v>
      </c>
      <c r="H158" t="s">
        <v>30</v>
      </c>
      <c r="I158" t="s">
        <v>31</v>
      </c>
      <c r="J158" t="s">
        <v>233</v>
      </c>
      <c r="K158">
        <v>2420</v>
      </c>
      <c r="L158">
        <v>60</v>
      </c>
      <c r="M158">
        <v>5</v>
      </c>
      <c r="N158">
        <v>22262000</v>
      </c>
      <c r="O158">
        <v>5600</v>
      </c>
      <c r="P158">
        <v>89000</v>
      </c>
      <c r="Q158">
        <v>66800</v>
      </c>
      <c r="R158">
        <v>1100000</v>
      </c>
      <c r="S158" t="s">
        <v>78</v>
      </c>
      <c r="T158">
        <v>2015</v>
      </c>
      <c r="U158" t="s">
        <v>38</v>
      </c>
      <c r="V158">
        <v>19</v>
      </c>
      <c r="W158">
        <v>28.1</v>
      </c>
      <c r="X158">
        <v>1366417754</v>
      </c>
      <c r="Y158">
        <v>5.36</v>
      </c>
      <c r="Z158">
        <v>471031528</v>
      </c>
      <c r="AA158">
        <v>20.593684</v>
      </c>
      <c r="AB158">
        <v>78.962879999999998</v>
      </c>
      <c r="AC158" s="13">
        <f t="shared" si="3"/>
        <v>73239992</v>
      </c>
    </row>
    <row r="159" spans="1:29">
      <c r="A159">
        <v>821</v>
      </c>
      <c r="B159" t="s">
        <v>270</v>
      </c>
      <c r="C159">
        <v>13800000</v>
      </c>
      <c r="D159">
        <v>11039343563</v>
      </c>
      <c r="E159" t="s">
        <v>111</v>
      </c>
      <c r="F159" t="s">
        <v>270</v>
      </c>
      <c r="G159">
        <v>4978</v>
      </c>
      <c r="H159" t="s">
        <v>30</v>
      </c>
      <c r="I159" t="s">
        <v>31</v>
      </c>
      <c r="J159" t="s">
        <v>111</v>
      </c>
      <c r="K159">
        <v>374</v>
      </c>
      <c r="L159">
        <v>112</v>
      </c>
      <c r="M159">
        <v>137</v>
      </c>
      <c r="N159">
        <v>217106000</v>
      </c>
      <c r="O159">
        <v>54300</v>
      </c>
      <c r="P159">
        <v>868400</v>
      </c>
      <c r="Q159">
        <v>651300</v>
      </c>
      <c r="R159">
        <v>10400000</v>
      </c>
      <c r="S159">
        <v>200000</v>
      </c>
      <c r="T159">
        <v>2009</v>
      </c>
      <c r="U159" t="s">
        <v>42</v>
      </c>
      <c r="V159">
        <v>15</v>
      </c>
      <c r="W159">
        <v>28.1</v>
      </c>
      <c r="X159">
        <v>1366417754</v>
      </c>
      <c r="Y159">
        <v>5.36</v>
      </c>
      <c r="Z159">
        <v>471031528</v>
      </c>
      <c r="AA159">
        <v>20.593684</v>
      </c>
      <c r="AB159">
        <v>78.962879999999998</v>
      </c>
      <c r="AC159" s="13">
        <f t="shared" si="3"/>
        <v>73239992</v>
      </c>
    </row>
    <row r="160" spans="1:29">
      <c r="A160">
        <v>394</v>
      </c>
      <c r="B160" t="s">
        <v>271</v>
      </c>
      <c r="C160">
        <v>20100000</v>
      </c>
      <c r="D160">
        <v>8920141342</v>
      </c>
      <c r="E160" t="s">
        <v>76</v>
      </c>
      <c r="F160" t="s">
        <v>271</v>
      </c>
      <c r="G160">
        <v>4974</v>
      </c>
      <c r="H160" t="s">
        <v>132</v>
      </c>
      <c r="I160" t="s">
        <v>133</v>
      </c>
      <c r="J160" t="s">
        <v>77</v>
      </c>
      <c r="K160">
        <v>549</v>
      </c>
      <c r="L160">
        <v>20</v>
      </c>
      <c r="M160">
        <v>28</v>
      </c>
      <c r="N160">
        <v>5420000</v>
      </c>
      <c r="O160">
        <v>1400</v>
      </c>
      <c r="P160">
        <v>21700</v>
      </c>
      <c r="Q160">
        <v>16300</v>
      </c>
      <c r="R160">
        <v>260200</v>
      </c>
      <c r="S160" t="s">
        <v>78</v>
      </c>
      <c r="T160">
        <v>2011</v>
      </c>
      <c r="U160" t="s">
        <v>38</v>
      </c>
      <c r="V160">
        <v>7</v>
      </c>
      <c r="W160">
        <v>51.3</v>
      </c>
      <c r="X160">
        <v>212559417</v>
      </c>
      <c r="Y160">
        <v>12.08</v>
      </c>
      <c r="Z160">
        <v>183241641</v>
      </c>
      <c r="AA160">
        <v>-14.235004</v>
      </c>
      <c r="AB160">
        <v>-51.925280000000001</v>
      </c>
      <c r="AC160" s="13">
        <f t="shared" si="3"/>
        <v>25677178</v>
      </c>
    </row>
    <row r="161" spans="1:29">
      <c r="A161">
        <v>610</v>
      </c>
      <c r="B161" t="s">
        <v>272</v>
      </c>
      <c r="C161">
        <v>15900000</v>
      </c>
      <c r="D161">
        <v>6534326412</v>
      </c>
      <c r="E161" t="s">
        <v>76</v>
      </c>
      <c r="F161" t="s">
        <v>272</v>
      </c>
      <c r="G161">
        <v>4906</v>
      </c>
      <c r="H161" t="s">
        <v>273</v>
      </c>
      <c r="I161" t="s">
        <v>274</v>
      </c>
      <c r="J161" t="s">
        <v>77</v>
      </c>
      <c r="K161">
        <v>919</v>
      </c>
      <c r="L161">
        <v>12</v>
      </c>
      <c r="M161">
        <v>43</v>
      </c>
      <c r="N161">
        <v>64085000</v>
      </c>
      <c r="O161">
        <v>16000</v>
      </c>
      <c r="P161">
        <v>256300</v>
      </c>
      <c r="Q161">
        <v>192300</v>
      </c>
      <c r="R161">
        <v>3100000</v>
      </c>
      <c r="S161">
        <v>200000</v>
      </c>
      <c r="T161">
        <v>2014</v>
      </c>
      <c r="U161" t="s">
        <v>50</v>
      </c>
      <c r="V161">
        <v>8</v>
      </c>
      <c r="W161">
        <v>90</v>
      </c>
      <c r="X161">
        <v>44938712</v>
      </c>
      <c r="Y161">
        <v>9.7899999999999991</v>
      </c>
      <c r="Z161">
        <v>41339571</v>
      </c>
      <c r="AA161">
        <v>-38.416097000000001</v>
      </c>
      <c r="AB161">
        <v>-63.616672000000001</v>
      </c>
      <c r="AC161" s="13">
        <f t="shared" si="3"/>
        <v>4399500</v>
      </c>
    </row>
    <row r="162" spans="1:29">
      <c r="A162">
        <v>173</v>
      </c>
      <c r="B162" t="s">
        <v>275</v>
      </c>
      <c r="C162">
        <v>29600000</v>
      </c>
      <c r="D162">
        <v>17208027242</v>
      </c>
      <c r="E162" t="s">
        <v>111</v>
      </c>
      <c r="F162" t="s">
        <v>275</v>
      </c>
      <c r="G162">
        <v>4903</v>
      </c>
      <c r="H162" t="s">
        <v>59</v>
      </c>
      <c r="I162" t="s">
        <v>60</v>
      </c>
      <c r="J162" t="s">
        <v>111</v>
      </c>
      <c r="K162">
        <v>165</v>
      </c>
      <c r="L162">
        <v>50</v>
      </c>
      <c r="M162">
        <v>56</v>
      </c>
      <c r="N162">
        <v>81884000</v>
      </c>
      <c r="O162">
        <v>20500</v>
      </c>
      <c r="P162">
        <v>327500</v>
      </c>
      <c r="Q162">
        <v>245700</v>
      </c>
      <c r="R162">
        <v>3900000</v>
      </c>
      <c r="S162" t="s">
        <v>78</v>
      </c>
      <c r="T162">
        <v>2006</v>
      </c>
      <c r="U162" t="s">
        <v>38</v>
      </c>
      <c r="V162">
        <v>24</v>
      </c>
      <c r="W162">
        <v>88.2</v>
      </c>
      <c r="X162">
        <v>328239523</v>
      </c>
      <c r="Y162">
        <v>14.7</v>
      </c>
      <c r="Z162">
        <v>270663028</v>
      </c>
      <c r="AA162">
        <v>37.090240000000001</v>
      </c>
      <c r="AB162">
        <v>-95.712890999999999</v>
      </c>
      <c r="AC162" s="13">
        <f t="shared" si="3"/>
        <v>48251210</v>
      </c>
    </row>
    <row r="163" spans="1:29">
      <c r="A163">
        <v>543</v>
      </c>
      <c r="B163" t="s">
        <v>276</v>
      </c>
      <c r="C163">
        <v>16900000</v>
      </c>
      <c r="D163">
        <v>3523578665</v>
      </c>
      <c r="E163" t="s">
        <v>58</v>
      </c>
      <c r="F163" t="s">
        <v>276</v>
      </c>
      <c r="G163">
        <v>4891</v>
      </c>
      <c r="H163" t="s">
        <v>132</v>
      </c>
      <c r="I163" t="s">
        <v>133</v>
      </c>
      <c r="J163" t="s">
        <v>61</v>
      </c>
      <c r="K163">
        <v>2307</v>
      </c>
      <c r="L163">
        <v>29</v>
      </c>
      <c r="M163">
        <v>2</v>
      </c>
      <c r="N163">
        <v>149543000</v>
      </c>
      <c r="O163">
        <v>37400</v>
      </c>
      <c r="P163">
        <v>598200</v>
      </c>
      <c r="Q163">
        <v>448600</v>
      </c>
      <c r="R163">
        <v>7200000</v>
      </c>
      <c r="S163">
        <v>400000</v>
      </c>
      <c r="T163">
        <v>2016</v>
      </c>
      <c r="U163" t="s">
        <v>130</v>
      </c>
      <c r="V163">
        <v>10</v>
      </c>
      <c r="W163">
        <v>51.3</v>
      </c>
      <c r="X163">
        <v>212559417</v>
      </c>
      <c r="Y163">
        <v>12.08</v>
      </c>
      <c r="Z163">
        <v>183241641</v>
      </c>
      <c r="AA163">
        <v>-14.235004</v>
      </c>
      <c r="AB163">
        <v>-51.925280000000001</v>
      </c>
      <c r="AC163" s="13">
        <f t="shared" si="3"/>
        <v>25677178</v>
      </c>
    </row>
    <row r="164" spans="1:29">
      <c r="A164">
        <v>745</v>
      </c>
      <c r="B164" t="s">
        <v>277</v>
      </c>
      <c r="C164">
        <v>14500000</v>
      </c>
      <c r="D164">
        <v>6290721701</v>
      </c>
      <c r="E164" t="s">
        <v>111</v>
      </c>
      <c r="F164" t="s">
        <v>277</v>
      </c>
      <c r="G164">
        <v>4790</v>
      </c>
      <c r="H164" t="s">
        <v>30</v>
      </c>
      <c r="I164" t="s">
        <v>31</v>
      </c>
      <c r="J164" t="s">
        <v>111</v>
      </c>
      <c r="K164">
        <v>981</v>
      </c>
      <c r="L164">
        <v>107</v>
      </c>
      <c r="M164">
        <v>132</v>
      </c>
      <c r="N164">
        <v>48447000</v>
      </c>
      <c r="O164">
        <v>12100</v>
      </c>
      <c r="P164">
        <v>193800</v>
      </c>
      <c r="Q164">
        <v>145300</v>
      </c>
      <c r="R164">
        <v>2300000</v>
      </c>
      <c r="S164">
        <v>200000</v>
      </c>
      <c r="T164">
        <v>2016</v>
      </c>
      <c r="U164" t="s">
        <v>38</v>
      </c>
      <c r="V164">
        <v>28</v>
      </c>
      <c r="W164">
        <v>28.1</v>
      </c>
      <c r="X164">
        <v>1366417754</v>
      </c>
      <c r="Y164">
        <v>5.36</v>
      </c>
      <c r="Z164">
        <v>471031528</v>
      </c>
      <c r="AA164">
        <v>20.593684</v>
      </c>
      <c r="AB164">
        <v>78.962879999999998</v>
      </c>
      <c r="AC164" s="13">
        <f t="shared" si="3"/>
        <v>73239992</v>
      </c>
    </row>
    <row r="165" spans="1:29">
      <c r="A165">
        <v>522</v>
      </c>
      <c r="B165" t="s">
        <v>278</v>
      </c>
      <c r="C165">
        <v>17300000</v>
      </c>
      <c r="D165">
        <v>11371738047</v>
      </c>
      <c r="E165" t="s">
        <v>63</v>
      </c>
      <c r="F165" t="s">
        <v>278</v>
      </c>
      <c r="G165">
        <v>4778</v>
      </c>
      <c r="H165" t="s">
        <v>30</v>
      </c>
      <c r="I165" t="s">
        <v>31</v>
      </c>
      <c r="J165" t="s">
        <v>63</v>
      </c>
      <c r="K165">
        <v>356</v>
      </c>
      <c r="L165">
        <v>87</v>
      </c>
      <c r="M165">
        <v>125</v>
      </c>
      <c r="N165">
        <v>331944000</v>
      </c>
      <c r="O165">
        <v>83000</v>
      </c>
      <c r="P165">
        <v>1300000</v>
      </c>
      <c r="Q165">
        <v>995800</v>
      </c>
      <c r="R165">
        <v>15900000</v>
      </c>
      <c r="S165">
        <v>300000</v>
      </c>
      <c r="T165">
        <v>2014</v>
      </c>
      <c r="U165" t="s">
        <v>42</v>
      </c>
      <c r="V165">
        <v>4</v>
      </c>
      <c r="W165">
        <v>28.1</v>
      </c>
      <c r="X165">
        <v>1366417754</v>
      </c>
      <c r="Y165">
        <v>5.36</v>
      </c>
      <c r="Z165">
        <v>471031528</v>
      </c>
      <c r="AA165">
        <v>20.593684</v>
      </c>
      <c r="AB165">
        <v>78.962879999999998</v>
      </c>
      <c r="AC165" s="13">
        <f t="shared" si="3"/>
        <v>73239992</v>
      </c>
    </row>
    <row r="166" spans="1:29">
      <c r="A166">
        <v>421</v>
      </c>
      <c r="B166" t="s">
        <v>279</v>
      </c>
      <c r="C166">
        <v>19400000</v>
      </c>
      <c r="D166">
        <v>2255542592</v>
      </c>
      <c r="E166" t="s">
        <v>35</v>
      </c>
      <c r="F166" t="s">
        <v>279</v>
      </c>
      <c r="G166">
        <v>4750</v>
      </c>
      <c r="H166" t="s">
        <v>30</v>
      </c>
      <c r="I166" t="s">
        <v>31</v>
      </c>
      <c r="J166" t="s">
        <v>32</v>
      </c>
      <c r="K166">
        <v>4178</v>
      </c>
      <c r="L166">
        <v>74</v>
      </c>
      <c r="M166">
        <v>8</v>
      </c>
      <c r="N166">
        <v>32111000</v>
      </c>
      <c r="O166">
        <v>8000</v>
      </c>
      <c r="P166">
        <v>128400</v>
      </c>
      <c r="Q166">
        <v>96300</v>
      </c>
      <c r="R166">
        <v>1500000</v>
      </c>
      <c r="S166">
        <v>100000</v>
      </c>
      <c r="T166">
        <v>2017</v>
      </c>
      <c r="U166" t="s">
        <v>64</v>
      </c>
      <c r="V166">
        <v>5</v>
      </c>
      <c r="W166">
        <v>28.1</v>
      </c>
      <c r="X166">
        <v>1366417754</v>
      </c>
      <c r="Y166">
        <v>5.36</v>
      </c>
      <c r="Z166">
        <v>471031528</v>
      </c>
      <c r="AA166">
        <v>20.593684</v>
      </c>
      <c r="AB166">
        <v>78.962879999999998</v>
      </c>
      <c r="AC166" s="13">
        <f t="shared" si="3"/>
        <v>73239992</v>
      </c>
    </row>
    <row r="167" spans="1:29">
      <c r="A167">
        <v>31</v>
      </c>
      <c r="B167" t="s">
        <v>280</v>
      </c>
      <c r="C167">
        <v>59300000</v>
      </c>
      <c r="D167">
        <v>33431802698</v>
      </c>
      <c r="E167" t="s">
        <v>111</v>
      </c>
      <c r="F167" t="s">
        <v>280</v>
      </c>
      <c r="G167">
        <v>4741</v>
      </c>
      <c r="H167" t="s">
        <v>30</v>
      </c>
      <c r="I167" t="s">
        <v>31</v>
      </c>
      <c r="J167" t="s">
        <v>111</v>
      </c>
      <c r="K167">
        <v>30</v>
      </c>
      <c r="L167">
        <v>11</v>
      </c>
      <c r="M167">
        <v>10</v>
      </c>
      <c r="N167">
        <v>422634000</v>
      </c>
      <c r="O167">
        <v>105700</v>
      </c>
      <c r="P167">
        <v>1700000</v>
      </c>
      <c r="Q167">
        <v>1300000</v>
      </c>
      <c r="R167">
        <v>20300000</v>
      </c>
      <c r="S167">
        <v>600000</v>
      </c>
      <c r="T167">
        <v>2007</v>
      </c>
      <c r="U167" t="s">
        <v>80</v>
      </c>
      <c r="V167">
        <v>22</v>
      </c>
      <c r="W167">
        <v>28.1</v>
      </c>
      <c r="X167">
        <v>1366417754</v>
      </c>
      <c r="Y167">
        <v>5.36</v>
      </c>
      <c r="Z167">
        <v>471031528</v>
      </c>
      <c r="AA167">
        <v>20.593684</v>
      </c>
      <c r="AB167">
        <v>78.962879999999998</v>
      </c>
      <c r="AC167" s="13">
        <f t="shared" si="3"/>
        <v>73239992</v>
      </c>
    </row>
    <row r="168" spans="1:29">
      <c r="A168">
        <v>351</v>
      </c>
      <c r="B168" t="s">
        <v>281</v>
      </c>
      <c r="C168">
        <v>21100000</v>
      </c>
      <c r="D168">
        <v>5783557209</v>
      </c>
      <c r="E168" t="s">
        <v>229</v>
      </c>
      <c r="F168" t="s">
        <v>281</v>
      </c>
      <c r="G168">
        <v>4728</v>
      </c>
      <c r="H168" t="s">
        <v>59</v>
      </c>
      <c r="I168" t="s">
        <v>60</v>
      </c>
      <c r="J168" t="s">
        <v>225</v>
      </c>
      <c r="K168">
        <v>1113</v>
      </c>
      <c r="L168">
        <v>99</v>
      </c>
      <c r="M168">
        <v>10</v>
      </c>
      <c r="N168">
        <v>24691000</v>
      </c>
      <c r="O168">
        <v>6200</v>
      </c>
      <c r="P168">
        <v>98800</v>
      </c>
      <c r="Q168">
        <v>74100</v>
      </c>
      <c r="R168">
        <v>1200000</v>
      </c>
      <c r="S168" t="s">
        <v>78</v>
      </c>
      <c r="T168">
        <v>2016</v>
      </c>
      <c r="U168" t="s">
        <v>68</v>
      </c>
      <c r="V168">
        <v>22</v>
      </c>
      <c r="W168">
        <v>88.2</v>
      </c>
      <c r="X168">
        <v>328239523</v>
      </c>
      <c r="Y168">
        <v>14.7</v>
      </c>
      <c r="Z168">
        <v>270663028</v>
      </c>
      <c r="AA168">
        <v>37.090240000000001</v>
      </c>
      <c r="AB168">
        <v>-95.712890999999999</v>
      </c>
      <c r="AC168" s="13">
        <f t="shared" si="3"/>
        <v>48251210</v>
      </c>
    </row>
    <row r="169" spans="1:29">
      <c r="A169">
        <v>8</v>
      </c>
      <c r="B169" t="s">
        <v>282</v>
      </c>
      <c r="C169">
        <v>111000000</v>
      </c>
      <c r="D169">
        <v>29058044447</v>
      </c>
      <c r="E169" t="s">
        <v>76</v>
      </c>
      <c r="F169" t="s">
        <v>282</v>
      </c>
      <c r="G169">
        <v>4716</v>
      </c>
      <c r="H169" t="s">
        <v>243</v>
      </c>
      <c r="I169" t="s">
        <v>244</v>
      </c>
      <c r="J169" t="s">
        <v>63</v>
      </c>
      <c r="K169">
        <v>44</v>
      </c>
      <c r="L169">
        <v>1</v>
      </c>
      <c r="M169">
        <v>4</v>
      </c>
      <c r="N169">
        <v>39184000</v>
      </c>
      <c r="O169">
        <v>9800</v>
      </c>
      <c r="P169">
        <v>156700</v>
      </c>
      <c r="Q169">
        <v>117600</v>
      </c>
      <c r="R169">
        <v>1900000</v>
      </c>
      <c r="S169" t="s">
        <v>78</v>
      </c>
      <c r="T169">
        <v>2010</v>
      </c>
      <c r="U169" t="s">
        <v>130</v>
      </c>
      <c r="V169">
        <v>29</v>
      </c>
      <c r="W169">
        <v>63.2</v>
      </c>
      <c r="X169">
        <v>126226568</v>
      </c>
      <c r="Y169">
        <v>2.29</v>
      </c>
      <c r="Z169">
        <v>115782416</v>
      </c>
      <c r="AA169">
        <v>36.204824000000002</v>
      </c>
      <c r="AB169">
        <v>138.25292400000001</v>
      </c>
      <c r="AC169" s="13">
        <f t="shared" si="3"/>
        <v>2890588</v>
      </c>
    </row>
    <row r="170" spans="1:29">
      <c r="A170">
        <v>912</v>
      </c>
      <c r="B170" t="s">
        <v>283</v>
      </c>
      <c r="C170">
        <v>12900000</v>
      </c>
      <c r="D170">
        <v>2112274210</v>
      </c>
      <c r="E170" t="s">
        <v>29</v>
      </c>
      <c r="F170" t="s">
        <v>283</v>
      </c>
      <c r="G170">
        <v>4712</v>
      </c>
      <c r="H170" t="s">
        <v>132</v>
      </c>
      <c r="I170" t="s">
        <v>133</v>
      </c>
      <c r="J170" t="s">
        <v>171</v>
      </c>
      <c r="K170">
        <v>4602</v>
      </c>
      <c r="L170">
        <v>52</v>
      </c>
      <c r="M170">
        <v>58</v>
      </c>
      <c r="N170">
        <v>31796000</v>
      </c>
      <c r="O170">
        <v>7900</v>
      </c>
      <c r="P170">
        <v>127200</v>
      </c>
      <c r="Q170">
        <v>95400</v>
      </c>
      <c r="R170">
        <v>1500000</v>
      </c>
      <c r="S170">
        <v>100000</v>
      </c>
      <c r="T170">
        <v>2013</v>
      </c>
      <c r="U170" t="s">
        <v>68</v>
      </c>
      <c r="V170">
        <v>19</v>
      </c>
      <c r="W170">
        <v>51.3</v>
      </c>
      <c r="X170">
        <v>212559417</v>
      </c>
      <c r="Y170">
        <v>12.08</v>
      </c>
      <c r="Z170">
        <v>183241641</v>
      </c>
      <c r="AA170">
        <v>-14.235004</v>
      </c>
      <c r="AB170">
        <v>-51.925280000000001</v>
      </c>
      <c r="AC170" s="13">
        <f t="shared" si="3"/>
        <v>25677178</v>
      </c>
    </row>
    <row r="171" spans="1:29">
      <c r="A171">
        <v>510</v>
      </c>
      <c r="B171" t="s">
        <v>284</v>
      </c>
      <c r="C171">
        <v>17600000</v>
      </c>
      <c r="D171">
        <v>6306204566</v>
      </c>
      <c r="E171" t="s">
        <v>76</v>
      </c>
      <c r="F171" t="s">
        <v>284</v>
      </c>
      <c r="G171">
        <v>4702</v>
      </c>
      <c r="H171" t="s">
        <v>285</v>
      </c>
      <c r="I171" t="s">
        <v>286</v>
      </c>
      <c r="J171" t="s">
        <v>77</v>
      </c>
      <c r="K171">
        <v>973</v>
      </c>
      <c r="L171">
        <v>3</v>
      </c>
      <c r="M171">
        <v>36</v>
      </c>
      <c r="N171">
        <v>100215000</v>
      </c>
      <c r="O171">
        <v>25100</v>
      </c>
      <c r="P171">
        <v>400900</v>
      </c>
      <c r="Q171">
        <v>300600</v>
      </c>
      <c r="R171">
        <v>4800000</v>
      </c>
      <c r="S171">
        <v>500000</v>
      </c>
      <c r="T171">
        <v>2014</v>
      </c>
      <c r="U171" t="s">
        <v>55</v>
      </c>
      <c r="V171">
        <v>1</v>
      </c>
      <c r="W171">
        <v>88.5</v>
      </c>
      <c r="X171">
        <v>18952038</v>
      </c>
      <c r="Y171">
        <v>7.09</v>
      </c>
      <c r="Z171">
        <v>16610135</v>
      </c>
      <c r="AA171">
        <v>-35.675147000000003</v>
      </c>
      <c r="AB171">
        <v>-71.542968999999999</v>
      </c>
      <c r="AC171" s="13">
        <f t="shared" si="3"/>
        <v>1343699</v>
      </c>
    </row>
    <row r="172" spans="1:29">
      <c r="A172">
        <v>524</v>
      </c>
      <c r="B172" t="s">
        <v>287</v>
      </c>
      <c r="C172">
        <v>17200000</v>
      </c>
      <c r="D172">
        <v>14573155899</v>
      </c>
      <c r="E172" t="s">
        <v>76</v>
      </c>
      <c r="F172" t="s">
        <v>287</v>
      </c>
      <c r="G172">
        <v>4685</v>
      </c>
      <c r="H172" t="s">
        <v>78</v>
      </c>
      <c r="I172" t="s">
        <v>78</v>
      </c>
      <c r="J172" t="s">
        <v>77</v>
      </c>
      <c r="K172">
        <v>240</v>
      </c>
      <c r="L172" t="s">
        <v>78</v>
      </c>
      <c r="M172">
        <v>38</v>
      </c>
      <c r="N172">
        <v>15296000</v>
      </c>
      <c r="O172">
        <v>3800</v>
      </c>
      <c r="P172">
        <v>61200</v>
      </c>
      <c r="Q172">
        <v>45900</v>
      </c>
      <c r="R172">
        <v>734200</v>
      </c>
      <c r="S172">
        <v>100000</v>
      </c>
      <c r="T172">
        <v>2012</v>
      </c>
      <c r="U172" t="s">
        <v>130</v>
      </c>
      <c r="V172">
        <v>17</v>
      </c>
      <c r="W172" t="s">
        <v>78</v>
      </c>
      <c r="X172" t="s">
        <v>78</v>
      </c>
      <c r="Y172" t="s">
        <v>78</v>
      </c>
      <c r="Z172" t="s">
        <v>78</v>
      </c>
      <c r="AA172" t="s">
        <v>78</v>
      </c>
      <c r="AB172" t="s">
        <v>78</v>
      </c>
      <c r="AC172" s="13" t="e">
        <f t="shared" si="3"/>
        <v>#VALUE!</v>
      </c>
    </row>
    <row r="173" spans="1:29">
      <c r="A173">
        <v>54</v>
      </c>
      <c r="B173" t="s">
        <v>288</v>
      </c>
      <c r="C173">
        <v>45500000</v>
      </c>
      <c r="D173">
        <v>21388725229</v>
      </c>
      <c r="E173" t="s">
        <v>63</v>
      </c>
      <c r="F173" t="s">
        <v>288</v>
      </c>
      <c r="G173">
        <v>4660</v>
      </c>
      <c r="H173" t="s">
        <v>30</v>
      </c>
      <c r="I173" t="s">
        <v>31</v>
      </c>
      <c r="J173" t="s">
        <v>63</v>
      </c>
      <c r="K173">
        <v>105</v>
      </c>
      <c r="L173">
        <v>18</v>
      </c>
      <c r="M173">
        <v>13</v>
      </c>
      <c r="N173">
        <v>233988000</v>
      </c>
      <c r="O173">
        <v>58500</v>
      </c>
      <c r="P173">
        <v>936000</v>
      </c>
      <c r="Q173">
        <v>702000</v>
      </c>
      <c r="R173">
        <v>11200000</v>
      </c>
      <c r="S173">
        <v>400000</v>
      </c>
      <c r="T173">
        <v>2016</v>
      </c>
      <c r="U173" t="s">
        <v>40</v>
      </c>
      <c r="V173">
        <v>23</v>
      </c>
      <c r="W173">
        <v>28.1</v>
      </c>
      <c r="X173">
        <v>1366417754</v>
      </c>
      <c r="Y173">
        <v>5.36</v>
      </c>
      <c r="Z173">
        <v>471031528</v>
      </c>
      <c r="AA173">
        <v>20.593684</v>
      </c>
      <c r="AB173">
        <v>78.962879999999998</v>
      </c>
      <c r="AC173" s="13">
        <f t="shared" si="3"/>
        <v>73239992</v>
      </c>
    </row>
    <row r="174" spans="1:29">
      <c r="A174">
        <v>870</v>
      </c>
      <c r="B174" t="s">
        <v>289</v>
      </c>
      <c r="C174">
        <v>13300000</v>
      </c>
      <c r="D174">
        <v>7773543609</v>
      </c>
      <c r="E174" t="s">
        <v>76</v>
      </c>
      <c r="F174" t="s">
        <v>289</v>
      </c>
      <c r="G174">
        <v>4613</v>
      </c>
      <c r="H174" t="s">
        <v>59</v>
      </c>
      <c r="I174" t="s">
        <v>60</v>
      </c>
      <c r="J174" t="s">
        <v>63</v>
      </c>
      <c r="K174">
        <v>689</v>
      </c>
      <c r="L174">
        <v>166</v>
      </c>
      <c r="M174">
        <v>162</v>
      </c>
      <c r="N174">
        <v>188948000</v>
      </c>
      <c r="O174">
        <v>47200</v>
      </c>
      <c r="P174">
        <v>755800</v>
      </c>
      <c r="Q174">
        <v>566800</v>
      </c>
      <c r="R174">
        <v>9100000</v>
      </c>
      <c r="S174">
        <v>200000</v>
      </c>
      <c r="T174">
        <v>2007</v>
      </c>
      <c r="U174" t="s">
        <v>80</v>
      </c>
      <c r="V174">
        <v>7</v>
      </c>
      <c r="W174">
        <v>88.2</v>
      </c>
      <c r="X174">
        <v>328239523</v>
      </c>
      <c r="Y174">
        <v>14.7</v>
      </c>
      <c r="Z174">
        <v>270663028</v>
      </c>
      <c r="AA174">
        <v>37.090240000000001</v>
      </c>
      <c r="AB174">
        <v>-95.712890999999999</v>
      </c>
      <c r="AC174" s="13">
        <f t="shared" si="3"/>
        <v>48251210</v>
      </c>
    </row>
    <row r="175" spans="1:29">
      <c r="A175">
        <v>71</v>
      </c>
      <c r="B175" t="s">
        <v>290</v>
      </c>
      <c r="C175">
        <v>41400000</v>
      </c>
      <c r="D175">
        <v>17608931161</v>
      </c>
      <c r="E175" t="s">
        <v>200</v>
      </c>
      <c r="F175" t="s">
        <v>290</v>
      </c>
      <c r="G175">
        <v>4510</v>
      </c>
      <c r="H175" t="s">
        <v>30</v>
      </c>
      <c r="I175" t="s">
        <v>31</v>
      </c>
      <c r="J175" t="s">
        <v>111</v>
      </c>
      <c r="K175">
        <v>155</v>
      </c>
      <c r="L175">
        <v>20</v>
      </c>
      <c r="M175">
        <v>28</v>
      </c>
      <c r="N175">
        <v>180942000</v>
      </c>
      <c r="O175">
        <v>45200</v>
      </c>
      <c r="P175">
        <v>723800</v>
      </c>
      <c r="Q175">
        <v>542800</v>
      </c>
      <c r="R175">
        <v>8700000</v>
      </c>
      <c r="S175">
        <v>400000</v>
      </c>
      <c r="T175">
        <v>2005</v>
      </c>
      <c r="U175" t="s">
        <v>50</v>
      </c>
      <c r="V175">
        <v>22</v>
      </c>
      <c r="W175">
        <v>28.1</v>
      </c>
      <c r="X175">
        <v>1366417754</v>
      </c>
      <c r="Y175">
        <v>5.36</v>
      </c>
      <c r="Z175">
        <v>471031528</v>
      </c>
      <c r="AA175">
        <v>20.593684</v>
      </c>
      <c r="AB175">
        <v>78.962879999999998</v>
      </c>
      <c r="AC175" s="13">
        <f t="shared" si="3"/>
        <v>73239992</v>
      </c>
    </row>
    <row r="176" spans="1:29">
      <c r="A176">
        <v>452</v>
      </c>
      <c r="B176" t="s">
        <v>291</v>
      </c>
      <c r="C176">
        <v>18600000</v>
      </c>
      <c r="D176">
        <v>6047584292</v>
      </c>
      <c r="E176" t="s">
        <v>63</v>
      </c>
      <c r="F176" t="s">
        <v>291</v>
      </c>
      <c r="G176">
        <v>4487</v>
      </c>
      <c r="H176" t="s">
        <v>30</v>
      </c>
      <c r="I176" t="s">
        <v>31</v>
      </c>
      <c r="J176" t="s">
        <v>198</v>
      </c>
      <c r="K176">
        <v>1033</v>
      </c>
      <c r="L176">
        <v>81</v>
      </c>
      <c r="M176">
        <v>24</v>
      </c>
      <c r="N176">
        <v>102431000</v>
      </c>
      <c r="O176">
        <v>25600</v>
      </c>
      <c r="P176">
        <v>409700</v>
      </c>
      <c r="Q176">
        <v>307300</v>
      </c>
      <c r="R176">
        <v>4900000</v>
      </c>
      <c r="S176">
        <v>200000</v>
      </c>
      <c r="T176">
        <v>2007</v>
      </c>
      <c r="U176" t="s">
        <v>68</v>
      </c>
      <c r="V176">
        <v>31</v>
      </c>
      <c r="W176">
        <v>28.1</v>
      </c>
      <c r="X176">
        <v>1366417754</v>
      </c>
      <c r="Y176">
        <v>5.36</v>
      </c>
      <c r="Z176">
        <v>471031528</v>
      </c>
      <c r="AA176">
        <v>20.593684</v>
      </c>
      <c r="AB176">
        <v>78.962879999999998</v>
      </c>
      <c r="AC176" s="13">
        <f t="shared" si="3"/>
        <v>73239992</v>
      </c>
    </row>
    <row r="177" spans="1:29">
      <c r="A177">
        <v>292</v>
      </c>
      <c r="B177" t="s">
        <v>292</v>
      </c>
      <c r="C177">
        <v>23100000</v>
      </c>
      <c r="D177">
        <v>2551113422</v>
      </c>
      <c r="E177" t="s">
        <v>29</v>
      </c>
      <c r="F177" t="s">
        <v>292</v>
      </c>
      <c r="G177">
        <v>4445</v>
      </c>
      <c r="H177" t="s">
        <v>59</v>
      </c>
      <c r="I177" t="s">
        <v>60</v>
      </c>
      <c r="J177" t="s">
        <v>233</v>
      </c>
      <c r="K177">
        <v>3568</v>
      </c>
      <c r="L177">
        <v>85</v>
      </c>
      <c r="M177">
        <v>4</v>
      </c>
      <c r="N177">
        <v>13246000</v>
      </c>
      <c r="O177">
        <v>3300</v>
      </c>
      <c r="P177">
        <v>53000</v>
      </c>
      <c r="Q177">
        <v>39700</v>
      </c>
      <c r="R177">
        <v>635800</v>
      </c>
      <c r="S177">
        <v>100000</v>
      </c>
      <c r="T177">
        <v>2006</v>
      </c>
      <c r="U177" t="s">
        <v>84</v>
      </c>
      <c r="V177">
        <v>6</v>
      </c>
      <c r="W177">
        <v>88.2</v>
      </c>
      <c r="X177">
        <v>328239523</v>
      </c>
      <c r="Y177">
        <v>14.7</v>
      </c>
      <c r="Z177">
        <v>270663028</v>
      </c>
      <c r="AA177">
        <v>37.090240000000001</v>
      </c>
      <c r="AB177">
        <v>-95.712890999999999</v>
      </c>
      <c r="AC177" s="13">
        <f t="shared" si="3"/>
        <v>48251210</v>
      </c>
    </row>
    <row r="178" spans="1:29">
      <c r="A178">
        <v>983</v>
      </c>
      <c r="B178" t="s">
        <v>293</v>
      </c>
      <c r="C178">
        <v>12400000</v>
      </c>
      <c r="D178">
        <v>12607488647</v>
      </c>
      <c r="E178" t="s">
        <v>111</v>
      </c>
      <c r="F178" t="s">
        <v>293</v>
      </c>
      <c r="G178">
        <v>4422</v>
      </c>
      <c r="H178" t="s">
        <v>161</v>
      </c>
      <c r="I178" t="s">
        <v>162</v>
      </c>
      <c r="J178" t="s">
        <v>63</v>
      </c>
      <c r="K178">
        <v>306</v>
      </c>
      <c r="L178">
        <v>34</v>
      </c>
      <c r="M178">
        <v>172</v>
      </c>
      <c r="N178">
        <v>34758000</v>
      </c>
      <c r="O178">
        <v>8700</v>
      </c>
      <c r="P178">
        <v>139000</v>
      </c>
      <c r="Q178">
        <v>104300</v>
      </c>
      <c r="R178">
        <v>1700000</v>
      </c>
      <c r="S178" t="s">
        <v>78</v>
      </c>
      <c r="T178">
        <v>2007</v>
      </c>
      <c r="U178" t="s">
        <v>84</v>
      </c>
      <c r="V178">
        <v>6</v>
      </c>
      <c r="W178">
        <v>60</v>
      </c>
      <c r="X178">
        <v>66834405</v>
      </c>
      <c r="Y178">
        <v>3.85</v>
      </c>
      <c r="Z178">
        <v>55908316</v>
      </c>
      <c r="AA178">
        <v>55.378050999999999</v>
      </c>
      <c r="AB178">
        <v>-3.4359730000000002</v>
      </c>
      <c r="AC178" s="13">
        <f t="shared" si="3"/>
        <v>2573125</v>
      </c>
    </row>
    <row r="179" spans="1:29">
      <c r="A179">
        <v>516</v>
      </c>
      <c r="B179" t="s">
        <v>294</v>
      </c>
      <c r="C179">
        <v>17400000</v>
      </c>
      <c r="D179">
        <v>17763586483</v>
      </c>
      <c r="E179" t="s">
        <v>76</v>
      </c>
      <c r="F179" t="s">
        <v>294</v>
      </c>
      <c r="G179">
        <v>4411</v>
      </c>
      <c r="H179" t="s">
        <v>59</v>
      </c>
      <c r="I179" t="s">
        <v>60</v>
      </c>
      <c r="J179" t="s">
        <v>77</v>
      </c>
      <c r="K179">
        <v>152</v>
      </c>
      <c r="L179">
        <v>129</v>
      </c>
      <c r="M179">
        <v>37</v>
      </c>
      <c r="N179">
        <v>439870000</v>
      </c>
      <c r="O179">
        <v>110000</v>
      </c>
      <c r="P179">
        <v>1800000</v>
      </c>
      <c r="Q179">
        <v>1300000</v>
      </c>
      <c r="R179">
        <v>21100000</v>
      </c>
      <c r="S179">
        <v>400000</v>
      </c>
      <c r="T179">
        <v>2012</v>
      </c>
      <c r="U179" t="s">
        <v>42</v>
      </c>
      <c r="V179">
        <v>13</v>
      </c>
      <c r="W179">
        <v>88.2</v>
      </c>
      <c r="X179">
        <v>328239523</v>
      </c>
      <c r="Y179">
        <v>14.7</v>
      </c>
      <c r="Z179">
        <v>270663028</v>
      </c>
      <c r="AA179">
        <v>37.090240000000001</v>
      </c>
      <c r="AB179">
        <v>-95.712890999999999</v>
      </c>
      <c r="AC179" s="13">
        <f t="shared" si="3"/>
        <v>48251210</v>
      </c>
    </row>
    <row r="180" spans="1:29">
      <c r="A180">
        <v>721</v>
      </c>
      <c r="B180" t="s">
        <v>295</v>
      </c>
      <c r="C180">
        <v>14700000</v>
      </c>
      <c r="D180">
        <v>7255848125</v>
      </c>
      <c r="E180" t="s">
        <v>198</v>
      </c>
      <c r="F180" t="s">
        <v>295</v>
      </c>
      <c r="G180">
        <v>4340</v>
      </c>
      <c r="H180" t="s">
        <v>59</v>
      </c>
      <c r="I180" t="s">
        <v>60</v>
      </c>
      <c r="J180" t="s">
        <v>198</v>
      </c>
      <c r="K180">
        <v>798</v>
      </c>
      <c r="L180">
        <v>154</v>
      </c>
      <c r="M180">
        <v>30</v>
      </c>
      <c r="N180">
        <v>55583000</v>
      </c>
      <c r="O180">
        <v>0</v>
      </c>
      <c r="P180">
        <v>0</v>
      </c>
      <c r="Q180">
        <v>0</v>
      </c>
      <c r="R180">
        <v>0</v>
      </c>
      <c r="S180" t="s">
        <v>78</v>
      </c>
      <c r="T180">
        <v>2006</v>
      </c>
      <c r="U180" t="s">
        <v>38</v>
      </c>
      <c r="V180">
        <v>9</v>
      </c>
      <c r="W180">
        <v>88.2</v>
      </c>
      <c r="X180">
        <v>328239523</v>
      </c>
      <c r="Y180">
        <v>14.7</v>
      </c>
      <c r="Z180">
        <v>270663028</v>
      </c>
      <c r="AA180">
        <v>37.090240000000001</v>
      </c>
      <c r="AB180">
        <v>-95.712890999999999</v>
      </c>
      <c r="AC180" s="13">
        <f t="shared" si="3"/>
        <v>48251210</v>
      </c>
    </row>
    <row r="181" spans="1:29">
      <c r="A181">
        <v>401</v>
      </c>
      <c r="B181" t="s">
        <v>296</v>
      </c>
      <c r="C181">
        <v>20000000</v>
      </c>
      <c r="D181">
        <v>13154314376</v>
      </c>
      <c r="E181" t="s">
        <v>63</v>
      </c>
      <c r="F181" t="s">
        <v>296</v>
      </c>
      <c r="G181">
        <v>4339</v>
      </c>
      <c r="H181" t="s">
        <v>59</v>
      </c>
      <c r="I181" t="s">
        <v>60</v>
      </c>
      <c r="J181" t="s">
        <v>63</v>
      </c>
      <c r="K181">
        <v>281</v>
      </c>
      <c r="L181">
        <v>109</v>
      </c>
      <c r="M181">
        <v>104</v>
      </c>
      <c r="N181">
        <v>23206000</v>
      </c>
      <c r="O181">
        <v>5800</v>
      </c>
      <c r="P181">
        <v>92800</v>
      </c>
      <c r="Q181">
        <v>69600</v>
      </c>
      <c r="R181">
        <v>1100000</v>
      </c>
      <c r="S181" t="s">
        <v>78</v>
      </c>
      <c r="T181">
        <v>2007</v>
      </c>
      <c r="U181" t="s">
        <v>33</v>
      </c>
      <c r="V181">
        <v>4</v>
      </c>
      <c r="W181">
        <v>88.2</v>
      </c>
      <c r="X181">
        <v>328239523</v>
      </c>
      <c r="Y181">
        <v>14.7</v>
      </c>
      <c r="Z181">
        <v>270663028</v>
      </c>
      <c r="AA181">
        <v>37.090240000000001</v>
      </c>
      <c r="AB181">
        <v>-95.712890999999999</v>
      </c>
      <c r="AC181" s="13">
        <f t="shared" si="3"/>
        <v>48251210</v>
      </c>
    </row>
    <row r="182" spans="1:29">
      <c r="A182">
        <v>55</v>
      </c>
      <c r="B182" t="s">
        <v>297</v>
      </c>
      <c r="C182">
        <v>45200000</v>
      </c>
      <c r="D182">
        <v>16602198273</v>
      </c>
      <c r="E182" t="s">
        <v>63</v>
      </c>
      <c r="F182" t="s">
        <v>297</v>
      </c>
      <c r="G182">
        <v>4331</v>
      </c>
      <c r="H182" t="s">
        <v>132</v>
      </c>
      <c r="I182" t="s">
        <v>133</v>
      </c>
      <c r="J182" t="s">
        <v>63</v>
      </c>
      <c r="K182">
        <v>174</v>
      </c>
      <c r="L182">
        <v>2</v>
      </c>
      <c r="M182">
        <v>14</v>
      </c>
      <c r="N182">
        <v>130359000</v>
      </c>
      <c r="O182">
        <v>32600</v>
      </c>
      <c r="P182">
        <v>521400</v>
      </c>
      <c r="Q182">
        <v>391100</v>
      </c>
      <c r="R182">
        <v>6300000</v>
      </c>
      <c r="S182">
        <v>200000</v>
      </c>
      <c r="T182">
        <v>2006</v>
      </c>
      <c r="U182" t="s">
        <v>80</v>
      </c>
      <c r="V182">
        <v>16</v>
      </c>
      <c r="W182">
        <v>51.3</v>
      </c>
      <c r="X182">
        <v>212559417</v>
      </c>
      <c r="Y182">
        <v>12.08</v>
      </c>
      <c r="Z182">
        <v>183241641</v>
      </c>
      <c r="AA182">
        <v>-14.235004</v>
      </c>
      <c r="AB182">
        <v>-51.925280000000001</v>
      </c>
      <c r="AC182" s="13">
        <f t="shared" si="3"/>
        <v>25677178</v>
      </c>
    </row>
    <row r="183" spans="1:29">
      <c r="A183">
        <v>840</v>
      </c>
      <c r="B183" t="s">
        <v>298</v>
      </c>
      <c r="C183">
        <v>13500000</v>
      </c>
      <c r="D183">
        <v>4301581610</v>
      </c>
      <c r="E183" t="s">
        <v>76</v>
      </c>
      <c r="F183" t="s">
        <v>298</v>
      </c>
      <c r="G183">
        <v>4312</v>
      </c>
      <c r="H183" t="s">
        <v>141</v>
      </c>
      <c r="I183" t="s">
        <v>142</v>
      </c>
      <c r="J183" t="s">
        <v>77</v>
      </c>
      <c r="K183">
        <v>1716</v>
      </c>
      <c r="L183">
        <v>11</v>
      </c>
      <c r="M183">
        <v>61</v>
      </c>
      <c r="N183">
        <v>32557000</v>
      </c>
      <c r="O183">
        <v>8100</v>
      </c>
      <c r="P183">
        <v>130200</v>
      </c>
      <c r="Q183">
        <v>97700</v>
      </c>
      <c r="R183">
        <v>1600000</v>
      </c>
      <c r="S183" t="s">
        <v>78</v>
      </c>
      <c r="T183">
        <v>2008</v>
      </c>
      <c r="U183" t="s">
        <v>42</v>
      </c>
      <c r="V183">
        <v>24</v>
      </c>
      <c r="W183">
        <v>68.900000000000006</v>
      </c>
      <c r="X183">
        <v>36991981</v>
      </c>
      <c r="Y183">
        <v>5.56</v>
      </c>
      <c r="Z183">
        <v>30628482</v>
      </c>
      <c r="AA183">
        <v>56.130366000000002</v>
      </c>
      <c r="AB183">
        <v>-106.346771</v>
      </c>
      <c r="AC183" s="13">
        <f t="shared" si="3"/>
        <v>2056754</v>
      </c>
    </row>
    <row r="184" spans="1:29">
      <c r="A184">
        <v>882</v>
      </c>
      <c r="B184" t="s">
        <v>299</v>
      </c>
      <c r="C184">
        <v>13200000</v>
      </c>
      <c r="D184">
        <v>5263540904</v>
      </c>
      <c r="E184" t="s">
        <v>118</v>
      </c>
      <c r="F184" t="s">
        <v>299</v>
      </c>
      <c r="G184">
        <v>4279</v>
      </c>
      <c r="H184" t="s">
        <v>59</v>
      </c>
      <c r="I184" t="s">
        <v>60</v>
      </c>
      <c r="J184" t="s">
        <v>118</v>
      </c>
      <c r="K184">
        <v>1252</v>
      </c>
      <c r="L184">
        <v>168</v>
      </c>
      <c r="M184">
        <v>42</v>
      </c>
      <c r="N184">
        <v>51820000</v>
      </c>
      <c r="O184">
        <v>13000</v>
      </c>
      <c r="P184">
        <v>207300</v>
      </c>
      <c r="Q184">
        <v>155500</v>
      </c>
      <c r="R184">
        <v>2500000</v>
      </c>
      <c r="S184">
        <v>100000</v>
      </c>
      <c r="T184">
        <v>2011</v>
      </c>
      <c r="U184" t="s">
        <v>55</v>
      </c>
      <c r="V184">
        <v>26</v>
      </c>
      <c r="W184">
        <v>88.2</v>
      </c>
      <c r="X184">
        <v>328239523</v>
      </c>
      <c r="Y184">
        <v>14.7</v>
      </c>
      <c r="Z184">
        <v>270663028</v>
      </c>
      <c r="AA184">
        <v>37.090240000000001</v>
      </c>
      <c r="AB184">
        <v>-95.712890999999999</v>
      </c>
      <c r="AC184" s="13">
        <f t="shared" si="3"/>
        <v>48251210</v>
      </c>
    </row>
    <row r="185" spans="1:29">
      <c r="A185">
        <v>628</v>
      </c>
      <c r="B185" t="s">
        <v>300</v>
      </c>
      <c r="C185">
        <v>15600000</v>
      </c>
      <c r="D185">
        <v>6165757696</v>
      </c>
      <c r="E185" t="s">
        <v>29</v>
      </c>
      <c r="F185" t="s">
        <v>300</v>
      </c>
      <c r="G185">
        <v>4245</v>
      </c>
      <c r="H185" t="s">
        <v>59</v>
      </c>
      <c r="I185" t="s">
        <v>60</v>
      </c>
      <c r="J185" t="s">
        <v>225</v>
      </c>
      <c r="K185">
        <v>1005</v>
      </c>
      <c r="L185">
        <v>145</v>
      </c>
      <c r="M185">
        <v>21</v>
      </c>
      <c r="N185">
        <v>27382000</v>
      </c>
      <c r="O185">
        <v>6800</v>
      </c>
      <c r="P185">
        <v>109500</v>
      </c>
      <c r="Q185">
        <v>82100</v>
      </c>
      <c r="R185">
        <v>1300000</v>
      </c>
      <c r="S185" t="s">
        <v>78</v>
      </c>
      <c r="T185">
        <v>2018</v>
      </c>
      <c r="U185" t="s">
        <v>84</v>
      </c>
      <c r="V185">
        <v>13</v>
      </c>
      <c r="W185">
        <v>88.2</v>
      </c>
      <c r="X185">
        <v>328239523</v>
      </c>
      <c r="Y185">
        <v>14.7</v>
      </c>
      <c r="Z185">
        <v>270663028</v>
      </c>
      <c r="AA185">
        <v>37.090240000000001</v>
      </c>
      <c r="AB185">
        <v>-95.712890999999999</v>
      </c>
      <c r="AC185" s="13">
        <f t="shared" si="3"/>
        <v>48251210</v>
      </c>
    </row>
    <row r="186" spans="1:29">
      <c r="A186">
        <v>413</v>
      </c>
      <c r="B186" t="s">
        <v>301</v>
      </c>
      <c r="C186">
        <v>19700000</v>
      </c>
      <c r="D186">
        <v>11323617496</v>
      </c>
      <c r="E186" t="s">
        <v>63</v>
      </c>
      <c r="F186" t="s">
        <v>301</v>
      </c>
      <c r="G186">
        <v>4225</v>
      </c>
      <c r="H186" t="s">
        <v>161</v>
      </c>
      <c r="I186" t="s">
        <v>162</v>
      </c>
      <c r="J186" t="s">
        <v>63</v>
      </c>
      <c r="K186">
        <v>364</v>
      </c>
      <c r="L186">
        <v>17</v>
      </c>
      <c r="M186">
        <v>106</v>
      </c>
      <c r="N186">
        <v>54192000</v>
      </c>
      <c r="O186">
        <v>13500</v>
      </c>
      <c r="P186">
        <v>216800</v>
      </c>
      <c r="Q186">
        <v>162600</v>
      </c>
      <c r="R186">
        <v>2600000</v>
      </c>
      <c r="S186">
        <v>100000</v>
      </c>
      <c r="T186">
        <v>2008</v>
      </c>
      <c r="U186" t="s">
        <v>130</v>
      </c>
      <c r="V186">
        <v>12</v>
      </c>
      <c r="W186">
        <v>60</v>
      </c>
      <c r="X186">
        <v>66834405</v>
      </c>
      <c r="Y186">
        <v>3.85</v>
      </c>
      <c r="Z186">
        <v>55908316</v>
      </c>
      <c r="AA186">
        <v>55.378050999999999</v>
      </c>
      <c r="AB186">
        <v>-3.4359730000000002</v>
      </c>
      <c r="AC186" s="13">
        <f t="shared" si="3"/>
        <v>2573125</v>
      </c>
    </row>
    <row r="187" spans="1:29">
      <c r="A187">
        <v>646</v>
      </c>
      <c r="B187" t="s">
        <v>302</v>
      </c>
      <c r="C187">
        <v>15400000</v>
      </c>
      <c r="D187">
        <v>4750420071</v>
      </c>
      <c r="E187" t="s">
        <v>29</v>
      </c>
      <c r="F187" t="s">
        <v>302</v>
      </c>
      <c r="G187">
        <v>4186</v>
      </c>
      <c r="H187" t="s">
        <v>45</v>
      </c>
      <c r="I187" t="s">
        <v>46</v>
      </c>
      <c r="J187" t="s">
        <v>225</v>
      </c>
      <c r="K187">
        <v>1461</v>
      </c>
      <c r="L187">
        <v>23</v>
      </c>
      <c r="M187">
        <v>23</v>
      </c>
      <c r="N187">
        <v>19740000</v>
      </c>
      <c r="O187">
        <v>4900</v>
      </c>
      <c r="P187">
        <v>79000</v>
      </c>
      <c r="Q187">
        <v>59200</v>
      </c>
      <c r="R187">
        <v>947500</v>
      </c>
      <c r="S187" t="s">
        <v>78</v>
      </c>
      <c r="T187">
        <v>2018</v>
      </c>
      <c r="U187" t="s">
        <v>40</v>
      </c>
      <c r="V187">
        <v>21</v>
      </c>
      <c r="W187">
        <v>36.299999999999997</v>
      </c>
      <c r="X187">
        <v>270203917</v>
      </c>
      <c r="Y187">
        <v>4.6900000000000004</v>
      </c>
      <c r="Z187">
        <v>151509724</v>
      </c>
      <c r="AA187">
        <v>-0.78927499999999995</v>
      </c>
      <c r="AB187">
        <v>113.92132700000001</v>
      </c>
      <c r="AC187" s="13">
        <f t="shared" si="3"/>
        <v>12672564</v>
      </c>
    </row>
    <row r="188" spans="1:29">
      <c r="A188">
        <v>702</v>
      </c>
      <c r="B188" t="s">
        <v>303</v>
      </c>
      <c r="C188">
        <v>14900000</v>
      </c>
      <c r="D188">
        <v>5956193599</v>
      </c>
      <c r="E188" t="s">
        <v>76</v>
      </c>
      <c r="F188" t="s">
        <v>303</v>
      </c>
      <c r="G188">
        <v>4175</v>
      </c>
      <c r="H188" t="s">
        <v>132</v>
      </c>
      <c r="I188" t="s">
        <v>133</v>
      </c>
      <c r="J188" t="s">
        <v>77</v>
      </c>
      <c r="K188">
        <v>1066</v>
      </c>
      <c r="L188">
        <v>37</v>
      </c>
      <c r="M188">
        <v>49</v>
      </c>
      <c r="N188">
        <v>39775000</v>
      </c>
      <c r="O188">
        <v>9900</v>
      </c>
      <c r="P188">
        <v>159100</v>
      </c>
      <c r="Q188">
        <v>119300</v>
      </c>
      <c r="R188">
        <v>1900000</v>
      </c>
      <c r="S188">
        <v>100000</v>
      </c>
      <c r="T188">
        <v>2011</v>
      </c>
      <c r="U188" t="s">
        <v>64</v>
      </c>
      <c r="V188">
        <v>13</v>
      </c>
      <c r="W188">
        <v>51.3</v>
      </c>
      <c r="X188">
        <v>212559417</v>
      </c>
      <c r="Y188">
        <v>12.08</v>
      </c>
      <c r="Z188">
        <v>183241641</v>
      </c>
      <c r="AA188">
        <v>-14.235004</v>
      </c>
      <c r="AB188">
        <v>-51.925280000000001</v>
      </c>
      <c r="AC188" s="13">
        <f t="shared" si="3"/>
        <v>25677178</v>
      </c>
    </row>
    <row r="189" spans="1:29">
      <c r="A189">
        <v>141</v>
      </c>
      <c r="B189" t="s">
        <v>304</v>
      </c>
      <c r="C189">
        <v>31900000</v>
      </c>
      <c r="D189">
        <v>27330239663</v>
      </c>
      <c r="E189" t="s">
        <v>111</v>
      </c>
      <c r="F189" t="s">
        <v>304</v>
      </c>
      <c r="G189">
        <v>4158</v>
      </c>
      <c r="H189" t="s">
        <v>78</v>
      </c>
      <c r="I189" t="s">
        <v>78</v>
      </c>
      <c r="J189" t="s">
        <v>111</v>
      </c>
      <c r="K189">
        <v>53</v>
      </c>
      <c r="L189" t="s">
        <v>78</v>
      </c>
      <c r="M189">
        <v>47</v>
      </c>
      <c r="N189">
        <v>233402000</v>
      </c>
      <c r="O189">
        <v>58400</v>
      </c>
      <c r="P189">
        <v>933600</v>
      </c>
      <c r="Q189">
        <v>700200</v>
      </c>
      <c r="R189">
        <v>11200000</v>
      </c>
      <c r="S189">
        <v>100000</v>
      </c>
      <c r="T189">
        <v>2006</v>
      </c>
      <c r="U189" t="s">
        <v>86</v>
      </c>
      <c r="V189">
        <v>18</v>
      </c>
      <c r="W189" t="s">
        <v>78</v>
      </c>
      <c r="X189" t="s">
        <v>78</v>
      </c>
      <c r="Y189" t="s">
        <v>78</v>
      </c>
      <c r="Z189" t="s">
        <v>78</v>
      </c>
      <c r="AA189" t="s">
        <v>78</v>
      </c>
      <c r="AB189" t="s">
        <v>78</v>
      </c>
      <c r="AC189" s="13" t="e">
        <f t="shared" si="3"/>
        <v>#VALUE!</v>
      </c>
    </row>
    <row r="190" spans="1:29">
      <c r="A190">
        <v>600</v>
      </c>
      <c r="B190" t="s">
        <v>305</v>
      </c>
      <c r="C190">
        <v>16100000</v>
      </c>
      <c r="D190">
        <v>15812009296</v>
      </c>
      <c r="E190" t="s">
        <v>63</v>
      </c>
      <c r="F190" t="s">
        <v>305</v>
      </c>
      <c r="G190">
        <v>4045</v>
      </c>
      <c r="H190" t="s">
        <v>59</v>
      </c>
      <c r="I190" t="s">
        <v>60</v>
      </c>
      <c r="J190" t="s">
        <v>63</v>
      </c>
      <c r="K190">
        <v>196</v>
      </c>
      <c r="L190">
        <v>140</v>
      </c>
      <c r="M190">
        <v>136</v>
      </c>
      <c r="N190">
        <v>267131000</v>
      </c>
      <c r="O190">
        <v>66800</v>
      </c>
      <c r="P190">
        <v>1100000</v>
      </c>
      <c r="Q190">
        <v>801400</v>
      </c>
      <c r="R190">
        <v>12800000</v>
      </c>
      <c r="S190">
        <v>300000</v>
      </c>
      <c r="T190">
        <v>2008</v>
      </c>
      <c r="U190" t="s">
        <v>130</v>
      </c>
      <c r="V190">
        <v>22</v>
      </c>
      <c r="W190">
        <v>88.2</v>
      </c>
      <c r="X190">
        <v>328239523</v>
      </c>
      <c r="Y190">
        <v>14.7</v>
      </c>
      <c r="Z190">
        <v>270663028</v>
      </c>
      <c r="AA190">
        <v>37.090240000000001</v>
      </c>
      <c r="AB190">
        <v>-95.712890999999999</v>
      </c>
      <c r="AC190" s="13">
        <f t="shared" si="3"/>
        <v>48251210</v>
      </c>
    </row>
    <row r="191" spans="1:29">
      <c r="A191">
        <v>266</v>
      </c>
      <c r="B191" t="s">
        <v>306</v>
      </c>
      <c r="C191">
        <v>24000000</v>
      </c>
      <c r="D191">
        <v>8279004442</v>
      </c>
      <c r="E191" t="s">
        <v>76</v>
      </c>
      <c r="F191" t="s">
        <v>306</v>
      </c>
      <c r="G191">
        <v>4009</v>
      </c>
      <c r="H191" t="s">
        <v>59</v>
      </c>
      <c r="I191" t="s">
        <v>60</v>
      </c>
      <c r="J191" t="s">
        <v>63</v>
      </c>
      <c r="K191">
        <v>621</v>
      </c>
      <c r="L191">
        <v>78</v>
      </c>
      <c r="M191">
        <v>72</v>
      </c>
      <c r="N191">
        <v>151697000</v>
      </c>
      <c r="O191">
        <v>37900</v>
      </c>
      <c r="P191">
        <v>606800</v>
      </c>
      <c r="Q191">
        <v>455100</v>
      </c>
      <c r="R191">
        <v>7300000</v>
      </c>
      <c r="S191">
        <v>200000</v>
      </c>
      <c r="T191">
        <v>2012</v>
      </c>
      <c r="U191" t="s">
        <v>64</v>
      </c>
      <c r="V191">
        <v>4</v>
      </c>
      <c r="W191">
        <v>88.2</v>
      </c>
      <c r="X191">
        <v>328239523</v>
      </c>
      <c r="Y191">
        <v>14.7</v>
      </c>
      <c r="Z191">
        <v>270663028</v>
      </c>
      <c r="AA191">
        <v>37.090240000000001</v>
      </c>
      <c r="AB191">
        <v>-95.712890999999999</v>
      </c>
      <c r="AC191" s="13">
        <f t="shared" si="3"/>
        <v>48251210</v>
      </c>
    </row>
    <row r="192" spans="1:29">
      <c r="A192">
        <v>730</v>
      </c>
      <c r="B192" t="s">
        <v>307</v>
      </c>
      <c r="C192">
        <v>14600000</v>
      </c>
      <c r="D192">
        <v>5766647017</v>
      </c>
      <c r="E192" t="s">
        <v>76</v>
      </c>
      <c r="F192" t="s">
        <v>306</v>
      </c>
      <c r="G192">
        <v>4009</v>
      </c>
      <c r="H192" t="s">
        <v>59</v>
      </c>
      <c r="I192" t="s">
        <v>60</v>
      </c>
      <c r="J192" t="s">
        <v>63</v>
      </c>
      <c r="K192">
        <v>621</v>
      </c>
      <c r="L192">
        <v>78</v>
      </c>
      <c r="M192">
        <v>72</v>
      </c>
      <c r="N192">
        <v>151697000</v>
      </c>
      <c r="O192">
        <v>37900</v>
      </c>
      <c r="P192">
        <v>606800</v>
      </c>
      <c r="Q192">
        <v>455100</v>
      </c>
      <c r="R192">
        <v>7300000</v>
      </c>
      <c r="S192">
        <v>200000</v>
      </c>
      <c r="T192">
        <v>2012</v>
      </c>
      <c r="U192" t="s">
        <v>64</v>
      </c>
      <c r="V192">
        <v>4</v>
      </c>
      <c r="W192">
        <v>88.2</v>
      </c>
      <c r="X192">
        <v>328239523</v>
      </c>
      <c r="Y192">
        <v>14.7</v>
      </c>
      <c r="Z192">
        <v>270663028</v>
      </c>
      <c r="AA192">
        <v>37.090240000000001</v>
      </c>
      <c r="AB192">
        <v>-95.712890999999999</v>
      </c>
      <c r="AC192" s="13">
        <f t="shared" si="3"/>
        <v>48251210</v>
      </c>
    </row>
    <row r="193" spans="1:29">
      <c r="A193">
        <v>725</v>
      </c>
      <c r="B193" t="s">
        <v>308</v>
      </c>
      <c r="C193">
        <v>14700000</v>
      </c>
      <c r="D193">
        <v>4684983333</v>
      </c>
      <c r="E193" t="s">
        <v>111</v>
      </c>
      <c r="F193" t="s">
        <v>308</v>
      </c>
      <c r="G193">
        <v>3978</v>
      </c>
      <c r="H193" t="s">
        <v>132</v>
      </c>
      <c r="I193" t="s">
        <v>133</v>
      </c>
      <c r="J193" t="s">
        <v>63</v>
      </c>
      <c r="K193">
        <v>1501</v>
      </c>
      <c r="L193">
        <v>39</v>
      </c>
      <c r="M193">
        <v>149</v>
      </c>
      <c r="N193">
        <v>40975000</v>
      </c>
      <c r="O193">
        <v>10200</v>
      </c>
      <c r="P193">
        <v>163900</v>
      </c>
      <c r="Q193">
        <v>122900</v>
      </c>
      <c r="R193">
        <v>2000000</v>
      </c>
      <c r="S193">
        <v>100000</v>
      </c>
      <c r="T193">
        <v>2014</v>
      </c>
      <c r="U193" t="s">
        <v>80</v>
      </c>
      <c r="V193">
        <v>27</v>
      </c>
      <c r="W193">
        <v>51.3</v>
      </c>
      <c r="X193">
        <v>212559417</v>
      </c>
      <c r="Y193">
        <v>12.08</v>
      </c>
      <c r="Z193">
        <v>183241641</v>
      </c>
      <c r="AA193">
        <v>-14.235004</v>
      </c>
      <c r="AB193">
        <v>-51.925280000000001</v>
      </c>
      <c r="AC193" s="13">
        <f t="shared" si="3"/>
        <v>25677178</v>
      </c>
    </row>
    <row r="194" spans="1:29">
      <c r="A194">
        <v>205</v>
      </c>
      <c r="B194" t="s">
        <v>309</v>
      </c>
      <c r="C194">
        <v>26900000</v>
      </c>
      <c r="D194">
        <v>7938616641</v>
      </c>
      <c r="E194" t="s">
        <v>63</v>
      </c>
      <c r="F194" t="s">
        <v>309</v>
      </c>
      <c r="G194">
        <v>3956</v>
      </c>
      <c r="H194" t="s">
        <v>132</v>
      </c>
      <c r="I194" t="s">
        <v>133</v>
      </c>
      <c r="J194" t="s">
        <v>63</v>
      </c>
      <c r="K194">
        <v>664</v>
      </c>
      <c r="L194">
        <v>11</v>
      </c>
      <c r="M194">
        <v>54</v>
      </c>
      <c r="N194">
        <v>82912000</v>
      </c>
      <c r="O194">
        <v>20700</v>
      </c>
      <c r="P194">
        <v>331600</v>
      </c>
      <c r="Q194">
        <v>248700</v>
      </c>
      <c r="R194">
        <v>4000000</v>
      </c>
      <c r="S194">
        <v>200000</v>
      </c>
      <c r="T194">
        <v>2011</v>
      </c>
      <c r="U194" t="s">
        <v>50</v>
      </c>
      <c r="V194">
        <v>29</v>
      </c>
      <c r="W194">
        <v>51.3</v>
      </c>
      <c r="X194">
        <v>212559417</v>
      </c>
      <c r="Y194">
        <v>12.08</v>
      </c>
      <c r="Z194">
        <v>183241641</v>
      </c>
      <c r="AA194">
        <v>-14.235004</v>
      </c>
      <c r="AB194">
        <v>-51.925280000000001</v>
      </c>
      <c r="AC194" s="13">
        <f t="shared" si="3"/>
        <v>25677178</v>
      </c>
    </row>
    <row r="195" spans="1:29">
      <c r="A195">
        <v>586</v>
      </c>
      <c r="B195" t="s">
        <v>310</v>
      </c>
      <c r="C195">
        <v>16200000</v>
      </c>
      <c r="D195">
        <v>9763592867</v>
      </c>
      <c r="E195" t="s">
        <v>111</v>
      </c>
      <c r="F195" t="s">
        <v>310</v>
      </c>
      <c r="G195">
        <v>3943</v>
      </c>
      <c r="H195" t="s">
        <v>311</v>
      </c>
      <c r="I195" t="s">
        <v>312</v>
      </c>
      <c r="J195" t="s">
        <v>129</v>
      </c>
      <c r="K195">
        <v>462</v>
      </c>
      <c r="L195">
        <v>2</v>
      </c>
      <c r="M195">
        <v>30</v>
      </c>
      <c r="N195">
        <v>256733000</v>
      </c>
      <c r="O195">
        <v>64200</v>
      </c>
      <c r="P195">
        <v>1000000</v>
      </c>
      <c r="Q195">
        <v>770200</v>
      </c>
      <c r="R195">
        <v>12300000</v>
      </c>
      <c r="S195">
        <v>200000</v>
      </c>
      <c r="T195">
        <v>2014</v>
      </c>
      <c r="U195" t="s">
        <v>68</v>
      </c>
      <c r="V195">
        <v>14</v>
      </c>
      <c r="W195">
        <v>28.5</v>
      </c>
      <c r="X195">
        <v>96462106</v>
      </c>
      <c r="Y195">
        <v>2.0099999999999998</v>
      </c>
      <c r="Z195">
        <v>35332140</v>
      </c>
      <c r="AA195">
        <v>14.058324000000001</v>
      </c>
      <c r="AB195">
        <v>108.277199</v>
      </c>
      <c r="AC195" s="13">
        <f t="shared" si="3"/>
        <v>1938888</v>
      </c>
    </row>
    <row r="196" spans="1:29">
      <c r="A196">
        <v>540</v>
      </c>
      <c r="B196" t="s">
        <v>313</v>
      </c>
      <c r="C196">
        <v>16900000</v>
      </c>
      <c r="D196">
        <v>4609753237</v>
      </c>
      <c r="E196" t="s">
        <v>63</v>
      </c>
      <c r="F196" t="s">
        <v>313</v>
      </c>
      <c r="G196">
        <v>3900</v>
      </c>
      <c r="H196" t="s">
        <v>59</v>
      </c>
      <c r="I196" t="s">
        <v>60</v>
      </c>
      <c r="J196" t="s">
        <v>63</v>
      </c>
      <c r="K196">
        <v>1543</v>
      </c>
      <c r="L196">
        <v>134</v>
      </c>
      <c r="M196">
        <v>129</v>
      </c>
      <c r="N196">
        <v>36357000</v>
      </c>
      <c r="O196">
        <v>9100</v>
      </c>
      <c r="P196">
        <v>145400</v>
      </c>
      <c r="Q196">
        <v>109100</v>
      </c>
      <c r="R196">
        <v>1700000</v>
      </c>
      <c r="S196">
        <v>100000</v>
      </c>
      <c r="T196">
        <v>2005</v>
      </c>
      <c r="U196" t="s">
        <v>84</v>
      </c>
      <c r="V196">
        <v>16</v>
      </c>
      <c r="W196">
        <v>88.2</v>
      </c>
      <c r="X196">
        <v>328239523</v>
      </c>
      <c r="Y196">
        <v>14.7</v>
      </c>
      <c r="Z196">
        <v>270663028</v>
      </c>
      <c r="AA196">
        <v>37.090240000000001</v>
      </c>
      <c r="AB196">
        <v>-95.712890999999999</v>
      </c>
      <c r="AC196" s="13">
        <f t="shared" si="3"/>
        <v>48251210</v>
      </c>
    </row>
    <row r="197" spans="1:29">
      <c r="A197">
        <v>35</v>
      </c>
      <c r="B197" t="s">
        <v>314</v>
      </c>
      <c r="C197">
        <v>57200000</v>
      </c>
      <c r="D197">
        <v>28837144516</v>
      </c>
      <c r="E197" t="s">
        <v>111</v>
      </c>
      <c r="F197" t="s">
        <v>314</v>
      </c>
      <c r="G197">
        <v>3882</v>
      </c>
      <c r="H197" t="s">
        <v>30</v>
      </c>
      <c r="I197" t="s">
        <v>31</v>
      </c>
      <c r="J197" t="s">
        <v>111</v>
      </c>
      <c r="K197">
        <v>45</v>
      </c>
      <c r="L197">
        <v>14</v>
      </c>
      <c r="M197">
        <v>13</v>
      </c>
      <c r="N197">
        <v>259310000</v>
      </c>
      <c r="O197">
        <v>64800</v>
      </c>
      <c r="P197">
        <v>1000000</v>
      </c>
      <c r="Q197">
        <v>777900</v>
      </c>
      <c r="R197">
        <v>12400000</v>
      </c>
      <c r="S197">
        <v>300000</v>
      </c>
      <c r="T197">
        <v>2009</v>
      </c>
      <c r="U197" t="s">
        <v>50</v>
      </c>
      <c r="V197">
        <v>2</v>
      </c>
      <c r="W197">
        <v>28.1</v>
      </c>
      <c r="X197">
        <v>1366417754</v>
      </c>
      <c r="Y197">
        <v>5.36</v>
      </c>
      <c r="Z197">
        <v>471031528</v>
      </c>
      <c r="AA197">
        <v>20.593684</v>
      </c>
      <c r="AB197">
        <v>78.962879999999998</v>
      </c>
      <c r="AC197" s="13">
        <f t="shared" si="3"/>
        <v>73239992</v>
      </c>
    </row>
    <row r="198" spans="1:29">
      <c r="A198">
        <v>190</v>
      </c>
      <c r="B198" t="s">
        <v>315</v>
      </c>
      <c r="C198">
        <v>28000000</v>
      </c>
      <c r="D198">
        <v>8603468420</v>
      </c>
      <c r="E198" t="s">
        <v>128</v>
      </c>
      <c r="F198" t="s">
        <v>315</v>
      </c>
      <c r="G198">
        <v>3878</v>
      </c>
      <c r="H198" t="s">
        <v>78</v>
      </c>
      <c r="I198" t="s">
        <v>78</v>
      </c>
      <c r="J198" t="s">
        <v>129</v>
      </c>
      <c r="K198">
        <v>587</v>
      </c>
      <c r="L198" t="s">
        <v>78</v>
      </c>
      <c r="M198">
        <v>14</v>
      </c>
      <c r="N198">
        <v>129211000</v>
      </c>
      <c r="O198">
        <v>32300</v>
      </c>
      <c r="P198">
        <v>516800</v>
      </c>
      <c r="Q198">
        <v>387600</v>
      </c>
      <c r="R198">
        <v>6200000</v>
      </c>
      <c r="S198">
        <v>400000</v>
      </c>
      <c r="T198">
        <v>2016</v>
      </c>
      <c r="U198" t="s">
        <v>40</v>
      </c>
      <c r="V198">
        <v>26</v>
      </c>
      <c r="W198" t="s">
        <v>78</v>
      </c>
      <c r="X198" t="s">
        <v>78</v>
      </c>
      <c r="Y198" t="s">
        <v>78</v>
      </c>
      <c r="Z198" t="s">
        <v>78</v>
      </c>
      <c r="AA198" t="s">
        <v>78</v>
      </c>
      <c r="AB198" t="s">
        <v>78</v>
      </c>
      <c r="AC198" s="13" t="e">
        <f t="shared" si="3"/>
        <v>#VALUE!</v>
      </c>
    </row>
    <row r="199" spans="1:29">
      <c r="A199">
        <v>714</v>
      </c>
      <c r="B199" t="s">
        <v>316</v>
      </c>
      <c r="C199">
        <v>14800000</v>
      </c>
      <c r="D199">
        <v>8866012877</v>
      </c>
      <c r="E199" t="s">
        <v>29</v>
      </c>
      <c r="F199" t="s">
        <v>316</v>
      </c>
      <c r="G199">
        <v>3867</v>
      </c>
      <c r="H199" t="s">
        <v>59</v>
      </c>
      <c r="I199" t="s">
        <v>60</v>
      </c>
      <c r="J199" t="s">
        <v>225</v>
      </c>
      <c r="K199">
        <v>554</v>
      </c>
      <c r="L199">
        <v>153</v>
      </c>
      <c r="M199">
        <v>25</v>
      </c>
      <c r="N199">
        <v>53181000</v>
      </c>
      <c r="O199">
        <v>13300</v>
      </c>
      <c r="P199">
        <v>212700</v>
      </c>
      <c r="Q199">
        <v>159500</v>
      </c>
      <c r="R199">
        <v>2600000</v>
      </c>
      <c r="S199" t="s">
        <v>78</v>
      </c>
      <c r="T199">
        <v>2019</v>
      </c>
      <c r="U199" t="s">
        <v>33</v>
      </c>
      <c r="V199">
        <v>7</v>
      </c>
      <c r="W199">
        <v>88.2</v>
      </c>
      <c r="X199">
        <v>328239523</v>
      </c>
      <c r="Y199">
        <v>14.7</v>
      </c>
      <c r="Z199">
        <v>270663028</v>
      </c>
      <c r="AA199">
        <v>37.090240000000001</v>
      </c>
      <c r="AB199">
        <v>-95.712890999999999</v>
      </c>
      <c r="AC199" s="13">
        <f t="shared" si="3"/>
        <v>48251210</v>
      </c>
    </row>
    <row r="200" spans="1:29">
      <c r="A200">
        <v>707</v>
      </c>
      <c r="B200" t="s">
        <v>317</v>
      </c>
      <c r="C200">
        <v>14800000</v>
      </c>
      <c r="D200">
        <v>5269059435</v>
      </c>
      <c r="E200" t="s">
        <v>76</v>
      </c>
      <c r="F200" t="s">
        <v>317</v>
      </c>
      <c r="G200">
        <v>3834</v>
      </c>
      <c r="H200" t="s">
        <v>318</v>
      </c>
      <c r="I200" t="s">
        <v>319</v>
      </c>
      <c r="J200" t="s">
        <v>77</v>
      </c>
      <c r="K200">
        <v>1253</v>
      </c>
      <c r="L200">
        <v>7</v>
      </c>
      <c r="M200">
        <v>50</v>
      </c>
      <c r="N200">
        <v>21072000</v>
      </c>
      <c r="O200">
        <v>5300</v>
      </c>
      <c r="P200">
        <v>84300</v>
      </c>
      <c r="Q200">
        <v>63200</v>
      </c>
      <c r="R200">
        <v>1000000</v>
      </c>
      <c r="S200" t="s">
        <v>78</v>
      </c>
      <c r="T200">
        <v>2013</v>
      </c>
      <c r="U200" t="s">
        <v>86</v>
      </c>
      <c r="V200">
        <v>19</v>
      </c>
      <c r="W200">
        <v>113.1</v>
      </c>
      <c r="X200">
        <v>25766605</v>
      </c>
      <c r="Y200">
        <v>5.27</v>
      </c>
      <c r="Z200">
        <v>21844756</v>
      </c>
      <c r="AA200">
        <v>-25.274398000000001</v>
      </c>
      <c r="AB200">
        <v>133.775136</v>
      </c>
      <c r="AC200" s="13">
        <f t="shared" si="3"/>
        <v>1357900</v>
      </c>
    </row>
    <row r="201" spans="1:29">
      <c r="A201">
        <v>663</v>
      </c>
      <c r="B201" t="s">
        <v>320</v>
      </c>
      <c r="C201">
        <v>15100000</v>
      </c>
      <c r="D201">
        <v>2143140898</v>
      </c>
      <c r="E201" t="s">
        <v>118</v>
      </c>
      <c r="F201" t="s">
        <v>320</v>
      </c>
      <c r="G201">
        <v>3810</v>
      </c>
      <c r="H201" t="s">
        <v>45</v>
      </c>
      <c r="I201" t="s">
        <v>46</v>
      </c>
      <c r="J201" t="s">
        <v>63</v>
      </c>
      <c r="K201">
        <v>4520</v>
      </c>
      <c r="L201">
        <v>24</v>
      </c>
      <c r="M201">
        <v>144</v>
      </c>
      <c r="N201">
        <v>17231000</v>
      </c>
      <c r="O201">
        <v>4300</v>
      </c>
      <c r="P201">
        <v>68900</v>
      </c>
      <c r="Q201">
        <v>51700</v>
      </c>
      <c r="R201">
        <v>827100</v>
      </c>
      <c r="S201">
        <v>100000</v>
      </c>
      <c r="T201">
        <v>2017</v>
      </c>
      <c r="U201" t="s">
        <v>68</v>
      </c>
      <c r="V201">
        <v>16</v>
      </c>
      <c r="W201">
        <v>36.299999999999997</v>
      </c>
      <c r="X201">
        <v>270203917</v>
      </c>
      <c r="Y201">
        <v>4.6900000000000004</v>
      </c>
      <c r="Z201">
        <v>151509724</v>
      </c>
      <c r="AA201">
        <v>-0.78927499999999995</v>
      </c>
      <c r="AB201">
        <v>113.92132700000001</v>
      </c>
      <c r="AC201" s="13">
        <f t="shared" si="3"/>
        <v>12672564</v>
      </c>
    </row>
    <row r="202" spans="1:29">
      <c r="A202">
        <v>294</v>
      </c>
      <c r="B202" t="s">
        <v>321</v>
      </c>
      <c r="C202">
        <v>23100000</v>
      </c>
      <c r="D202">
        <v>13151870846</v>
      </c>
      <c r="E202" t="s">
        <v>90</v>
      </c>
      <c r="F202" t="s">
        <v>321</v>
      </c>
      <c r="G202">
        <v>3781</v>
      </c>
      <c r="H202" t="s">
        <v>59</v>
      </c>
      <c r="I202" t="s">
        <v>60</v>
      </c>
      <c r="J202" t="s">
        <v>111</v>
      </c>
      <c r="K202">
        <v>282</v>
      </c>
      <c r="L202">
        <v>85</v>
      </c>
      <c r="M202">
        <v>81</v>
      </c>
      <c r="N202">
        <v>128448000</v>
      </c>
      <c r="O202">
        <v>32100</v>
      </c>
      <c r="P202">
        <v>513800</v>
      </c>
      <c r="Q202">
        <v>385300</v>
      </c>
      <c r="R202">
        <v>6200000</v>
      </c>
      <c r="S202">
        <v>700000</v>
      </c>
      <c r="T202">
        <v>2013</v>
      </c>
      <c r="U202" t="s">
        <v>42</v>
      </c>
      <c r="V202">
        <v>30</v>
      </c>
      <c r="W202">
        <v>88.2</v>
      </c>
      <c r="X202">
        <v>328239523</v>
      </c>
      <c r="Y202">
        <v>14.7</v>
      </c>
      <c r="Z202">
        <v>270663028</v>
      </c>
      <c r="AA202">
        <v>37.090240000000001</v>
      </c>
      <c r="AB202">
        <v>-95.712890999999999</v>
      </c>
      <c r="AC202" s="13">
        <f t="shared" si="3"/>
        <v>48251210</v>
      </c>
    </row>
    <row r="203" spans="1:29">
      <c r="A203">
        <v>392</v>
      </c>
      <c r="B203" t="s">
        <v>322</v>
      </c>
      <c r="C203">
        <v>20100000</v>
      </c>
      <c r="D203">
        <v>23353115850</v>
      </c>
      <c r="E203" t="s">
        <v>63</v>
      </c>
      <c r="F203" t="s">
        <v>322</v>
      </c>
      <c r="G203">
        <v>3774</v>
      </c>
      <c r="H203" t="s">
        <v>59</v>
      </c>
      <c r="I203" t="s">
        <v>60</v>
      </c>
      <c r="J203" t="s">
        <v>77</v>
      </c>
      <c r="K203">
        <v>86</v>
      </c>
      <c r="L203">
        <v>108</v>
      </c>
      <c r="M203">
        <v>28</v>
      </c>
      <c r="N203">
        <v>221702000</v>
      </c>
      <c r="O203">
        <v>55400</v>
      </c>
      <c r="P203">
        <v>886800</v>
      </c>
      <c r="Q203">
        <v>665100</v>
      </c>
      <c r="R203">
        <v>10600000</v>
      </c>
      <c r="S203">
        <v>200000</v>
      </c>
      <c r="T203">
        <v>2013</v>
      </c>
      <c r="U203" t="s">
        <v>40</v>
      </c>
      <c r="V203">
        <v>3</v>
      </c>
      <c r="W203">
        <v>88.2</v>
      </c>
      <c r="X203">
        <v>328239523</v>
      </c>
      <c r="Y203">
        <v>14.7</v>
      </c>
      <c r="Z203">
        <v>270663028</v>
      </c>
      <c r="AA203">
        <v>37.090240000000001</v>
      </c>
      <c r="AB203">
        <v>-95.712890999999999</v>
      </c>
      <c r="AC203" s="13">
        <f t="shared" ref="AC203:AC266" si="4">ROUND((Y203/100)*X203, 0)</f>
        <v>48251210</v>
      </c>
    </row>
    <row r="204" spans="1:29">
      <c r="A204">
        <v>125</v>
      </c>
      <c r="B204" t="s">
        <v>323</v>
      </c>
      <c r="C204">
        <v>33500000</v>
      </c>
      <c r="D204">
        <v>14864294792</v>
      </c>
      <c r="E204" t="s">
        <v>111</v>
      </c>
      <c r="F204" t="s">
        <v>323</v>
      </c>
      <c r="G204">
        <v>3741</v>
      </c>
      <c r="H204" t="s">
        <v>30</v>
      </c>
      <c r="I204" t="s">
        <v>31</v>
      </c>
      <c r="J204" t="s">
        <v>63</v>
      </c>
      <c r="K204">
        <v>222</v>
      </c>
      <c r="L204">
        <v>34</v>
      </c>
      <c r="M204">
        <v>36</v>
      </c>
      <c r="N204">
        <v>272255000</v>
      </c>
      <c r="O204">
        <v>68100</v>
      </c>
      <c r="P204">
        <v>1100000</v>
      </c>
      <c r="Q204">
        <v>816800</v>
      </c>
      <c r="R204">
        <v>13100000</v>
      </c>
      <c r="S204">
        <v>500000</v>
      </c>
      <c r="T204">
        <v>2006</v>
      </c>
      <c r="U204" t="s">
        <v>86</v>
      </c>
      <c r="V204">
        <v>24</v>
      </c>
      <c r="W204">
        <v>28.1</v>
      </c>
      <c r="X204">
        <v>1366417754</v>
      </c>
      <c r="Y204">
        <v>5.36</v>
      </c>
      <c r="Z204">
        <v>471031528</v>
      </c>
      <c r="AA204">
        <v>20.593684</v>
      </c>
      <c r="AB204">
        <v>78.962879999999998</v>
      </c>
      <c r="AC204" s="13">
        <f t="shared" si="4"/>
        <v>73239992</v>
      </c>
    </row>
    <row r="205" spans="1:29">
      <c r="A205">
        <v>671</v>
      </c>
      <c r="B205" t="s">
        <v>324</v>
      </c>
      <c r="C205">
        <v>15100000</v>
      </c>
      <c r="D205">
        <v>6668507856</v>
      </c>
      <c r="E205" t="s">
        <v>76</v>
      </c>
      <c r="F205" t="s">
        <v>324</v>
      </c>
      <c r="G205">
        <v>3733</v>
      </c>
      <c r="H205" t="s">
        <v>325</v>
      </c>
      <c r="I205" t="s">
        <v>326</v>
      </c>
      <c r="J205" t="s">
        <v>77</v>
      </c>
      <c r="K205">
        <v>894</v>
      </c>
      <c r="L205">
        <v>10</v>
      </c>
      <c r="M205">
        <v>47</v>
      </c>
      <c r="N205">
        <v>95603000</v>
      </c>
      <c r="O205">
        <v>23900</v>
      </c>
      <c r="P205">
        <v>382400</v>
      </c>
      <c r="Q205">
        <v>286800</v>
      </c>
      <c r="R205">
        <v>4600000</v>
      </c>
      <c r="S205">
        <v>100000</v>
      </c>
      <c r="T205">
        <v>2013</v>
      </c>
      <c r="U205" t="s">
        <v>33</v>
      </c>
      <c r="V205">
        <v>24</v>
      </c>
      <c r="W205">
        <v>81.900000000000006</v>
      </c>
      <c r="X205">
        <v>144373535</v>
      </c>
      <c r="Y205">
        <v>4.59</v>
      </c>
      <c r="Z205">
        <v>107683889</v>
      </c>
      <c r="AA205">
        <v>61.524009999999997</v>
      </c>
      <c r="AB205">
        <v>105.31875599999999</v>
      </c>
      <c r="AC205" s="13">
        <f t="shared" si="4"/>
        <v>6626745</v>
      </c>
    </row>
    <row r="206" spans="1:29">
      <c r="A206">
        <v>857</v>
      </c>
      <c r="B206" t="s">
        <v>327</v>
      </c>
      <c r="C206">
        <v>13400000</v>
      </c>
      <c r="D206">
        <v>4356686216</v>
      </c>
      <c r="E206" t="s">
        <v>76</v>
      </c>
      <c r="F206" t="s">
        <v>327</v>
      </c>
      <c r="G206">
        <v>3727</v>
      </c>
      <c r="H206" t="s">
        <v>59</v>
      </c>
      <c r="I206" t="s">
        <v>60</v>
      </c>
      <c r="J206" t="s">
        <v>77</v>
      </c>
      <c r="K206">
        <v>1683</v>
      </c>
      <c r="L206">
        <v>166</v>
      </c>
      <c r="M206">
        <v>62</v>
      </c>
      <c r="N206">
        <v>16785000</v>
      </c>
      <c r="O206">
        <v>4200</v>
      </c>
      <c r="P206">
        <v>67100</v>
      </c>
      <c r="Q206">
        <v>50400</v>
      </c>
      <c r="R206">
        <v>805700</v>
      </c>
      <c r="S206" t="s">
        <v>78</v>
      </c>
      <c r="T206">
        <v>2007</v>
      </c>
      <c r="U206" t="s">
        <v>80</v>
      </c>
      <c r="V206">
        <v>24</v>
      </c>
      <c r="W206">
        <v>88.2</v>
      </c>
      <c r="X206">
        <v>328239523</v>
      </c>
      <c r="Y206">
        <v>14.7</v>
      </c>
      <c r="Z206">
        <v>270663028</v>
      </c>
      <c r="AA206">
        <v>37.090240000000001</v>
      </c>
      <c r="AB206">
        <v>-95.712890999999999</v>
      </c>
      <c r="AC206" s="13">
        <f t="shared" si="4"/>
        <v>48251210</v>
      </c>
    </row>
    <row r="207" spans="1:29">
      <c r="A207">
        <v>231</v>
      </c>
      <c r="B207" t="s">
        <v>328</v>
      </c>
      <c r="C207">
        <v>25400000</v>
      </c>
      <c r="D207">
        <v>6430853035</v>
      </c>
      <c r="E207" t="s">
        <v>29</v>
      </c>
      <c r="F207" t="s">
        <v>328</v>
      </c>
      <c r="G207">
        <v>3716</v>
      </c>
      <c r="H207" t="s">
        <v>45</v>
      </c>
      <c r="I207" t="s">
        <v>46</v>
      </c>
      <c r="J207" t="s">
        <v>63</v>
      </c>
      <c r="K207">
        <v>942</v>
      </c>
      <c r="L207">
        <v>6</v>
      </c>
      <c r="M207">
        <v>62</v>
      </c>
      <c r="N207">
        <v>58487000</v>
      </c>
      <c r="O207">
        <v>14600</v>
      </c>
      <c r="P207">
        <v>233900</v>
      </c>
      <c r="Q207">
        <v>175500</v>
      </c>
      <c r="R207">
        <v>2800000</v>
      </c>
      <c r="S207">
        <v>100000</v>
      </c>
      <c r="T207">
        <v>2015</v>
      </c>
      <c r="U207" t="s">
        <v>84</v>
      </c>
      <c r="V207">
        <v>27</v>
      </c>
      <c r="W207">
        <v>36.299999999999997</v>
      </c>
      <c r="X207">
        <v>270203917</v>
      </c>
      <c r="Y207">
        <v>4.6900000000000004</v>
      </c>
      <c r="Z207">
        <v>151509724</v>
      </c>
      <c r="AA207">
        <v>-0.78927499999999995</v>
      </c>
      <c r="AB207">
        <v>113.92132700000001</v>
      </c>
      <c r="AC207" s="13">
        <f t="shared" si="4"/>
        <v>12672564</v>
      </c>
    </row>
    <row r="208" spans="1:29">
      <c r="A208">
        <v>391</v>
      </c>
      <c r="B208" t="s">
        <v>329</v>
      </c>
      <c r="C208">
        <v>20200000</v>
      </c>
      <c r="D208">
        <v>6098644584</v>
      </c>
      <c r="E208" t="s">
        <v>76</v>
      </c>
      <c r="F208" t="s">
        <v>329</v>
      </c>
      <c r="G208">
        <v>3713</v>
      </c>
      <c r="H208" t="s">
        <v>45</v>
      </c>
      <c r="I208" t="s">
        <v>46</v>
      </c>
      <c r="J208" t="s">
        <v>77</v>
      </c>
      <c r="K208">
        <v>1023</v>
      </c>
      <c r="L208">
        <v>11</v>
      </c>
      <c r="M208">
        <v>27</v>
      </c>
      <c r="N208">
        <v>64489000</v>
      </c>
      <c r="O208">
        <v>16100</v>
      </c>
      <c r="P208">
        <v>258000</v>
      </c>
      <c r="Q208">
        <v>193500</v>
      </c>
      <c r="R208">
        <v>3100000</v>
      </c>
      <c r="S208">
        <v>200000</v>
      </c>
      <c r="T208">
        <v>2014</v>
      </c>
      <c r="U208" t="s">
        <v>86</v>
      </c>
      <c r="V208">
        <v>15</v>
      </c>
      <c r="W208">
        <v>36.299999999999997</v>
      </c>
      <c r="X208">
        <v>270203917</v>
      </c>
      <c r="Y208">
        <v>4.6900000000000004</v>
      </c>
      <c r="Z208">
        <v>151509724</v>
      </c>
      <c r="AA208">
        <v>-0.78927499999999995</v>
      </c>
      <c r="AB208">
        <v>113.92132700000001</v>
      </c>
      <c r="AC208" s="13">
        <f t="shared" si="4"/>
        <v>12672564</v>
      </c>
    </row>
    <row r="209" spans="1:29">
      <c r="A209">
        <v>38</v>
      </c>
      <c r="B209" t="s">
        <v>330</v>
      </c>
      <c r="C209">
        <v>54600000</v>
      </c>
      <c r="D209">
        <v>35302243691</v>
      </c>
      <c r="E209" t="s">
        <v>128</v>
      </c>
      <c r="F209" t="s">
        <v>330</v>
      </c>
      <c r="G209">
        <v>3707</v>
      </c>
      <c r="H209" t="s">
        <v>30</v>
      </c>
      <c r="I209" t="s">
        <v>31</v>
      </c>
      <c r="J209" t="s">
        <v>111</v>
      </c>
      <c r="K209">
        <v>28</v>
      </c>
      <c r="L209">
        <v>15</v>
      </c>
      <c r="M209">
        <v>16</v>
      </c>
      <c r="N209">
        <v>512093000</v>
      </c>
      <c r="O209">
        <v>128000</v>
      </c>
      <c r="P209">
        <v>2000000</v>
      </c>
      <c r="Q209">
        <v>1500000</v>
      </c>
      <c r="R209">
        <v>24600000</v>
      </c>
      <c r="S209">
        <v>500000</v>
      </c>
      <c r="T209">
        <v>2006</v>
      </c>
      <c r="U209" t="s">
        <v>33</v>
      </c>
      <c r="V209">
        <v>7</v>
      </c>
      <c r="W209">
        <v>28.1</v>
      </c>
      <c r="X209">
        <v>1366417754</v>
      </c>
      <c r="Y209">
        <v>5.36</v>
      </c>
      <c r="Z209">
        <v>471031528</v>
      </c>
      <c r="AA209">
        <v>20.593684</v>
      </c>
      <c r="AB209">
        <v>78.962879999999998</v>
      </c>
      <c r="AC209" s="13">
        <f t="shared" si="4"/>
        <v>73239992</v>
      </c>
    </row>
    <row r="210" spans="1:29">
      <c r="A210">
        <v>198</v>
      </c>
      <c r="B210" t="s">
        <v>331</v>
      </c>
      <c r="C210">
        <v>27400000</v>
      </c>
      <c r="D210">
        <v>19417887510</v>
      </c>
      <c r="E210" t="s">
        <v>76</v>
      </c>
      <c r="F210" t="s">
        <v>331</v>
      </c>
      <c r="G210">
        <v>3664</v>
      </c>
      <c r="H210" t="s">
        <v>161</v>
      </c>
      <c r="I210" t="s">
        <v>162</v>
      </c>
      <c r="J210" t="s">
        <v>77</v>
      </c>
      <c r="K210">
        <v>132</v>
      </c>
      <c r="L210">
        <v>7</v>
      </c>
      <c r="M210">
        <v>16</v>
      </c>
      <c r="N210">
        <v>78668000</v>
      </c>
      <c r="O210">
        <v>19700</v>
      </c>
      <c r="P210">
        <v>314700</v>
      </c>
      <c r="Q210">
        <v>236000</v>
      </c>
      <c r="R210">
        <v>3800000</v>
      </c>
      <c r="S210">
        <v>500000</v>
      </c>
      <c r="T210">
        <v>2012</v>
      </c>
      <c r="U210" t="s">
        <v>64</v>
      </c>
      <c r="V210">
        <v>14</v>
      </c>
      <c r="W210">
        <v>60</v>
      </c>
      <c r="X210">
        <v>66834405</v>
      </c>
      <c r="Y210">
        <v>3.85</v>
      </c>
      <c r="Z210">
        <v>55908316</v>
      </c>
      <c r="AA210">
        <v>55.378050999999999</v>
      </c>
      <c r="AB210">
        <v>-3.4359730000000002</v>
      </c>
      <c r="AC210" s="13">
        <f t="shared" si="4"/>
        <v>2573125</v>
      </c>
    </row>
    <row r="211" spans="1:29">
      <c r="A211">
        <v>286</v>
      </c>
      <c r="B211" t="s">
        <v>332</v>
      </c>
      <c r="C211">
        <v>23300000</v>
      </c>
      <c r="D211">
        <v>22471357411</v>
      </c>
      <c r="E211" t="s">
        <v>63</v>
      </c>
      <c r="F211" t="s">
        <v>332</v>
      </c>
      <c r="G211">
        <v>3657</v>
      </c>
      <c r="H211" t="s">
        <v>59</v>
      </c>
      <c r="I211" t="s">
        <v>60</v>
      </c>
      <c r="J211" t="s">
        <v>63</v>
      </c>
      <c r="K211">
        <v>99</v>
      </c>
      <c r="L211">
        <v>83</v>
      </c>
      <c r="M211">
        <v>78</v>
      </c>
      <c r="N211">
        <v>124187000</v>
      </c>
      <c r="O211">
        <v>31000</v>
      </c>
      <c r="P211">
        <v>496700</v>
      </c>
      <c r="Q211">
        <v>372600</v>
      </c>
      <c r="R211">
        <v>6000000</v>
      </c>
      <c r="S211">
        <v>100000</v>
      </c>
      <c r="T211">
        <v>2006</v>
      </c>
      <c r="U211" t="s">
        <v>68</v>
      </c>
      <c r="V211">
        <v>16</v>
      </c>
      <c r="W211">
        <v>88.2</v>
      </c>
      <c r="X211">
        <v>328239523</v>
      </c>
      <c r="Y211">
        <v>14.7</v>
      </c>
      <c r="Z211">
        <v>270663028</v>
      </c>
      <c r="AA211">
        <v>37.090240000000001</v>
      </c>
      <c r="AB211">
        <v>-95.712890999999999</v>
      </c>
      <c r="AC211" s="13">
        <f t="shared" si="4"/>
        <v>48251210</v>
      </c>
    </row>
    <row r="212" spans="1:29">
      <c r="A212">
        <v>177</v>
      </c>
      <c r="B212" t="s">
        <v>333</v>
      </c>
      <c r="C212">
        <v>29200000</v>
      </c>
      <c r="D212">
        <v>11627437847</v>
      </c>
      <c r="E212" t="s">
        <v>198</v>
      </c>
      <c r="F212" t="s">
        <v>333</v>
      </c>
      <c r="G212">
        <v>3654</v>
      </c>
      <c r="H212" t="s">
        <v>132</v>
      </c>
      <c r="I212" t="s">
        <v>133</v>
      </c>
      <c r="J212" t="s">
        <v>77</v>
      </c>
      <c r="K212">
        <v>338</v>
      </c>
      <c r="L212">
        <v>10</v>
      </c>
      <c r="M212">
        <v>15</v>
      </c>
      <c r="N212">
        <v>303100000</v>
      </c>
      <c r="O212">
        <v>75800</v>
      </c>
      <c r="P212">
        <v>1200000</v>
      </c>
      <c r="Q212">
        <v>909300</v>
      </c>
      <c r="R212">
        <v>14500000</v>
      </c>
      <c r="S212">
        <v>1000000</v>
      </c>
      <c r="T212">
        <v>2012</v>
      </c>
      <c r="U212" t="s">
        <v>40</v>
      </c>
      <c r="V212">
        <v>7</v>
      </c>
      <c r="W212">
        <v>51.3</v>
      </c>
      <c r="X212">
        <v>212559417</v>
      </c>
      <c r="Y212">
        <v>12.08</v>
      </c>
      <c r="Z212">
        <v>183241641</v>
      </c>
      <c r="AA212">
        <v>-14.235004</v>
      </c>
      <c r="AB212">
        <v>-51.925280000000001</v>
      </c>
      <c r="AC212" s="13">
        <f t="shared" si="4"/>
        <v>25677178</v>
      </c>
    </row>
    <row r="213" spans="1:29">
      <c r="A213">
        <v>861</v>
      </c>
      <c r="B213" t="s">
        <v>334</v>
      </c>
      <c r="C213">
        <v>13300000</v>
      </c>
      <c r="D213">
        <v>2262690743</v>
      </c>
      <c r="E213" t="s">
        <v>191</v>
      </c>
      <c r="F213" t="s">
        <v>334</v>
      </c>
      <c r="G213">
        <v>3640</v>
      </c>
      <c r="H213" t="s">
        <v>30</v>
      </c>
      <c r="I213" t="s">
        <v>31</v>
      </c>
      <c r="J213" t="s">
        <v>233</v>
      </c>
      <c r="K213">
        <v>4152</v>
      </c>
      <c r="L213">
        <v>116</v>
      </c>
      <c r="M213">
        <v>16</v>
      </c>
      <c r="N213">
        <v>43669000</v>
      </c>
      <c r="O213">
        <v>10900</v>
      </c>
      <c r="P213">
        <v>174700</v>
      </c>
      <c r="Q213">
        <v>131000</v>
      </c>
      <c r="R213">
        <v>2100000</v>
      </c>
      <c r="S213">
        <v>100000</v>
      </c>
      <c r="T213">
        <v>2011</v>
      </c>
      <c r="U213" t="s">
        <v>40</v>
      </c>
      <c r="V213">
        <v>2</v>
      </c>
      <c r="W213">
        <v>28.1</v>
      </c>
      <c r="X213">
        <v>1366417754</v>
      </c>
      <c r="Y213">
        <v>5.36</v>
      </c>
      <c r="Z213">
        <v>471031528</v>
      </c>
      <c r="AA213">
        <v>20.593684</v>
      </c>
      <c r="AB213">
        <v>78.962879999999998</v>
      </c>
      <c r="AC213" s="13">
        <f t="shared" si="4"/>
        <v>73239992</v>
      </c>
    </row>
    <row r="214" spans="1:29">
      <c r="A214">
        <v>211</v>
      </c>
      <c r="B214" t="s">
        <v>335</v>
      </c>
      <c r="C214">
        <v>26400000</v>
      </c>
      <c r="D214">
        <v>8595760553</v>
      </c>
      <c r="E214" t="s">
        <v>128</v>
      </c>
      <c r="F214" t="s">
        <v>335</v>
      </c>
      <c r="G214">
        <v>3622</v>
      </c>
      <c r="H214" t="s">
        <v>30</v>
      </c>
      <c r="I214" t="s">
        <v>31</v>
      </c>
      <c r="J214" t="s">
        <v>129</v>
      </c>
      <c r="K214">
        <v>588</v>
      </c>
      <c r="L214">
        <v>50</v>
      </c>
      <c r="M214">
        <v>15</v>
      </c>
      <c r="N214">
        <v>99677000</v>
      </c>
      <c r="O214">
        <v>24900</v>
      </c>
      <c r="P214">
        <v>398700</v>
      </c>
      <c r="Q214">
        <v>299000</v>
      </c>
      <c r="R214">
        <v>4800000</v>
      </c>
      <c r="S214">
        <v>400000</v>
      </c>
      <c r="T214">
        <v>2015</v>
      </c>
      <c r="U214" t="s">
        <v>64</v>
      </c>
      <c r="V214">
        <v>22</v>
      </c>
      <c r="W214">
        <v>28.1</v>
      </c>
      <c r="X214">
        <v>1366417754</v>
      </c>
      <c r="Y214">
        <v>5.36</v>
      </c>
      <c r="Z214">
        <v>471031528</v>
      </c>
      <c r="AA214">
        <v>20.593684</v>
      </c>
      <c r="AB214">
        <v>78.962879999999998</v>
      </c>
      <c r="AC214" s="13">
        <f t="shared" si="4"/>
        <v>73239992</v>
      </c>
    </row>
    <row r="215" spans="1:29">
      <c r="A215">
        <v>151</v>
      </c>
      <c r="B215" t="s">
        <v>336</v>
      </c>
      <c r="C215">
        <v>31400000</v>
      </c>
      <c r="D215">
        <v>22919271731</v>
      </c>
      <c r="E215" t="s">
        <v>128</v>
      </c>
      <c r="F215" t="s">
        <v>336</v>
      </c>
      <c r="G215">
        <v>3589</v>
      </c>
      <c r="H215" t="s">
        <v>161</v>
      </c>
      <c r="I215" t="s">
        <v>162</v>
      </c>
      <c r="J215" t="s">
        <v>118</v>
      </c>
      <c r="K215">
        <v>91</v>
      </c>
      <c r="L215">
        <v>5</v>
      </c>
      <c r="M215">
        <v>11</v>
      </c>
      <c r="N215">
        <v>244925000</v>
      </c>
      <c r="O215">
        <v>61200</v>
      </c>
      <c r="P215">
        <v>979700</v>
      </c>
      <c r="Q215">
        <v>734800</v>
      </c>
      <c r="R215">
        <v>11800000</v>
      </c>
      <c r="S215">
        <v>300000</v>
      </c>
      <c r="T215">
        <v>2013</v>
      </c>
      <c r="U215" t="s">
        <v>38</v>
      </c>
      <c r="V215">
        <v>9</v>
      </c>
      <c r="W215">
        <v>60</v>
      </c>
      <c r="X215">
        <v>66834405</v>
      </c>
      <c r="Y215">
        <v>3.85</v>
      </c>
      <c r="Z215">
        <v>55908316</v>
      </c>
      <c r="AA215">
        <v>55.378050999999999</v>
      </c>
      <c r="AB215">
        <v>-3.4359730000000002</v>
      </c>
      <c r="AC215" s="13">
        <f t="shared" si="4"/>
        <v>2573125</v>
      </c>
    </row>
    <row r="216" spans="1:29">
      <c r="A216">
        <v>483</v>
      </c>
      <c r="B216" t="s">
        <v>337</v>
      </c>
      <c r="C216">
        <v>18000000</v>
      </c>
      <c r="D216">
        <v>6404852037</v>
      </c>
      <c r="E216" t="s">
        <v>76</v>
      </c>
      <c r="F216" t="s">
        <v>337</v>
      </c>
      <c r="G216">
        <v>3566</v>
      </c>
      <c r="H216" t="s">
        <v>175</v>
      </c>
      <c r="I216" t="s">
        <v>176</v>
      </c>
      <c r="J216" t="s">
        <v>77</v>
      </c>
      <c r="K216">
        <v>950</v>
      </c>
      <c r="L216">
        <v>8</v>
      </c>
      <c r="M216">
        <v>34</v>
      </c>
      <c r="N216">
        <v>43830000</v>
      </c>
      <c r="O216">
        <v>11000</v>
      </c>
      <c r="P216">
        <v>175300</v>
      </c>
      <c r="Q216">
        <v>131500</v>
      </c>
      <c r="R216">
        <v>2100000</v>
      </c>
      <c r="S216" t="s">
        <v>78</v>
      </c>
      <c r="T216">
        <v>2012</v>
      </c>
      <c r="U216" t="s">
        <v>68</v>
      </c>
      <c r="V216">
        <v>30</v>
      </c>
      <c r="W216">
        <v>88.9</v>
      </c>
      <c r="X216">
        <v>47076781</v>
      </c>
      <c r="Y216">
        <v>13.96</v>
      </c>
      <c r="Z216">
        <v>37927409</v>
      </c>
      <c r="AA216">
        <v>40.463667000000001</v>
      </c>
      <c r="AB216">
        <v>-3.7492200000000002</v>
      </c>
      <c r="AC216" s="13">
        <f t="shared" si="4"/>
        <v>6571919</v>
      </c>
    </row>
    <row r="217" spans="1:29">
      <c r="A217">
        <v>87</v>
      </c>
      <c r="B217" t="s">
        <v>338</v>
      </c>
      <c r="C217">
        <v>38300000</v>
      </c>
      <c r="D217">
        <v>16718192386</v>
      </c>
      <c r="E217" t="s">
        <v>111</v>
      </c>
      <c r="F217" t="s">
        <v>338</v>
      </c>
      <c r="G217">
        <v>3532</v>
      </c>
      <c r="H217" t="s">
        <v>30</v>
      </c>
      <c r="I217" t="s">
        <v>31</v>
      </c>
      <c r="J217" t="s">
        <v>111</v>
      </c>
      <c r="K217">
        <v>170</v>
      </c>
      <c r="L217">
        <v>22</v>
      </c>
      <c r="M217">
        <v>31</v>
      </c>
      <c r="N217">
        <v>814756000</v>
      </c>
      <c r="O217">
        <v>203700</v>
      </c>
      <c r="P217">
        <v>3300000</v>
      </c>
      <c r="Q217">
        <v>2400000</v>
      </c>
      <c r="R217">
        <v>39100000</v>
      </c>
      <c r="S217">
        <v>400000</v>
      </c>
      <c r="T217">
        <v>2015</v>
      </c>
      <c r="U217" t="s">
        <v>42</v>
      </c>
      <c r="V217">
        <v>24</v>
      </c>
      <c r="W217">
        <v>28.1</v>
      </c>
      <c r="X217">
        <v>1366417754</v>
      </c>
      <c r="Y217">
        <v>5.36</v>
      </c>
      <c r="Z217">
        <v>471031528</v>
      </c>
      <c r="AA217">
        <v>20.593684</v>
      </c>
      <c r="AB217">
        <v>78.962879999999998</v>
      </c>
      <c r="AC217" s="13">
        <f t="shared" si="4"/>
        <v>73239992</v>
      </c>
    </row>
    <row r="218" spans="1:29">
      <c r="A218">
        <v>927</v>
      </c>
      <c r="B218" t="s">
        <v>339</v>
      </c>
      <c r="C218">
        <v>12800000</v>
      </c>
      <c r="D218">
        <v>6970899521</v>
      </c>
      <c r="E218" t="s">
        <v>63</v>
      </c>
      <c r="F218" t="s">
        <v>339</v>
      </c>
      <c r="G218">
        <v>3483</v>
      </c>
      <c r="H218" t="s">
        <v>141</v>
      </c>
      <c r="I218" t="s">
        <v>142</v>
      </c>
      <c r="J218" t="s">
        <v>63</v>
      </c>
      <c r="K218">
        <v>842</v>
      </c>
      <c r="L218">
        <v>13</v>
      </c>
      <c r="M218">
        <v>168</v>
      </c>
      <c r="N218">
        <v>18118000</v>
      </c>
      <c r="O218">
        <v>4500</v>
      </c>
      <c r="P218">
        <v>72500</v>
      </c>
      <c r="Q218">
        <v>54400</v>
      </c>
      <c r="R218">
        <v>869600</v>
      </c>
      <c r="S218" t="s">
        <v>78</v>
      </c>
      <c r="T218">
        <v>2010</v>
      </c>
      <c r="U218" t="s">
        <v>130</v>
      </c>
      <c r="V218">
        <v>9</v>
      </c>
      <c r="W218">
        <v>68.900000000000006</v>
      </c>
      <c r="X218">
        <v>36991981</v>
      </c>
      <c r="Y218">
        <v>5.56</v>
      </c>
      <c r="Z218">
        <v>30628482</v>
      </c>
      <c r="AA218">
        <v>56.130366000000002</v>
      </c>
      <c r="AB218">
        <v>-106.346771</v>
      </c>
      <c r="AC218" s="13">
        <f t="shared" si="4"/>
        <v>2056754</v>
      </c>
    </row>
    <row r="219" spans="1:29">
      <c r="A219">
        <v>50</v>
      </c>
      <c r="B219" t="s">
        <v>340</v>
      </c>
      <c r="C219">
        <v>46600000</v>
      </c>
      <c r="D219">
        <v>27286058807</v>
      </c>
      <c r="E219" t="s">
        <v>111</v>
      </c>
      <c r="F219" t="s">
        <v>340</v>
      </c>
      <c r="G219">
        <v>3444</v>
      </c>
      <c r="H219" t="s">
        <v>59</v>
      </c>
      <c r="I219" t="s">
        <v>60</v>
      </c>
      <c r="J219" t="s">
        <v>111</v>
      </c>
      <c r="K219">
        <v>55</v>
      </c>
      <c r="L219">
        <v>17</v>
      </c>
      <c r="M219">
        <v>22</v>
      </c>
      <c r="N219">
        <v>314505000</v>
      </c>
      <c r="O219">
        <v>78600</v>
      </c>
      <c r="P219">
        <v>1300000</v>
      </c>
      <c r="Q219">
        <v>943500</v>
      </c>
      <c r="R219">
        <v>15100000</v>
      </c>
      <c r="S219">
        <v>400000</v>
      </c>
      <c r="T219">
        <v>2009</v>
      </c>
      <c r="U219" t="s">
        <v>50</v>
      </c>
      <c r="V219">
        <v>2</v>
      </c>
      <c r="W219">
        <v>88.2</v>
      </c>
      <c r="X219">
        <v>328239523</v>
      </c>
      <c r="Y219">
        <v>14.7</v>
      </c>
      <c r="Z219">
        <v>270663028</v>
      </c>
      <c r="AA219">
        <v>37.090240000000001</v>
      </c>
      <c r="AB219">
        <v>-95.712890999999999</v>
      </c>
      <c r="AC219" s="13">
        <f t="shared" si="4"/>
        <v>48251210</v>
      </c>
    </row>
    <row r="220" spans="1:29">
      <c r="A220">
        <v>312</v>
      </c>
      <c r="B220" t="s">
        <v>341</v>
      </c>
      <c r="C220">
        <v>22500000</v>
      </c>
      <c r="D220">
        <v>2431154438</v>
      </c>
      <c r="E220" t="s">
        <v>128</v>
      </c>
      <c r="F220" t="s">
        <v>341</v>
      </c>
      <c r="G220">
        <v>3377</v>
      </c>
      <c r="H220" t="s">
        <v>30</v>
      </c>
      <c r="I220" t="s">
        <v>31</v>
      </c>
      <c r="J220" t="s">
        <v>129</v>
      </c>
      <c r="K220">
        <v>3793</v>
      </c>
      <c r="L220">
        <v>64</v>
      </c>
      <c r="M220">
        <v>23</v>
      </c>
      <c r="N220">
        <v>48740000</v>
      </c>
      <c r="O220">
        <v>12200</v>
      </c>
      <c r="P220">
        <v>195000</v>
      </c>
      <c r="Q220">
        <v>146200</v>
      </c>
      <c r="R220">
        <v>2300000</v>
      </c>
      <c r="S220">
        <v>200000</v>
      </c>
      <c r="T220">
        <v>2015</v>
      </c>
      <c r="U220" t="s">
        <v>50</v>
      </c>
      <c r="V220">
        <v>12</v>
      </c>
      <c r="W220">
        <v>28.1</v>
      </c>
      <c r="X220">
        <v>1366417754</v>
      </c>
      <c r="Y220">
        <v>5.36</v>
      </c>
      <c r="Z220">
        <v>471031528</v>
      </c>
      <c r="AA220">
        <v>20.593684</v>
      </c>
      <c r="AB220">
        <v>78.962879999999998</v>
      </c>
      <c r="AC220" s="13">
        <f t="shared" si="4"/>
        <v>73239992</v>
      </c>
    </row>
    <row r="221" spans="1:29">
      <c r="A221">
        <v>122</v>
      </c>
      <c r="B221" t="s">
        <v>342</v>
      </c>
      <c r="C221">
        <v>33700000</v>
      </c>
      <c r="D221">
        <v>23492684419</v>
      </c>
      <c r="E221" t="s">
        <v>76</v>
      </c>
      <c r="F221" t="s">
        <v>342</v>
      </c>
      <c r="G221">
        <v>3366</v>
      </c>
      <c r="H221" t="s">
        <v>59</v>
      </c>
      <c r="I221" t="s">
        <v>60</v>
      </c>
      <c r="J221" t="s">
        <v>63</v>
      </c>
      <c r="K221">
        <v>83</v>
      </c>
      <c r="L221">
        <v>37</v>
      </c>
      <c r="M221">
        <v>35</v>
      </c>
      <c r="N221">
        <v>210955000</v>
      </c>
      <c r="O221">
        <v>52700</v>
      </c>
      <c r="P221">
        <v>843800</v>
      </c>
      <c r="Q221">
        <v>632900</v>
      </c>
      <c r="R221">
        <v>10100000</v>
      </c>
      <c r="S221">
        <v>200000</v>
      </c>
      <c r="T221">
        <v>2013</v>
      </c>
      <c r="U221" t="s">
        <v>68</v>
      </c>
      <c r="V221">
        <v>20</v>
      </c>
      <c r="W221">
        <v>88.2</v>
      </c>
      <c r="X221">
        <v>328239523</v>
      </c>
      <c r="Y221">
        <v>14.7</v>
      </c>
      <c r="Z221">
        <v>270663028</v>
      </c>
      <c r="AA221">
        <v>37.090240000000001</v>
      </c>
      <c r="AB221">
        <v>-95.712890999999999</v>
      </c>
      <c r="AC221" s="13">
        <f t="shared" si="4"/>
        <v>48251210</v>
      </c>
    </row>
    <row r="222" spans="1:29">
      <c r="A222">
        <v>47</v>
      </c>
      <c r="B222" t="s">
        <v>343</v>
      </c>
      <c r="C222">
        <v>47500000</v>
      </c>
      <c r="D222">
        <v>30788679536</v>
      </c>
      <c r="E222" t="s">
        <v>63</v>
      </c>
      <c r="F222" t="s">
        <v>343</v>
      </c>
      <c r="G222">
        <v>3322</v>
      </c>
      <c r="H222" t="s">
        <v>325</v>
      </c>
      <c r="I222" t="s">
        <v>326</v>
      </c>
      <c r="J222" t="s">
        <v>129</v>
      </c>
      <c r="K222">
        <v>35</v>
      </c>
      <c r="L222">
        <v>1</v>
      </c>
      <c r="M222">
        <v>4</v>
      </c>
      <c r="N222">
        <v>306540000</v>
      </c>
      <c r="O222">
        <v>76600</v>
      </c>
      <c r="P222">
        <v>1200000</v>
      </c>
      <c r="Q222">
        <v>919600</v>
      </c>
      <c r="R222">
        <v>14700000</v>
      </c>
      <c r="S222">
        <v>700000</v>
      </c>
      <c r="T222">
        <v>2006</v>
      </c>
      <c r="U222" t="s">
        <v>84</v>
      </c>
      <c r="V222">
        <v>16</v>
      </c>
      <c r="W222">
        <v>81.900000000000006</v>
      </c>
      <c r="X222">
        <v>144373535</v>
      </c>
      <c r="Y222">
        <v>4.59</v>
      </c>
      <c r="Z222">
        <v>107683889</v>
      </c>
      <c r="AA222">
        <v>61.524009999999997</v>
      </c>
      <c r="AB222">
        <v>105.31875599999999</v>
      </c>
      <c r="AC222" s="13">
        <f t="shared" si="4"/>
        <v>6626745</v>
      </c>
    </row>
    <row r="223" spans="1:29">
      <c r="A223">
        <v>314</v>
      </c>
      <c r="B223" t="s">
        <v>344</v>
      </c>
      <c r="C223">
        <v>22500000</v>
      </c>
      <c r="D223">
        <v>13835173331</v>
      </c>
      <c r="E223" t="s">
        <v>76</v>
      </c>
      <c r="F223" t="s">
        <v>344</v>
      </c>
      <c r="G223">
        <v>3315</v>
      </c>
      <c r="H223" t="s">
        <v>59</v>
      </c>
      <c r="I223" t="s">
        <v>60</v>
      </c>
      <c r="J223" t="s">
        <v>77</v>
      </c>
      <c r="K223">
        <v>261</v>
      </c>
      <c r="L223">
        <v>90</v>
      </c>
      <c r="M223">
        <v>21</v>
      </c>
      <c r="N223">
        <v>175094000</v>
      </c>
      <c r="O223">
        <v>43800</v>
      </c>
      <c r="P223">
        <v>700400</v>
      </c>
      <c r="Q223">
        <v>525300</v>
      </c>
      <c r="R223">
        <v>8400000</v>
      </c>
      <c r="S223">
        <v>200000</v>
      </c>
      <c r="T223">
        <v>2009</v>
      </c>
      <c r="U223" t="s">
        <v>40</v>
      </c>
      <c r="V223">
        <v>28</v>
      </c>
      <c r="W223">
        <v>88.2</v>
      </c>
      <c r="X223">
        <v>328239523</v>
      </c>
      <c r="Y223">
        <v>14.7</v>
      </c>
      <c r="Z223">
        <v>270663028</v>
      </c>
      <c r="AA223">
        <v>37.090240000000001</v>
      </c>
      <c r="AB223">
        <v>-95.712890999999999</v>
      </c>
      <c r="AC223" s="13">
        <f t="shared" si="4"/>
        <v>48251210</v>
      </c>
    </row>
    <row r="224" spans="1:29">
      <c r="A224">
        <v>824</v>
      </c>
      <c r="B224" t="s">
        <v>345</v>
      </c>
      <c r="C224">
        <v>13700000</v>
      </c>
      <c r="D224">
        <v>1950178163</v>
      </c>
      <c r="E224" t="s">
        <v>63</v>
      </c>
      <c r="F224" t="s">
        <v>345</v>
      </c>
      <c r="G224">
        <v>3298</v>
      </c>
      <c r="H224" t="s">
        <v>132</v>
      </c>
      <c r="I224" t="s">
        <v>133</v>
      </c>
      <c r="J224" t="s">
        <v>63</v>
      </c>
      <c r="K224">
        <v>5135</v>
      </c>
      <c r="L224">
        <v>47</v>
      </c>
      <c r="M224">
        <v>159</v>
      </c>
      <c r="N224">
        <v>7438000</v>
      </c>
      <c r="O224">
        <v>1900</v>
      </c>
      <c r="P224">
        <v>29800</v>
      </c>
      <c r="Q224">
        <v>22300</v>
      </c>
      <c r="R224">
        <v>357000</v>
      </c>
      <c r="S224" t="s">
        <v>78</v>
      </c>
      <c r="T224">
        <v>2008</v>
      </c>
      <c r="U224" t="s">
        <v>68</v>
      </c>
      <c r="V224">
        <v>22</v>
      </c>
      <c r="W224">
        <v>51.3</v>
      </c>
      <c r="X224">
        <v>212559417</v>
      </c>
      <c r="Y224">
        <v>12.08</v>
      </c>
      <c r="Z224">
        <v>183241641</v>
      </c>
      <c r="AA224">
        <v>-14.235004</v>
      </c>
      <c r="AB224">
        <v>-51.925280000000001</v>
      </c>
      <c r="AC224" s="13">
        <f t="shared" si="4"/>
        <v>25677178</v>
      </c>
    </row>
    <row r="225" spans="1:29">
      <c r="A225">
        <v>166</v>
      </c>
      <c r="B225" t="s">
        <v>346</v>
      </c>
      <c r="C225">
        <v>30200000</v>
      </c>
      <c r="D225">
        <v>27684955537</v>
      </c>
      <c r="E225" t="s">
        <v>63</v>
      </c>
      <c r="F225" t="s">
        <v>346</v>
      </c>
      <c r="G225">
        <v>3254</v>
      </c>
      <c r="H225" t="s">
        <v>347</v>
      </c>
      <c r="I225" t="s">
        <v>348</v>
      </c>
      <c r="J225" t="s">
        <v>111</v>
      </c>
      <c r="K225">
        <v>51</v>
      </c>
      <c r="L225">
        <v>1</v>
      </c>
      <c r="M225">
        <v>52</v>
      </c>
      <c r="N225">
        <v>116434000</v>
      </c>
      <c r="O225">
        <v>29100</v>
      </c>
      <c r="P225">
        <v>465700</v>
      </c>
      <c r="Q225">
        <v>349300</v>
      </c>
      <c r="R225">
        <v>5600000</v>
      </c>
      <c r="S225">
        <v>100000</v>
      </c>
      <c r="T225">
        <v>2008</v>
      </c>
      <c r="U225" t="s">
        <v>40</v>
      </c>
      <c r="V225">
        <v>24</v>
      </c>
      <c r="W225">
        <v>34.4</v>
      </c>
      <c r="X225">
        <v>10101694</v>
      </c>
      <c r="Y225">
        <v>14.72</v>
      </c>
      <c r="Z225">
        <v>9213048</v>
      </c>
      <c r="AA225">
        <v>30.585163999999999</v>
      </c>
      <c r="AB225">
        <v>36.238413999999999</v>
      </c>
      <c r="AC225" s="13">
        <f t="shared" si="4"/>
        <v>1486969</v>
      </c>
    </row>
    <row r="226" spans="1:29">
      <c r="A226">
        <v>693</v>
      </c>
      <c r="B226" t="s">
        <v>349</v>
      </c>
      <c r="C226">
        <v>15000000</v>
      </c>
      <c r="D226">
        <v>8932038210</v>
      </c>
      <c r="E226" t="s">
        <v>63</v>
      </c>
      <c r="F226" t="s">
        <v>349</v>
      </c>
      <c r="G226">
        <v>3168</v>
      </c>
      <c r="H226" t="s">
        <v>30</v>
      </c>
      <c r="I226" t="s">
        <v>31</v>
      </c>
      <c r="J226" t="s">
        <v>63</v>
      </c>
      <c r="K226">
        <v>544</v>
      </c>
      <c r="L226">
        <v>104</v>
      </c>
      <c r="M226">
        <v>146</v>
      </c>
      <c r="N226">
        <v>130731000</v>
      </c>
      <c r="O226">
        <v>32700</v>
      </c>
      <c r="P226">
        <v>522900</v>
      </c>
      <c r="Q226">
        <v>392200</v>
      </c>
      <c r="R226">
        <v>6300000</v>
      </c>
      <c r="S226">
        <v>200000</v>
      </c>
      <c r="T226">
        <v>2017</v>
      </c>
      <c r="U226" t="s">
        <v>130</v>
      </c>
      <c r="V226">
        <v>7</v>
      </c>
      <c r="W226">
        <v>28.1</v>
      </c>
      <c r="X226">
        <v>1366417754</v>
      </c>
      <c r="Y226">
        <v>5.36</v>
      </c>
      <c r="Z226">
        <v>471031528</v>
      </c>
      <c r="AA226">
        <v>20.593684</v>
      </c>
      <c r="AB226">
        <v>78.962879999999998</v>
      </c>
      <c r="AC226" s="13">
        <f t="shared" si="4"/>
        <v>73239992</v>
      </c>
    </row>
    <row r="227" spans="1:29">
      <c r="A227">
        <v>866</v>
      </c>
      <c r="B227" t="s">
        <v>350</v>
      </c>
      <c r="C227">
        <v>13300000</v>
      </c>
      <c r="D227">
        <v>4177184071</v>
      </c>
      <c r="E227" t="s">
        <v>63</v>
      </c>
      <c r="F227" t="s">
        <v>350</v>
      </c>
      <c r="G227">
        <v>3166</v>
      </c>
      <c r="H227" t="s">
        <v>59</v>
      </c>
      <c r="I227" t="s">
        <v>60</v>
      </c>
      <c r="J227" t="s">
        <v>171</v>
      </c>
      <c r="K227">
        <v>1789</v>
      </c>
      <c r="L227">
        <v>167</v>
      </c>
      <c r="M227">
        <v>54</v>
      </c>
      <c r="N227">
        <v>45095000</v>
      </c>
      <c r="O227">
        <v>11300</v>
      </c>
      <c r="P227">
        <v>180400</v>
      </c>
      <c r="Q227">
        <v>135300</v>
      </c>
      <c r="R227">
        <v>2200000</v>
      </c>
      <c r="S227">
        <v>100000</v>
      </c>
      <c r="T227">
        <v>2008</v>
      </c>
      <c r="U227" t="s">
        <v>33</v>
      </c>
      <c r="V227">
        <v>29</v>
      </c>
      <c r="W227">
        <v>88.2</v>
      </c>
      <c r="X227">
        <v>328239523</v>
      </c>
      <c r="Y227">
        <v>14.7</v>
      </c>
      <c r="Z227">
        <v>270663028</v>
      </c>
      <c r="AA227">
        <v>37.090240000000001</v>
      </c>
      <c r="AB227">
        <v>-95.712890999999999</v>
      </c>
      <c r="AC227" s="13">
        <f t="shared" si="4"/>
        <v>48251210</v>
      </c>
    </row>
    <row r="228" spans="1:29">
      <c r="A228">
        <v>463</v>
      </c>
      <c r="B228" t="s">
        <v>351</v>
      </c>
      <c r="C228">
        <v>18400000</v>
      </c>
      <c r="D228">
        <v>11544297793</v>
      </c>
      <c r="E228" t="s">
        <v>111</v>
      </c>
      <c r="F228" t="s">
        <v>351</v>
      </c>
      <c r="G228">
        <v>3159</v>
      </c>
      <c r="H228" t="s">
        <v>48</v>
      </c>
      <c r="I228" t="s">
        <v>49</v>
      </c>
      <c r="J228" t="s">
        <v>111</v>
      </c>
      <c r="K228">
        <v>346</v>
      </c>
      <c r="L228">
        <v>6</v>
      </c>
      <c r="M228">
        <v>103</v>
      </c>
      <c r="N228">
        <v>54133000</v>
      </c>
      <c r="O228">
        <v>13500</v>
      </c>
      <c r="P228">
        <v>216500</v>
      </c>
      <c r="Q228">
        <v>162400</v>
      </c>
      <c r="R228">
        <v>2600000</v>
      </c>
      <c r="S228">
        <v>100000</v>
      </c>
      <c r="T228">
        <v>2011</v>
      </c>
      <c r="U228" t="s">
        <v>86</v>
      </c>
      <c r="V228">
        <v>8</v>
      </c>
      <c r="W228">
        <v>49.3</v>
      </c>
      <c r="X228">
        <v>69625582</v>
      </c>
      <c r="Y228">
        <v>0.75</v>
      </c>
      <c r="Z228">
        <v>35294600</v>
      </c>
      <c r="AA228">
        <v>15.870032</v>
      </c>
      <c r="AB228">
        <v>100.992541</v>
      </c>
      <c r="AC228" s="13">
        <f t="shared" si="4"/>
        <v>522192</v>
      </c>
    </row>
    <row r="229" spans="1:29">
      <c r="A229">
        <v>506</v>
      </c>
      <c r="B229" t="s">
        <v>352</v>
      </c>
      <c r="C229">
        <v>17600000</v>
      </c>
      <c r="D229">
        <v>9269174070</v>
      </c>
      <c r="E229" t="s">
        <v>76</v>
      </c>
      <c r="F229" t="s">
        <v>352</v>
      </c>
      <c r="G229">
        <v>3151</v>
      </c>
      <c r="H229" t="s">
        <v>48</v>
      </c>
      <c r="I229" t="s">
        <v>49</v>
      </c>
      <c r="J229" t="s">
        <v>77</v>
      </c>
      <c r="K229">
        <v>511</v>
      </c>
      <c r="L229">
        <v>7</v>
      </c>
      <c r="M229">
        <v>36</v>
      </c>
      <c r="N229">
        <v>55127000</v>
      </c>
      <c r="O229">
        <v>13800</v>
      </c>
      <c r="P229">
        <v>220500</v>
      </c>
      <c r="Q229">
        <v>165400</v>
      </c>
      <c r="R229">
        <v>2600000</v>
      </c>
      <c r="S229" t="s">
        <v>78</v>
      </c>
      <c r="T229">
        <v>2014</v>
      </c>
      <c r="U229" t="s">
        <v>86</v>
      </c>
      <c r="V229">
        <v>12</v>
      </c>
      <c r="W229">
        <v>49.3</v>
      </c>
      <c r="X229">
        <v>69625582</v>
      </c>
      <c r="Y229">
        <v>0.75</v>
      </c>
      <c r="Z229">
        <v>35294600</v>
      </c>
      <c r="AA229">
        <v>15.870032</v>
      </c>
      <c r="AB229">
        <v>100.992541</v>
      </c>
      <c r="AC229" s="13">
        <f t="shared" si="4"/>
        <v>522192</v>
      </c>
    </row>
    <row r="230" spans="1:29">
      <c r="A230">
        <v>138</v>
      </c>
      <c r="B230" t="s">
        <v>353</v>
      </c>
      <c r="C230">
        <v>32100000</v>
      </c>
      <c r="D230">
        <v>10602236110</v>
      </c>
      <c r="E230" t="s">
        <v>90</v>
      </c>
      <c r="F230" t="s">
        <v>353</v>
      </c>
      <c r="G230">
        <v>3091</v>
      </c>
      <c r="H230" t="s">
        <v>161</v>
      </c>
      <c r="I230" t="s">
        <v>162</v>
      </c>
      <c r="J230" t="s">
        <v>198</v>
      </c>
      <c r="K230">
        <v>400</v>
      </c>
      <c r="L230">
        <v>4</v>
      </c>
      <c r="M230">
        <v>5</v>
      </c>
      <c r="N230">
        <v>56534000</v>
      </c>
      <c r="O230">
        <v>14100</v>
      </c>
      <c r="P230">
        <v>226100</v>
      </c>
      <c r="Q230">
        <v>169600</v>
      </c>
      <c r="R230">
        <v>2700000</v>
      </c>
      <c r="S230">
        <v>100000</v>
      </c>
      <c r="T230">
        <v>2006</v>
      </c>
      <c r="U230" t="s">
        <v>68</v>
      </c>
      <c r="V230">
        <v>4</v>
      </c>
      <c r="W230">
        <v>60</v>
      </c>
      <c r="X230">
        <v>66834405</v>
      </c>
      <c r="Y230">
        <v>3.85</v>
      </c>
      <c r="Z230">
        <v>55908316</v>
      </c>
      <c r="AA230">
        <v>55.378050999999999</v>
      </c>
      <c r="AB230">
        <v>-3.4359730000000002</v>
      </c>
      <c r="AC230" s="13">
        <f t="shared" si="4"/>
        <v>2573125</v>
      </c>
    </row>
    <row r="231" spans="1:29">
      <c r="A231">
        <v>754</v>
      </c>
      <c r="B231" t="s">
        <v>354</v>
      </c>
      <c r="C231">
        <v>14400000</v>
      </c>
      <c r="D231">
        <v>2224121890</v>
      </c>
      <c r="E231" t="s">
        <v>76</v>
      </c>
      <c r="F231" t="s">
        <v>354</v>
      </c>
      <c r="G231">
        <v>3086</v>
      </c>
      <c r="H231" t="s">
        <v>30</v>
      </c>
      <c r="I231" t="s">
        <v>31</v>
      </c>
      <c r="J231" t="s">
        <v>77</v>
      </c>
      <c r="K231">
        <v>4292</v>
      </c>
      <c r="L231">
        <v>107</v>
      </c>
      <c r="M231">
        <v>52</v>
      </c>
      <c r="N231">
        <v>13891000</v>
      </c>
      <c r="O231">
        <v>3500</v>
      </c>
      <c r="P231">
        <v>55600</v>
      </c>
      <c r="Q231">
        <v>41700</v>
      </c>
      <c r="R231">
        <v>666800</v>
      </c>
      <c r="S231">
        <v>100000</v>
      </c>
      <c r="T231">
        <v>2017</v>
      </c>
      <c r="U231" t="s">
        <v>50</v>
      </c>
      <c r="V231">
        <v>1</v>
      </c>
      <c r="W231">
        <v>28.1</v>
      </c>
      <c r="X231">
        <v>1366417754</v>
      </c>
      <c r="Y231">
        <v>5.36</v>
      </c>
      <c r="Z231">
        <v>471031528</v>
      </c>
      <c r="AA231">
        <v>20.593684</v>
      </c>
      <c r="AB231">
        <v>78.962879999999998</v>
      </c>
      <c r="AC231" s="13">
        <f t="shared" si="4"/>
        <v>73239992</v>
      </c>
    </row>
    <row r="232" spans="1:29">
      <c r="A232">
        <v>84</v>
      </c>
      <c r="B232" t="s">
        <v>355</v>
      </c>
      <c r="C232">
        <v>38900000</v>
      </c>
      <c r="D232">
        <v>25154232306</v>
      </c>
      <c r="E232" t="s">
        <v>111</v>
      </c>
      <c r="F232" t="s">
        <v>355</v>
      </c>
      <c r="G232">
        <v>3043</v>
      </c>
      <c r="H232" t="s">
        <v>132</v>
      </c>
      <c r="I232" t="s">
        <v>133</v>
      </c>
      <c r="J232" t="s">
        <v>111</v>
      </c>
      <c r="K232">
        <v>73</v>
      </c>
      <c r="L232">
        <v>6</v>
      </c>
      <c r="M232">
        <v>30</v>
      </c>
      <c r="N232">
        <v>1635000000</v>
      </c>
      <c r="O232">
        <v>408700</v>
      </c>
      <c r="P232">
        <v>6500000</v>
      </c>
      <c r="Q232">
        <v>4900000</v>
      </c>
      <c r="R232">
        <v>78500000</v>
      </c>
      <c r="S232">
        <v>100000</v>
      </c>
      <c r="T232">
        <v>2014</v>
      </c>
      <c r="U232" t="s">
        <v>42</v>
      </c>
      <c r="V232">
        <v>5</v>
      </c>
      <c r="W232">
        <v>51.3</v>
      </c>
      <c r="X232">
        <v>212559417</v>
      </c>
      <c r="Y232">
        <v>12.08</v>
      </c>
      <c r="Z232">
        <v>183241641</v>
      </c>
      <c r="AA232">
        <v>-14.235004</v>
      </c>
      <c r="AB232">
        <v>-51.925280000000001</v>
      </c>
      <c r="AC232" s="13">
        <f t="shared" si="4"/>
        <v>25677178</v>
      </c>
    </row>
    <row r="233" spans="1:29">
      <c r="A233">
        <v>154</v>
      </c>
      <c r="B233" t="s">
        <v>356</v>
      </c>
      <c r="C233">
        <v>31200000</v>
      </c>
      <c r="D233">
        <v>6187804950</v>
      </c>
      <c r="E233" t="s">
        <v>63</v>
      </c>
      <c r="F233" t="s">
        <v>356</v>
      </c>
      <c r="G233">
        <v>3027</v>
      </c>
      <c r="H233" t="s">
        <v>273</v>
      </c>
      <c r="I233" t="s">
        <v>274</v>
      </c>
      <c r="J233" t="s">
        <v>77</v>
      </c>
      <c r="K233">
        <v>997</v>
      </c>
      <c r="L233">
        <v>3</v>
      </c>
      <c r="M233">
        <v>12</v>
      </c>
      <c r="N233">
        <v>190679000</v>
      </c>
      <c r="O233">
        <v>47700</v>
      </c>
      <c r="P233">
        <v>762700</v>
      </c>
      <c r="Q233">
        <v>572000</v>
      </c>
      <c r="R233">
        <v>9200000</v>
      </c>
      <c r="S233">
        <v>1900000</v>
      </c>
      <c r="T233">
        <v>2015</v>
      </c>
      <c r="U233" t="s">
        <v>55</v>
      </c>
      <c r="V233">
        <v>17</v>
      </c>
      <c r="W233">
        <v>90</v>
      </c>
      <c r="X233">
        <v>44938712</v>
      </c>
      <c r="Y233">
        <v>9.7899999999999991</v>
      </c>
      <c r="Z233">
        <v>41339571</v>
      </c>
      <c r="AA233">
        <v>-38.416097000000001</v>
      </c>
      <c r="AB233">
        <v>-63.616672000000001</v>
      </c>
      <c r="AC233" s="13">
        <f t="shared" si="4"/>
        <v>4399500</v>
      </c>
    </row>
    <row r="234" spans="1:29">
      <c r="A234">
        <v>187</v>
      </c>
      <c r="B234" t="s">
        <v>357</v>
      </c>
      <c r="C234">
        <v>28200000</v>
      </c>
      <c r="D234">
        <v>7600740993</v>
      </c>
      <c r="E234" t="s">
        <v>63</v>
      </c>
      <c r="F234" t="s">
        <v>357</v>
      </c>
      <c r="G234">
        <v>3009</v>
      </c>
      <c r="H234" t="s">
        <v>30</v>
      </c>
      <c r="I234" t="s">
        <v>31</v>
      </c>
      <c r="J234" t="s">
        <v>129</v>
      </c>
      <c r="K234">
        <v>721</v>
      </c>
      <c r="L234">
        <v>46</v>
      </c>
      <c r="M234">
        <v>13</v>
      </c>
      <c r="N234">
        <v>184966000</v>
      </c>
      <c r="O234">
        <v>46200</v>
      </c>
      <c r="P234">
        <v>739900</v>
      </c>
      <c r="Q234">
        <v>554900</v>
      </c>
      <c r="R234">
        <v>8900000</v>
      </c>
      <c r="S234">
        <v>500000</v>
      </c>
      <c r="T234">
        <v>2011</v>
      </c>
      <c r="U234" t="s">
        <v>86</v>
      </c>
      <c r="V234">
        <v>1</v>
      </c>
      <c r="W234">
        <v>28.1</v>
      </c>
      <c r="X234">
        <v>1366417754</v>
      </c>
      <c r="Y234">
        <v>5.36</v>
      </c>
      <c r="Z234">
        <v>471031528</v>
      </c>
      <c r="AA234">
        <v>20.593684</v>
      </c>
      <c r="AB234">
        <v>78.962879999999998</v>
      </c>
      <c r="AC234" s="13">
        <f t="shared" si="4"/>
        <v>73239992</v>
      </c>
    </row>
    <row r="235" spans="1:29">
      <c r="A235">
        <v>668</v>
      </c>
      <c r="B235" t="s">
        <v>358</v>
      </c>
      <c r="C235">
        <v>15100000</v>
      </c>
      <c r="D235">
        <v>4236036141</v>
      </c>
      <c r="E235" t="s">
        <v>76</v>
      </c>
      <c r="F235" t="s">
        <v>358</v>
      </c>
      <c r="G235">
        <v>2997</v>
      </c>
      <c r="H235" t="s">
        <v>175</v>
      </c>
      <c r="I235" t="s">
        <v>176</v>
      </c>
      <c r="J235" t="s">
        <v>63</v>
      </c>
      <c r="K235">
        <v>1760</v>
      </c>
      <c r="L235">
        <v>12</v>
      </c>
      <c r="M235">
        <v>145</v>
      </c>
      <c r="N235">
        <v>5972000</v>
      </c>
      <c r="O235">
        <v>1500</v>
      </c>
      <c r="P235">
        <v>23900</v>
      </c>
      <c r="Q235">
        <v>17900</v>
      </c>
      <c r="R235">
        <v>286600</v>
      </c>
      <c r="S235" t="s">
        <v>78</v>
      </c>
      <c r="T235">
        <v>2013</v>
      </c>
      <c r="U235" t="s">
        <v>55</v>
      </c>
      <c r="V235">
        <v>12</v>
      </c>
      <c r="W235">
        <v>88.9</v>
      </c>
      <c r="X235">
        <v>47076781</v>
      </c>
      <c r="Y235">
        <v>13.96</v>
      </c>
      <c r="Z235">
        <v>37927409</v>
      </c>
      <c r="AA235">
        <v>40.463667000000001</v>
      </c>
      <c r="AB235">
        <v>-3.7492200000000002</v>
      </c>
      <c r="AC235" s="13">
        <f t="shared" si="4"/>
        <v>6571919</v>
      </c>
    </row>
    <row r="236" spans="1:29">
      <c r="A236">
        <v>432</v>
      </c>
      <c r="B236" t="s">
        <v>359</v>
      </c>
      <c r="C236">
        <v>19100000</v>
      </c>
      <c r="D236">
        <v>5194942269</v>
      </c>
      <c r="E236" t="s">
        <v>128</v>
      </c>
      <c r="F236" t="s">
        <v>359</v>
      </c>
      <c r="G236">
        <v>2948</v>
      </c>
      <c r="H236" t="s">
        <v>78</v>
      </c>
      <c r="I236" t="s">
        <v>78</v>
      </c>
      <c r="J236" t="s">
        <v>129</v>
      </c>
      <c r="K236">
        <v>1279</v>
      </c>
      <c r="L236" t="s">
        <v>78</v>
      </c>
      <c r="M236">
        <v>26</v>
      </c>
      <c r="N236">
        <v>65920000</v>
      </c>
      <c r="O236">
        <v>16500</v>
      </c>
      <c r="P236">
        <v>263700</v>
      </c>
      <c r="Q236">
        <v>197800</v>
      </c>
      <c r="R236">
        <v>3200000</v>
      </c>
      <c r="S236">
        <v>200000</v>
      </c>
      <c r="T236">
        <v>2016</v>
      </c>
      <c r="U236" t="s">
        <v>42</v>
      </c>
      <c r="V236">
        <v>29</v>
      </c>
      <c r="W236" t="s">
        <v>78</v>
      </c>
      <c r="X236" t="s">
        <v>78</v>
      </c>
      <c r="Y236" t="s">
        <v>78</v>
      </c>
      <c r="Z236" t="s">
        <v>78</v>
      </c>
      <c r="AA236" t="s">
        <v>78</v>
      </c>
      <c r="AB236" t="s">
        <v>78</v>
      </c>
      <c r="AC236" s="13" t="e">
        <f t="shared" si="4"/>
        <v>#VALUE!</v>
      </c>
    </row>
    <row r="237" spans="1:29">
      <c r="A237">
        <v>334</v>
      </c>
      <c r="B237" t="s">
        <v>360</v>
      </c>
      <c r="C237">
        <v>21600000</v>
      </c>
      <c r="D237">
        <v>9597894786</v>
      </c>
      <c r="E237" t="s">
        <v>361</v>
      </c>
      <c r="F237" t="s">
        <v>360</v>
      </c>
      <c r="G237">
        <v>2942</v>
      </c>
      <c r="H237" t="s">
        <v>132</v>
      </c>
      <c r="I237" t="s">
        <v>133</v>
      </c>
      <c r="J237" t="s">
        <v>63</v>
      </c>
      <c r="K237">
        <v>481</v>
      </c>
      <c r="L237">
        <v>15</v>
      </c>
      <c r="M237">
        <v>90</v>
      </c>
      <c r="N237">
        <v>193174000</v>
      </c>
      <c r="O237">
        <v>48300</v>
      </c>
      <c r="P237">
        <v>772700</v>
      </c>
      <c r="Q237">
        <v>579500</v>
      </c>
      <c r="R237">
        <v>9300000</v>
      </c>
      <c r="S237">
        <v>300000</v>
      </c>
      <c r="T237">
        <v>2013</v>
      </c>
      <c r="U237" t="s">
        <v>86</v>
      </c>
      <c r="V237">
        <v>2</v>
      </c>
      <c r="W237">
        <v>51.3</v>
      </c>
      <c r="X237">
        <v>212559417</v>
      </c>
      <c r="Y237">
        <v>12.08</v>
      </c>
      <c r="Z237">
        <v>183241641</v>
      </c>
      <c r="AA237">
        <v>-14.235004</v>
      </c>
      <c r="AB237">
        <v>-51.925280000000001</v>
      </c>
      <c r="AC237" s="13">
        <f t="shared" si="4"/>
        <v>25677178</v>
      </c>
    </row>
    <row r="238" spans="1:29">
      <c r="A238">
        <v>411</v>
      </c>
      <c r="B238" t="s">
        <v>362</v>
      </c>
      <c r="C238">
        <v>19700000</v>
      </c>
      <c r="D238">
        <v>7452667615</v>
      </c>
      <c r="E238" t="s">
        <v>29</v>
      </c>
      <c r="F238" t="s">
        <v>362</v>
      </c>
      <c r="G238">
        <v>2912</v>
      </c>
      <c r="H238" t="s">
        <v>78</v>
      </c>
      <c r="I238" t="s">
        <v>78</v>
      </c>
      <c r="J238" t="s">
        <v>225</v>
      </c>
      <c r="K238">
        <v>747</v>
      </c>
      <c r="L238" t="s">
        <v>78</v>
      </c>
      <c r="M238">
        <v>13</v>
      </c>
      <c r="N238">
        <v>29387000</v>
      </c>
      <c r="O238">
        <v>7300</v>
      </c>
      <c r="P238">
        <v>117500</v>
      </c>
      <c r="Q238">
        <v>88200</v>
      </c>
      <c r="R238">
        <v>1400000</v>
      </c>
      <c r="S238">
        <v>100000</v>
      </c>
      <c r="T238">
        <v>2016</v>
      </c>
      <c r="U238" t="s">
        <v>55</v>
      </c>
      <c r="V238">
        <v>5</v>
      </c>
      <c r="W238" t="s">
        <v>78</v>
      </c>
      <c r="X238" t="s">
        <v>78</v>
      </c>
      <c r="Y238" t="s">
        <v>78</v>
      </c>
      <c r="Z238" t="s">
        <v>78</v>
      </c>
      <c r="AA238" t="s">
        <v>78</v>
      </c>
      <c r="AB238" t="s">
        <v>78</v>
      </c>
      <c r="AC238" s="13" t="e">
        <f t="shared" si="4"/>
        <v>#VALUE!</v>
      </c>
    </row>
    <row r="239" spans="1:29">
      <c r="A239">
        <v>295</v>
      </c>
      <c r="B239" t="s">
        <v>363</v>
      </c>
      <c r="C239">
        <v>23000000</v>
      </c>
      <c r="D239">
        <v>31494513067</v>
      </c>
      <c r="E239" t="s">
        <v>63</v>
      </c>
      <c r="F239" t="s">
        <v>363</v>
      </c>
      <c r="G239">
        <v>2905</v>
      </c>
      <c r="H239" t="s">
        <v>364</v>
      </c>
      <c r="I239" t="s">
        <v>365</v>
      </c>
      <c r="J239" t="s">
        <v>198</v>
      </c>
      <c r="K239">
        <v>34</v>
      </c>
      <c r="L239">
        <v>1</v>
      </c>
      <c r="M239">
        <v>15</v>
      </c>
      <c r="N239">
        <v>756717000</v>
      </c>
      <c r="O239">
        <v>189200</v>
      </c>
      <c r="P239">
        <v>3000000</v>
      </c>
      <c r="Q239">
        <v>2300000</v>
      </c>
      <c r="R239">
        <v>36300000</v>
      </c>
      <c r="S239">
        <v>800000</v>
      </c>
      <c r="T239">
        <v>2019</v>
      </c>
      <c r="U239" t="s">
        <v>64</v>
      </c>
      <c r="V239">
        <v>10</v>
      </c>
      <c r="W239">
        <v>70.2</v>
      </c>
      <c r="X239">
        <v>83132799</v>
      </c>
      <c r="Y239">
        <v>3.04</v>
      </c>
      <c r="Z239">
        <v>64324835</v>
      </c>
      <c r="AA239">
        <v>51.165691000000002</v>
      </c>
      <c r="AB239">
        <v>10.451525999999999</v>
      </c>
      <c r="AC239" s="13">
        <f t="shared" si="4"/>
        <v>2527237</v>
      </c>
    </row>
    <row r="240" spans="1:29">
      <c r="A240">
        <v>354</v>
      </c>
      <c r="B240" t="s">
        <v>366</v>
      </c>
      <c r="C240">
        <v>21000000</v>
      </c>
      <c r="D240">
        <v>7762905663</v>
      </c>
      <c r="E240" t="s">
        <v>63</v>
      </c>
      <c r="F240" t="s">
        <v>366</v>
      </c>
      <c r="G240">
        <v>2883</v>
      </c>
      <c r="H240" t="s">
        <v>132</v>
      </c>
      <c r="I240" t="s">
        <v>133</v>
      </c>
      <c r="J240" t="s">
        <v>63</v>
      </c>
      <c r="K240">
        <v>695</v>
      </c>
      <c r="L240">
        <v>16</v>
      </c>
      <c r="M240">
        <v>94</v>
      </c>
      <c r="N240">
        <v>118410000</v>
      </c>
      <c r="O240">
        <v>29600</v>
      </c>
      <c r="P240">
        <v>473600</v>
      </c>
      <c r="Q240">
        <v>355200</v>
      </c>
      <c r="R240">
        <v>5700000</v>
      </c>
      <c r="S240">
        <v>400000</v>
      </c>
      <c r="T240">
        <v>2015</v>
      </c>
      <c r="U240" t="s">
        <v>42</v>
      </c>
      <c r="V240">
        <v>26</v>
      </c>
      <c r="W240">
        <v>51.3</v>
      </c>
      <c r="X240">
        <v>212559417</v>
      </c>
      <c r="Y240">
        <v>12.08</v>
      </c>
      <c r="Z240">
        <v>183241641</v>
      </c>
      <c r="AA240">
        <v>-14.235004</v>
      </c>
      <c r="AB240">
        <v>-51.925280000000001</v>
      </c>
      <c r="AC240" s="13">
        <f t="shared" si="4"/>
        <v>25677178</v>
      </c>
    </row>
    <row r="241" spans="1:29">
      <c r="A241">
        <v>23</v>
      </c>
      <c r="B241" t="s">
        <v>367</v>
      </c>
      <c r="C241">
        <v>68200000</v>
      </c>
      <c r="D241">
        <v>38843229963</v>
      </c>
      <c r="E241" t="s">
        <v>118</v>
      </c>
      <c r="F241" t="s">
        <v>367</v>
      </c>
      <c r="G241">
        <v>2865</v>
      </c>
      <c r="H241" t="s">
        <v>59</v>
      </c>
      <c r="I241" t="s">
        <v>60</v>
      </c>
      <c r="J241" t="s">
        <v>118</v>
      </c>
      <c r="K241">
        <v>23</v>
      </c>
      <c r="L241">
        <v>8</v>
      </c>
      <c r="M241">
        <v>2</v>
      </c>
      <c r="N241">
        <v>473387000</v>
      </c>
      <c r="O241">
        <v>118300</v>
      </c>
      <c r="P241">
        <v>1900000</v>
      </c>
      <c r="Q241">
        <v>1400000</v>
      </c>
      <c r="R241">
        <v>22700000</v>
      </c>
      <c r="S241">
        <v>600000</v>
      </c>
      <c r="T241">
        <v>2011</v>
      </c>
      <c r="U241" t="s">
        <v>84</v>
      </c>
      <c r="V241">
        <v>14</v>
      </c>
      <c r="W241">
        <v>88.2</v>
      </c>
      <c r="X241">
        <v>328239523</v>
      </c>
      <c r="Y241">
        <v>14.7</v>
      </c>
      <c r="Z241">
        <v>270663028</v>
      </c>
      <c r="AA241">
        <v>37.090240000000001</v>
      </c>
      <c r="AB241">
        <v>-95.712890999999999</v>
      </c>
      <c r="AC241" s="13">
        <f t="shared" si="4"/>
        <v>48251210</v>
      </c>
    </row>
    <row r="242" spans="1:29">
      <c r="A242">
        <v>788</v>
      </c>
      <c r="B242" t="s">
        <v>368</v>
      </c>
      <c r="C242">
        <v>14100000</v>
      </c>
      <c r="D242">
        <v>6036496916</v>
      </c>
      <c r="E242" t="s">
        <v>63</v>
      </c>
      <c r="F242" t="s">
        <v>368</v>
      </c>
      <c r="G242">
        <v>2854</v>
      </c>
      <c r="H242" t="s">
        <v>45</v>
      </c>
      <c r="I242" t="s">
        <v>46</v>
      </c>
      <c r="J242" t="s">
        <v>63</v>
      </c>
      <c r="K242">
        <v>1029</v>
      </c>
      <c r="L242">
        <v>27</v>
      </c>
      <c r="M242">
        <v>154</v>
      </c>
      <c r="N242">
        <v>176062000</v>
      </c>
      <c r="O242">
        <v>44000</v>
      </c>
      <c r="P242">
        <v>704200</v>
      </c>
      <c r="Q242">
        <v>528200</v>
      </c>
      <c r="R242">
        <v>8500000</v>
      </c>
      <c r="S242">
        <v>400000</v>
      </c>
      <c r="T242">
        <v>2016</v>
      </c>
      <c r="U242" t="s">
        <v>68</v>
      </c>
      <c r="V242">
        <v>6</v>
      </c>
      <c r="W242">
        <v>36.299999999999997</v>
      </c>
      <c r="X242">
        <v>270203917</v>
      </c>
      <c r="Y242">
        <v>4.6900000000000004</v>
      </c>
      <c r="Z242">
        <v>151509724</v>
      </c>
      <c r="AA242">
        <v>-0.78927499999999995</v>
      </c>
      <c r="AB242">
        <v>113.92132700000001</v>
      </c>
      <c r="AC242" s="13">
        <f t="shared" si="4"/>
        <v>12672564</v>
      </c>
    </row>
    <row r="243" spans="1:29">
      <c r="A243">
        <v>592</v>
      </c>
      <c r="B243" t="s">
        <v>369</v>
      </c>
      <c r="C243">
        <v>16100000</v>
      </c>
      <c r="D243">
        <v>1517638132</v>
      </c>
      <c r="E243" t="s">
        <v>63</v>
      </c>
      <c r="F243" t="s">
        <v>369</v>
      </c>
      <c r="G243">
        <v>2805</v>
      </c>
      <c r="H243" t="s">
        <v>45</v>
      </c>
      <c r="I243" t="s">
        <v>46</v>
      </c>
      <c r="J243" t="s">
        <v>77</v>
      </c>
      <c r="K243">
        <v>6986</v>
      </c>
      <c r="L243">
        <v>21</v>
      </c>
      <c r="M243">
        <v>41</v>
      </c>
      <c r="N243">
        <v>9619000</v>
      </c>
      <c r="O243">
        <v>2400</v>
      </c>
      <c r="P243">
        <v>38500</v>
      </c>
      <c r="Q243">
        <v>28900</v>
      </c>
      <c r="R243">
        <v>461700</v>
      </c>
      <c r="S243" t="s">
        <v>78</v>
      </c>
      <c r="T243">
        <v>2015</v>
      </c>
      <c r="U243" t="s">
        <v>68</v>
      </c>
      <c r="V243">
        <v>28</v>
      </c>
      <c r="W243">
        <v>36.299999999999997</v>
      </c>
      <c r="X243">
        <v>270203917</v>
      </c>
      <c r="Y243">
        <v>4.6900000000000004</v>
      </c>
      <c r="Z243">
        <v>151509724</v>
      </c>
      <c r="AA243">
        <v>-0.78927499999999995</v>
      </c>
      <c r="AB243">
        <v>113.92132700000001</v>
      </c>
      <c r="AC243" s="13">
        <f t="shared" si="4"/>
        <v>12672564</v>
      </c>
    </row>
    <row r="244" spans="1:29">
      <c r="A244">
        <v>868</v>
      </c>
      <c r="B244" t="s">
        <v>370</v>
      </c>
      <c r="C244">
        <v>13300000</v>
      </c>
      <c r="D244">
        <v>9088562002</v>
      </c>
      <c r="E244" t="s">
        <v>29</v>
      </c>
      <c r="F244" t="s">
        <v>370</v>
      </c>
      <c r="G244">
        <v>2742</v>
      </c>
      <c r="H244" t="s">
        <v>59</v>
      </c>
      <c r="I244" t="s">
        <v>60</v>
      </c>
      <c r="J244" t="s">
        <v>118</v>
      </c>
      <c r="K244">
        <v>524</v>
      </c>
      <c r="L244">
        <v>166</v>
      </c>
      <c r="M244">
        <v>41</v>
      </c>
      <c r="N244">
        <v>161889000</v>
      </c>
      <c r="O244">
        <v>40500</v>
      </c>
      <c r="P244">
        <v>647600</v>
      </c>
      <c r="Q244">
        <v>485700</v>
      </c>
      <c r="R244">
        <v>7800000</v>
      </c>
      <c r="S244">
        <v>100000</v>
      </c>
      <c r="T244">
        <v>2011</v>
      </c>
      <c r="U244" t="s">
        <v>40</v>
      </c>
      <c r="V244">
        <v>26</v>
      </c>
      <c r="W244">
        <v>88.2</v>
      </c>
      <c r="X244">
        <v>328239523</v>
      </c>
      <c r="Y244">
        <v>14.7</v>
      </c>
      <c r="Z244">
        <v>270663028</v>
      </c>
      <c r="AA244">
        <v>37.090240000000001</v>
      </c>
      <c r="AB244">
        <v>-95.712890999999999</v>
      </c>
      <c r="AC244" s="13">
        <f t="shared" si="4"/>
        <v>48251210</v>
      </c>
    </row>
    <row r="245" spans="1:29">
      <c r="A245">
        <v>133</v>
      </c>
      <c r="B245" t="s">
        <v>371</v>
      </c>
      <c r="C245">
        <v>32700000</v>
      </c>
      <c r="D245">
        <v>19180039918</v>
      </c>
      <c r="E245" t="s">
        <v>78</v>
      </c>
      <c r="F245" t="s">
        <v>371</v>
      </c>
      <c r="G245">
        <v>2738</v>
      </c>
      <c r="H245" t="s">
        <v>146</v>
      </c>
      <c r="I245" t="s">
        <v>147</v>
      </c>
      <c r="J245" t="s">
        <v>77</v>
      </c>
      <c r="K245">
        <v>137</v>
      </c>
      <c r="L245">
        <v>1</v>
      </c>
      <c r="M245">
        <v>11</v>
      </c>
      <c r="N245">
        <v>1463000000</v>
      </c>
      <c r="O245">
        <v>365900</v>
      </c>
      <c r="P245">
        <v>5900000</v>
      </c>
      <c r="Q245">
        <v>4400000</v>
      </c>
      <c r="R245">
        <v>70200000</v>
      </c>
      <c r="S245">
        <v>2100000</v>
      </c>
      <c r="T245">
        <v>2012</v>
      </c>
      <c r="U245" t="s">
        <v>84</v>
      </c>
      <c r="V245">
        <v>12</v>
      </c>
      <c r="W245">
        <v>23.9</v>
      </c>
      <c r="X245">
        <v>83429615</v>
      </c>
      <c r="Y245">
        <v>13.49</v>
      </c>
      <c r="Z245">
        <v>63097818</v>
      </c>
      <c r="AA245">
        <v>38.963745000000003</v>
      </c>
      <c r="AB245">
        <v>35.243321999999999</v>
      </c>
      <c r="AC245" s="13">
        <f t="shared" si="4"/>
        <v>11254655</v>
      </c>
    </row>
    <row r="246" spans="1:29">
      <c r="A246">
        <v>959</v>
      </c>
      <c r="B246" t="s">
        <v>372</v>
      </c>
      <c r="C246">
        <v>12500000</v>
      </c>
      <c r="D246">
        <v>4384177908</v>
      </c>
      <c r="E246" t="s">
        <v>229</v>
      </c>
      <c r="F246" t="s">
        <v>372</v>
      </c>
      <c r="G246">
        <v>2738</v>
      </c>
      <c r="H246" t="s">
        <v>78</v>
      </c>
      <c r="I246" t="s">
        <v>78</v>
      </c>
      <c r="J246" t="s">
        <v>225</v>
      </c>
      <c r="K246">
        <v>1667</v>
      </c>
      <c r="L246" t="s">
        <v>78</v>
      </c>
      <c r="M246">
        <v>37</v>
      </c>
      <c r="N246">
        <v>13501000</v>
      </c>
      <c r="O246">
        <v>3400</v>
      </c>
      <c r="P246">
        <v>54000</v>
      </c>
      <c r="Q246">
        <v>40500</v>
      </c>
      <c r="R246">
        <v>648100</v>
      </c>
      <c r="S246" t="s">
        <v>78</v>
      </c>
      <c r="T246">
        <v>2015</v>
      </c>
      <c r="U246" t="s">
        <v>130</v>
      </c>
      <c r="V246">
        <v>19</v>
      </c>
      <c r="W246" t="s">
        <v>78</v>
      </c>
      <c r="X246" t="s">
        <v>78</v>
      </c>
      <c r="Y246" t="s">
        <v>78</v>
      </c>
      <c r="Z246" t="s">
        <v>78</v>
      </c>
      <c r="AA246" t="s">
        <v>78</v>
      </c>
      <c r="AB246" t="s">
        <v>78</v>
      </c>
      <c r="AC246" s="13" t="e">
        <f t="shared" si="4"/>
        <v>#VALUE!</v>
      </c>
    </row>
    <row r="247" spans="1:29">
      <c r="A247">
        <v>130</v>
      </c>
      <c r="B247" t="s">
        <v>373</v>
      </c>
      <c r="C247">
        <v>33300000</v>
      </c>
      <c r="D247">
        <v>5994136760</v>
      </c>
      <c r="E247" t="s">
        <v>29</v>
      </c>
      <c r="F247" t="s">
        <v>373</v>
      </c>
      <c r="G247">
        <v>2736</v>
      </c>
      <c r="H247" t="s">
        <v>45</v>
      </c>
      <c r="I247" t="s">
        <v>46</v>
      </c>
      <c r="J247" t="s">
        <v>63</v>
      </c>
      <c r="K247">
        <v>1043</v>
      </c>
      <c r="L247">
        <v>2</v>
      </c>
      <c r="M247">
        <v>34</v>
      </c>
      <c r="N247">
        <v>157101000</v>
      </c>
      <c r="O247">
        <v>39300</v>
      </c>
      <c r="P247">
        <v>628400</v>
      </c>
      <c r="Q247">
        <v>471300</v>
      </c>
      <c r="R247">
        <v>7500000</v>
      </c>
      <c r="S247">
        <v>1900000</v>
      </c>
      <c r="T247">
        <v>2016</v>
      </c>
      <c r="U247" t="s">
        <v>68</v>
      </c>
      <c r="V247">
        <v>15</v>
      </c>
      <c r="W247">
        <v>36.299999999999997</v>
      </c>
      <c r="X247">
        <v>270203917</v>
      </c>
      <c r="Y247">
        <v>4.6900000000000004</v>
      </c>
      <c r="Z247">
        <v>151509724</v>
      </c>
      <c r="AA247">
        <v>-0.78927499999999995</v>
      </c>
      <c r="AB247">
        <v>113.92132700000001</v>
      </c>
      <c r="AC247" s="13">
        <f t="shared" si="4"/>
        <v>12672564</v>
      </c>
    </row>
    <row r="248" spans="1:29">
      <c r="A248">
        <v>687</v>
      </c>
      <c r="B248" t="s">
        <v>374</v>
      </c>
      <c r="C248">
        <v>15000000</v>
      </c>
      <c r="D248">
        <v>9978734160</v>
      </c>
      <c r="E248" t="s">
        <v>111</v>
      </c>
      <c r="F248" t="s">
        <v>374</v>
      </c>
      <c r="G248">
        <v>2726</v>
      </c>
      <c r="H248" t="s">
        <v>30</v>
      </c>
      <c r="I248" t="s">
        <v>31</v>
      </c>
      <c r="J248" t="s">
        <v>111</v>
      </c>
      <c r="K248">
        <v>439</v>
      </c>
      <c r="L248">
        <v>103</v>
      </c>
      <c r="M248">
        <v>127</v>
      </c>
      <c r="N248">
        <v>242185000</v>
      </c>
      <c r="O248">
        <v>60500</v>
      </c>
      <c r="P248">
        <v>968700</v>
      </c>
      <c r="Q248">
        <v>726600</v>
      </c>
      <c r="R248">
        <v>11600000</v>
      </c>
      <c r="S248">
        <v>300000</v>
      </c>
      <c r="T248">
        <v>2014</v>
      </c>
      <c r="U248" t="s">
        <v>42</v>
      </c>
      <c r="V248">
        <v>6</v>
      </c>
      <c r="W248">
        <v>28.1</v>
      </c>
      <c r="X248">
        <v>1366417754</v>
      </c>
      <c r="Y248">
        <v>5.36</v>
      </c>
      <c r="Z248">
        <v>471031528</v>
      </c>
      <c r="AA248">
        <v>20.593684</v>
      </c>
      <c r="AB248">
        <v>78.962879999999998</v>
      </c>
      <c r="AC248" s="13">
        <f t="shared" si="4"/>
        <v>73239992</v>
      </c>
    </row>
    <row r="249" spans="1:29">
      <c r="A249">
        <v>161</v>
      </c>
      <c r="B249" t="s">
        <v>375</v>
      </c>
      <c r="C249">
        <v>30400000</v>
      </c>
      <c r="D249">
        <v>14037426379</v>
      </c>
      <c r="E249" t="s">
        <v>111</v>
      </c>
      <c r="F249" t="s">
        <v>375</v>
      </c>
      <c r="G249">
        <v>2725</v>
      </c>
      <c r="H249" t="s">
        <v>59</v>
      </c>
      <c r="I249" t="s">
        <v>60</v>
      </c>
      <c r="J249" t="s">
        <v>111</v>
      </c>
      <c r="K249">
        <v>255</v>
      </c>
      <c r="L249">
        <v>46</v>
      </c>
      <c r="M249">
        <v>51</v>
      </c>
      <c r="N249">
        <v>45822000</v>
      </c>
      <c r="O249">
        <v>11500</v>
      </c>
      <c r="P249">
        <v>183300</v>
      </c>
      <c r="Q249">
        <v>137500</v>
      </c>
      <c r="R249">
        <v>2200000</v>
      </c>
      <c r="S249" t="s">
        <v>78</v>
      </c>
      <c r="T249">
        <v>2012</v>
      </c>
      <c r="U249" t="s">
        <v>50</v>
      </c>
      <c r="V249">
        <v>23</v>
      </c>
      <c r="W249">
        <v>88.2</v>
      </c>
      <c r="X249">
        <v>328239523</v>
      </c>
      <c r="Y249">
        <v>14.7</v>
      </c>
      <c r="Z249">
        <v>270663028</v>
      </c>
      <c r="AA249">
        <v>37.090240000000001</v>
      </c>
      <c r="AB249">
        <v>-95.712890999999999</v>
      </c>
      <c r="AC249" s="13">
        <f t="shared" si="4"/>
        <v>48251210</v>
      </c>
    </row>
    <row r="250" spans="1:29">
      <c r="A250">
        <v>675</v>
      </c>
      <c r="B250" t="s">
        <v>376</v>
      </c>
      <c r="C250">
        <v>15100000</v>
      </c>
      <c r="D250">
        <v>13897932103</v>
      </c>
      <c r="E250" t="s">
        <v>63</v>
      </c>
      <c r="F250" t="s">
        <v>376</v>
      </c>
      <c r="G250">
        <v>2717</v>
      </c>
      <c r="H250" t="s">
        <v>325</v>
      </c>
      <c r="I250" t="s">
        <v>326</v>
      </c>
      <c r="J250" t="s">
        <v>63</v>
      </c>
      <c r="K250">
        <v>256</v>
      </c>
      <c r="L250">
        <v>9</v>
      </c>
      <c r="M250">
        <v>143</v>
      </c>
      <c r="N250">
        <v>713509000</v>
      </c>
      <c r="O250">
        <v>178400</v>
      </c>
      <c r="P250">
        <v>2900000</v>
      </c>
      <c r="Q250">
        <v>2100000</v>
      </c>
      <c r="R250">
        <v>34200000</v>
      </c>
      <c r="S250">
        <v>700000</v>
      </c>
      <c r="T250">
        <v>2020</v>
      </c>
      <c r="U250" t="s">
        <v>68</v>
      </c>
      <c r="V250">
        <v>24</v>
      </c>
      <c r="W250">
        <v>81.900000000000006</v>
      </c>
      <c r="X250">
        <v>144373535</v>
      </c>
      <c r="Y250">
        <v>4.59</v>
      </c>
      <c r="Z250">
        <v>107683889</v>
      </c>
      <c r="AA250">
        <v>61.524009999999997</v>
      </c>
      <c r="AB250">
        <v>105.31875599999999</v>
      </c>
      <c r="AC250" s="13">
        <f t="shared" si="4"/>
        <v>6626745</v>
      </c>
    </row>
    <row r="251" spans="1:29">
      <c r="A251">
        <v>667</v>
      </c>
      <c r="B251" t="s">
        <v>377</v>
      </c>
      <c r="C251">
        <v>15100000</v>
      </c>
      <c r="D251">
        <v>2761547758</v>
      </c>
      <c r="E251" t="s">
        <v>229</v>
      </c>
      <c r="F251" t="s">
        <v>377</v>
      </c>
      <c r="G251">
        <v>2618</v>
      </c>
      <c r="H251" t="s">
        <v>59</v>
      </c>
      <c r="I251" t="s">
        <v>60</v>
      </c>
      <c r="J251" t="s">
        <v>63</v>
      </c>
      <c r="K251">
        <v>3241</v>
      </c>
      <c r="L251">
        <v>150</v>
      </c>
      <c r="M251">
        <v>145</v>
      </c>
      <c r="N251">
        <v>11956000</v>
      </c>
      <c r="O251">
        <v>3000</v>
      </c>
      <c r="P251">
        <v>47800</v>
      </c>
      <c r="Q251">
        <v>35900</v>
      </c>
      <c r="R251">
        <v>573900</v>
      </c>
      <c r="S251" t="s">
        <v>78</v>
      </c>
      <c r="T251">
        <v>2010</v>
      </c>
      <c r="U251" t="s">
        <v>68</v>
      </c>
      <c r="V251">
        <v>6</v>
      </c>
      <c r="W251">
        <v>88.2</v>
      </c>
      <c r="X251">
        <v>328239523</v>
      </c>
      <c r="Y251">
        <v>14.7</v>
      </c>
      <c r="Z251">
        <v>270663028</v>
      </c>
      <c r="AA251">
        <v>37.090240000000001</v>
      </c>
      <c r="AB251">
        <v>-95.712890999999999</v>
      </c>
      <c r="AC251" s="13">
        <f t="shared" si="4"/>
        <v>48251210</v>
      </c>
    </row>
    <row r="252" spans="1:29">
      <c r="A252">
        <v>24</v>
      </c>
      <c r="B252" t="s">
        <v>378</v>
      </c>
      <c r="C252">
        <v>66500000</v>
      </c>
      <c r="D252">
        <v>36775585925</v>
      </c>
      <c r="E252" t="s">
        <v>111</v>
      </c>
      <c r="F252" t="s">
        <v>378</v>
      </c>
      <c r="G252">
        <v>2572</v>
      </c>
      <c r="H252" t="s">
        <v>132</v>
      </c>
      <c r="I252" t="s">
        <v>133</v>
      </c>
      <c r="J252" t="s">
        <v>111</v>
      </c>
      <c r="K252">
        <v>25</v>
      </c>
      <c r="L252">
        <v>1</v>
      </c>
      <c r="M252">
        <v>7</v>
      </c>
      <c r="N252">
        <v>447223000</v>
      </c>
      <c r="O252">
        <v>0</v>
      </c>
      <c r="P252">
        <v>0</v>
      </c>
      <c r="Q252">
        <v>0</v>
      </c>
      <c r="R252">
        <v>0</v>
      </c>
      <c r="S252" t="s">
        <v>78</v>
      </c>
      <c r="T252">
        <v>2012</v>
      </c>
      <c r="U252" t="s">
        <v>86</v>
      </c>
      <c r="V252">
        <v>21</v>
      </c>
      <c r="W252">
        <v>51.3</v>
      </c>
      <c r="X252">
        <v>212559417</v>
      </c>
      <c r="Y252">
        <v>12.08</v>
      </c>
      <c r="Z252">
        <v>183241641</v>
      </c>
      <c r="AA252">
        <v>-14.235004</v>
      </c>
      <c r="AB252">
        <v>-51.925280000000001</v>
      </c>
      <c r="AC252" s="13">
        <f t="shared" si="4"/>
        <v>25677178</v>
      </c>
    </row>
    <row r="253" spans="1:29">
      <c r="A253">
        <v>933</v>
      </c>
      <c r="B253" t="s">
        <v>379</v>
      </c>
      <c r="C253">
        <v>12700000</v>
      </c>
      <c r="D253">
        <v>4266957149</v>
      </c>
      <c r="E253" t="s">
        <v>198</v>
      </c>
      <c r="F253" t="s">
        <v>379</v>
      </c>
      <c r="G253">
        <v>2483</v>
      </c>
      <c r="H253" t="s">
        <v>205</v>
      </c>
      <c r="I253" t="s">
        <v>206</v>
      </c>
      <c r="J253" t="s">
        <v>198</v>
      </c>
      <c r="K253">
        <v>1740</v>
      </c>
      <c r="L253">
        <v>32</v>
      </c>
      <c r="M253">
        <v>41</v>
      </c>
      <c r="N253">
        <v>77482000</v>
      </c>
      <c r="O253">
        <v>19400</v>
      </c>
      <c r="P253">
        <v>309900</v>
      </c>
      <c r="Q253">
        <v>232400</v>
      </c>
      <c r="R253">
        <v>3700000</v>
      </c>
      <c r="S253">
        <v>100000</v>
      </c>
      <c r="T253">
        <v>2007</v>
      </c>
      <c r="U253" t="s">
        <v>38</v>
      </c>
      <c r="V253">
        <v>19</v>
      </c>
      <c r="W253">
        <v>40.200000000000003</v>
      </c>
      <c r="X253">
        <v>126014024</v>
      </c>
      <c r="Y253">
        <v>3.42</v>
      </c>
      <c r="Z253">
        <v>102626859</v>
      </c>
      <c r="AA253">
        <v>23.634501</v>
      </c>
      <c r="AB253">
        <v>-102.552784</v>
      </c>
      <c r="AC253" s="13">
        <f t="shared" si="4"/>
        <v>4309680</v>
      </c>
    </row>
    <row r="254" spans="1:29">
      <c r="A254">
        <v>478</v>
      </c>
      <c r="B254" t="s">
        <v>380</v>
      </c>
      <c r="C254">
        <v>18000000</v>
      </c>
      <c r="D254">
        <v>3980991248</v>
      </c>
      <c r="E254" t="s">
        <v>229</v>
      </c>
      <c r="F254" t="s">
        <v>380</v>
      </c>
      <c r="G254">
        <v>2470</v>
      </c>
      <c r="H254" t="s">
        <v>132</v>
      </c>
      <c r="I254" t="s">
        <v>133</v>
      </c>
      <c r="J254" t="s">
        <v>233</v>
      </c>
      <c r="K254">
        <v>1922</v>
      </c>
      <c r="L254">
        <v>26</v>
      </c>
      <c r="M254">
        <v>8</v>
      </c>
      <c r="N254">
        <v>54766000</v>
      </c>
      <c r="O254">
        <v>13700</v>
      </c>
      <c r="P254">
        <v>219100</v>
      </c>
      <c r="Q254">
        <v>164300</v>
      </c>
      <c r="R254">
        <v>2600000</v>
      </c>
      <c r="S254">
        <v>100000</v>
      </c>
      <c r="T254">
        <v>2006</v>
      </c>
      <c r="U254" t="s">
        <v>64</v>
      </c>
      <c r="V254">
        <v>24</v>
      </c>
      <c r="W254">
        <v>51.3</v>
      </c>
      <c r="X254">
        <v>212559417</v>
      </c>
      <c r="Y254">
        <v>12.08</v>
      </c>
      <c r="Z254">
        <v>183241641</v>
      </c>
      <c r="AA254">
        <v>-14.235004</v>
      </c>
      <c r="AB254">
        <v>-51.925280000000001</v>
      </c>
      <c r="AC254" s="13">
        <f t="shared" si="4"/>
        <v>25677178</v>
      </c>
    </row>
    <row r="255" spans="1:29">
      <c r="A255">
        <v>112</v>
      </c>
      <c r="B255" t="s">
        <v>381</v>
      </c>
      <c r="C255">
        <v>35200000</v>
      </c>
      <c r="D255">
        <v>55299840198</v>
      </c>
      <c r="E255" t="s">
        <v>63</v>
      </c>
      <c r="F255" t="s">
        <v>381</v>
      </c>
      <c r="G255">
        <v>2453</v>
      </c>
      <c r="H255" t="s">
        <v>59</v>
      </c>
      <c r="I255" t="s">
        <v>60</v>
      </c>
      <c r="J255" t="s">
        <v>63</v>
      </c>
      <c r="K255">
        <v>15</v>
      </c>
      <c r="L255">
        <v>35</v>
      </c>
      <c r="M255">
        <v>32</v>
      </c>
      <c r="N255">
        <v>238613000</v>
      </c>
      <c r="O255">
        <v>59700</v>
      </c>
      <c r="P255">
        <v>954500</v>
      </c>
      <c r="Q255">
        <v>715800</v>
      </c>
      <c r="R255">
        <v>11500000</v>
      </c>
      <c r="S255">
        <v>200000</v>
      </c>
      <c r="T255">
        <v>2015</v>
      </c>
      <c r="U255" t="s">
        <v>86</v>
      </c>
      <c r="V255">
        <v>17</v>
      </c>
      <c r="W255">
        <v>88.2</v>
      </c>
      <c r="X255">
        <v>328239523</v>
      </c>
      <c r="Y255">
        <v>14.7</v>
      </c>
      <c r="Z255">
        <v>270663028</v>
      </c>
      <c r="AA255">
        <v>37.090240000000001</v>
      </c>
      <c r="AB255">
        <v>-95.712890999999999</v>
      </c>
      <c r="AC255" s="13">
        <f t="shared" si="4"/>
        <v>48251210</v>
      </c>
    </row>
    <row r="256" spans="1:29">
      <c r="A256">
        <v>993</v>
      </c>
      <c r="B256" t="s">
        <v>382</v>
      </c>
      <c r="C256">
        <v>12300000</v>
      </c>
      <c r="D256">
        <v>2214684303</v>
      </c>
      <c r="E256" t="s">
        <v>78</v>
      </c>
      <c r="F256" t="s">
        <v>383</v>
      </c>
      <c r="G256">
        <v>2452</v>
      </c>
      <c r="H256" t="s">
        <v>161</v>
      </c>
      <c r="I256" t="s">
        <v>162</v>
      </c>
      <c r="J256" t="s">
        <v>77</v>
      </c>
      <c r="K256">
        <v>129005</v>
      </c>
      <c r="L256">
        <v>867</v>
      </c>
      <c r="M256">
        <v>1202</v>
      </c>
      <c r="N256">
        <v>67035</v>
      </c>
      <c r="O256">
        <v>17</v>
      </c>
      <c r="P256">
        <v>268</v>
      </c>
      <c r="Q256">
        <v>201</v>
      </c>
      <c r="R256">
        <v>3200</v>
      </c>
      <c r="S256">
        <v>1000</v>
      </c>
      <c r="T256">
        <v>2006</v>
      </c>
      <c r="U256" t="s">
        <v>50</v>
      </c>
      <c r="V256">
        <v>11</v>
      </c>
      <c r="W256">
        <v>60</v>
      </c>
      <c r="X256">
        <v>66834405</v>
      </c>
      <c r="Y256">
        <v>3.85</v>
      </c>
      <c r="Z256">
        <v>55908316</v>
      </c>
      <c r="AA256">
        <v>55.378050999999999</v>
      </c>
      <c r="AB256">
        <v>-3.4359730000000002</v>
      </c>
      <c r="AC256" s="13">
        <f t="shared" si="4"/>
        <v>2573125</v>
      </c>
    </row>
    <row r="257" spans="1:29">
      <c r="A257">
        <v>271</v>
      </c>
      <c r="B257" t="s">
        <v>384</v>
      </c>
      <c r="C257">
        <v>23800000</v>
      </c>
      <c r="D257">
        <v>10414479943</v>
      </c>
      <c r="E257" t="s">
        <v>229</v>
      </c>
      <c r="F257" t="s">
        <v>384</v>
      </c>
      <c r="G257">
        <v>2425</v>
      </c>
      <c r="H257" t="s">
        <v>59</v>
      </c>
      <c r="I257" t="s">
        <v>60</v>
      </c>
      <c r="J257" t="s">
        <v>225</v>
      </c>
      <c r="K257">
        <v>412</v>
      </c>
      <c r="L257">
        <v>80</v>
      </c>
      <c r="M257">
        <v>8</v>
      </c>
      <c r="N257">
        <v>98052000</v>
      </c>
      <c r="O257">
        <v>24500</v>
      </c>
      <c r="P257">
        <v>392200</v>
      </c>
      <c r="Q257">
        <v>294200</v>
      </c>
      <c r="R257">
        <v>4700000</v>
      </c>
      <c r="S257">
        <v>100000</v>
      </c>
      <c r="T257">
        <v>2015</v>
      </c>
      <c r="U257" t="s">
        <v>50</v>
      </c>
      <c r="V257">
        <v>12</v>
      </c>
      <c r="W257">
        <v>88.2</v>
      </c>
      <c r="X257">
        <v>328239523</v>
      </c>
      <c r="Y257">
        <v>14.7</v>
      </c>
      <c r="Z257">
        <v>270663028</v>
      </c>
      <c r="AA257">
        <v>37.090240000000001</v>
      </c>
      <c r="AB257">
        <v>-95.712890999999999</v>
      </c>
      <c r="AC257" s="13">
        <f t="shared" si="4"/>
        <v>48251210</v>
      </c>
    </row>
    <row r="258" spans="1:29">
      <c r="A258">
        <v>73</v>
      </c>
      <c r="B258" t="s">
        <v>385</v>
      </c>
      <c r="C258">
        <v>40900000</v>
      </c>
      <c r="D258">
        <v>39450824833</v>
      </c>
      <c r="E258" t="s">
        <v>118</v>
      </c>
      <c r="F258" t="s">
        <v>385</v>
      </c>
      <c r="G258">
        <v>2423</v>
      </c>
      <c r="H258" t="s">
        <v>59</v>
      </c>
      <c r="I258" t="s">
        <v>60</v>
      </c>
      <c r="J258" t="s">
        <v>118</v>
      </c>
      <c r="K258">
        <v>22</v>
      </c>
      <c r="L258">
        <v>22</v>
      </c>
      <c r="M258">
        <v>7</v>
      </c>
      <c r="N258">
        <v>98775000</v>
      </c>
      <c r="O258">
        <v>24700</v>
      </c>
      <c r="P258">
        <v>395100</v>
      </c>
      <c r="Q258">
        <v>296300</v>
      </c>
      <c r="R258">
        <v>4700000</v>
      </c>
      <c r="S258">
        <v>100000</v>
      </c>
      <c r="T258">
        <v>2011</v>
      </c>
      <c r="U258" t="s">
        <v>33</v>
      </c>
      <c r="V258">
        <v>22</v>
      </c>
      <c r="W258">
        <v>88.2</v>
      </c>
      <c r="X258">
        <v>328239523</v>
      </c>
      <c r="Y258">
        <v>14.7</v>
      </c>
      <c r="Z258">
        <v>270663028</v>
      </c>
      <c r="AA258">
        <v>37.090240000000001</v>
      </c>
      <c r="AB258">
        <v>-95.712890999999999</v>
      </c>
      <c r="AC258" s="13">
        <f t="shared" si="4"/>
        <v>48251210</v>
      </c>
    </row>
    <row r="259" spans="1:29">
      <c r="A259">
        <v>869</v>
      </c>
      <c r="B259" t="s">
        <v>386</v>
      </c>
      <c r="C259">
        <v>13300000</v>
      </c>
      <c r="D259">
        <v>7923901253</v>
      </c>
      <c r="E259" t="s">
        <v>63</v>
      </c>
      <c r="F259" t="s">
        <v>386</v>
      </c>
      <c r="G259">
        <v>2411</v>
      </c>
      <c r="H259" t="s">
        <v>53</v>
      </c>
      <c r="I259" t="s">
        <v>54</v>
      </c>
      <c r="J259" t="s">
        <v>63</v>
      </c>
      <c r="K259">
        <v>669</v>
      </c>
      <c r="L259">
        <v>5</v>
      </c>
      <c r="M259">
        <v>163</v>
      </c>
      <c r="N259">
        <v>379346000</v>
      </c>
      <c r="O259">
        <v>0</v>
      </c>
      <c r="P259">
        <v>0</v>
      </c>
      <c r="Q259">
        <v>0</v>
      </c>
      <c r="R259">
        <v>0</v>
      </c>
      <c r="S259" t="s">
        <v>78</v>
      </c>
      <c r="T259">
        <v>2014</v>
      </c>
      <c r="U259" t="s">
        <v>50</v>
      </c>
      <c r="V259">
        <v>8</v>
      </c>
      <c r="W259">
        <v>82.7</v>
      </c>
      <c r="X259">
        <v>44385155</v>
      </c>
      <c r="Y259">
        <v>8.8800000000000008</v>
      </c>
      <c r="Z259">
        <v>30835699</v>
      </c>
      <c r="AA259">
        <v>48.379432999999999</v>
      </c>
      <c r="AB259">
        <v>31.165579999999999</v>
      </c>
      <c r="AC259" s="13">
        <f t="shared" si="4"/>
        <v>3941402</v>
      </c>
    </row>
    <row r="260" spans="1:29">
      <c r="A260">
        <v>708</v>
      </c>
      <c r="B260" t="s">
        <v>387</v>
      </c>
      <c r="C260">
        <v>14800000</v>
      </c>
      <c r="D260">
        <v>7018015062</v>
      </c>
      <c r="E260" t="s">
        <v>229</v>
      </c>
      <c r="F260" t="s">
        <v>387</v>
      </c>
      <c r="G260">
        <v>2387</v>
      </c>
      <c r="H260" t="s">
        <v>53</v>
      </c>
      <c r="I260" t="s">
        <v>54</v>
      </c>
      <c r="J260" t="s">
        <v>225</v>
      </c>
      <c r="K260">
        <v>828</v>
      </c>
      <c r="L260">
        <v>3</v>
      </c>
      <c r="M260">
        <v>25</v>
      </c>
      <c r="N260">
        <v>47117000</v>
      </c>
      <c r="O260">
        <v>11800</v>
      </c>
      <c r="P260">
        <v>188500</v>
      </c>
      <c r="Q260">
        <v>141400</v>
      </c>
      <c r="R260">
        <v>2300000</v>
      </c>
      <c r="S260" t="s">
        <v>78</v>
      </c>
      <c r="T260">
        <v>2015</v>
      </c>
      <c r="U260" t="s">
        <v>38</v>
      </c>
      <c r="V260">
        <v>12</v>
      </c>
      <c r="W260">
        <v>82.7</v>
      </c>
      <c r="X260">
        <v>44385155</v>
      </c>
      <c r="Y260">
        <v>8.8800000000000008</v>
      </c>
      <c r="Z260">
        <v>30835699</v>
      </c>
      <c r="AA260">
        <v>48.379432999999999</v>
      </c>
      <c r="AB260">
        <v>31.165579999999999</v>
      </c>
      <c r="AC260" s="13">
        <f t="shared" si="4"/>
        <v>3941402</v>
      </c>
    </row>
    <row r="261" spans="1:29">
      <c r="A261">
        <v>926</v>
      </c>
      <c r="B261" t="s">
        <v>388</v>
      </c>
      <c r="C261">
        <v>12800000</v>
      </c>
      <c r="D261">
        <v>6804072897</v>
      </c>
      <c r="E261" t="s">
        <v>229</v>
      </c>
      <c r="F261" t="s">
        <v>388</v>
      </c>
      <c r="G261">
        <v>2385</v>
      </c>
      <c r="H261" t="s">
        <v>78</v>
      </c>
      <c r="I261" t="s">
        <v>78</v>
      </c>
      <c r="J261" t="s">
        <v>225</v>
      </c>
      <c r="K261">
        <v>873</v>
      </c>
      <c r="L261" t="s">
        <v>78</v>
      </c>
      <c r="M261">
        <v>35</v>
      </c>
      <c r="N261">
        <v>17270000</v>
      </c>
      <c r="O261">
        <v>4300</v>
      </c>
      <c r="P261">
        <v>69100</v>
      </c>
      <c r="Q261">
        <v>51800</v>
      </c>
      <c r="R261">
        <v>829000</v>
      </c>
      <c r="S261" t="s">
        <v>78</v>
      </c>
      <c r="T261">
        <v>2015</v>
      </c>
      <c r="U261" t="s">
        <v>130</v>
      </c>
      <c r="V261">
        <v>19</v>
      </c>
      <c r="W261" t="s">
        <v>78</v>
      </c>
      <c r="X261" t="s">
        <v>78</v>
      </c>
      <c r="Y261" t="s">
        <v>78</v>
      </c>
      <c r="Z261" t="s">
        <v>78</v>
      </c>
      <c r="AA261" t="s">
        <v>78</v>
      </c>
      <c r="AB261" t="s">
        <v>78</v>
      </c>
      <c r="AC261" s="13" t="e">
        <f t="shared" si="4"/>
        <v>#VALUE!</v>
      </c>
    </row>
    <row r="262" spans="1:29">
      <c r="A262">
        <v>397</v>
      </c>
      <c r="B262" t="s">
        <v>389</v>
      </c>
      <c r="C262">
        <v>20100000</v>
      </c>
      <c r="D262">
        <v>14816075927</v>
      </c>
      <c r="E262" t="s">
        <v>111</v>
      </c>
      <c r="F262" t="s">
        <v>389</v>
      </c>
      <c r="G262">
        <v>2384</v>
      </c>
      <c r="H262" t="s">
        <v>59</v>
      </c>
      <c r="I262" t="s">
        <v>60</v>
      </c>
      <c r="J262" t="s">
        <v>111</v>
      </c>
      <c r="K262">
        <v>227</v>
      </c>
      <c r="L262">
        <v>108</v>
      </c>
      <c r="M262">
        <v>95</v>
      </c>
      <c r="N262">
        <v>276751000</v>
      </c>
      <c r="O262">
        <v>69200</v>
      </c>
      <c r="P262">
        <v>1100000</v>
      </c>
      <c r="Q262">
        <v>830300</v>
      </c>
      <c r="R262">
        <v>13300000</v>
      </c>
      <c r="S262">
        <v>300000</v>
      </c>
      <c r="T262">
        <v>2013</v>
      </c>
      <c r="U262" t="s">
        <v>80</v>
      </c>
      <c r="V262">
        <v>25</v>
      </c>
      <c r="W262">
        <v>88.2</v>
      </c>
      <c r="X262">
        <v>328239523</v>
      </c>
      <c r="Y262">
        <v>14.7</v>
      </c>
      <c r="Z262">
        <v>270663028</v>
      </c>
      <c r="AA262">
        <v>37.090240000000001</v>
      </c>
      <c r="AB262">
        <v>-95.712890999999999</v>
      </c>
      <c r="AC262" s="13">
        <f t="shared" si="4"/>
        <v>48251210</v>
      </c>
    </row>
    <row r="263" spans="1:29">
      <c r="A263">
        <v>542</v>
      </c>
      <c r="B263" t="s">
        <v>390</v>
      </c>
      <c r="C263">
        <v>16900000</v>
      </c>
      <c r="D263">
        <v>9544277833</v>
      </c>
      <c r="E263" t="s">
        <v>29</v>
      </c>
      <c r="F263" t="s">
        <v>390</v>
      </c>
      <c r="G263">
        <v>2337</v>
      </c>
      <c r="H263" t="s">
        <v>59</v>
      </c>
      <c r="I263" t="s">
        <v>60</v>
      </c>
      <c r="J263" t="s">
        <v>63</v>
      </c>
      <c r="K263">
        <v>488</v>
      </c>
      <c r="L263">
        <v>134</v>
      </c>
      <c r="M263">
        <v>129</v>
      </c>
      <c r="N263">
        <v>275264000</v>
      </c>
      <c r="O263">
        <v>68800</v>
      </c>
      <c r="P263">
        <v>1100000</v>
      </c>
      <c r="Q263">
        <v>825800</v>
      </c>
      <c r="R263">
        <v>13200000</v>
      </c>
      <c r="S263">
        <v>700000</v>
      </c>
      <c r="T263">
        <v>2016</v>
      </c>
      <c r="U263" t="s">
        <v>84</v>
      </c>
      <c r="V263">
        <v>31</v>
      </c>
      <c r="W263">
        <v>88.2</v>
      </c>
      <c r="X263">
        <v>328239523</v>
      </c>
      <c r="Y263">
        <v>14.7</v>
      </c>
      <c r="Z263">
        <v>270663028</v>
      </c>
      <c r="AA263">
        <v>37.090240000000001</v>
      </c>
      <c r="AB263">
        <v>-95.712890999999999</v>
      </c>
      <c r="AC263" s="13">
        <f t="shared" si="4"/>
        <v>48251210</v>
      </c>
    </row>
    <row r="264" spans="1:29">
      <c r="A264">
        <v>922</v>
      </c>
      <c r="B264" t="s">
        <v>391</v>
      </c>
      <c r="C264">
        <v>12900000</v>
      </c>
      <c r="D264">
        <v>2848466522</v>
      </c>
      <c r="E264" t="s">
        <v>118</v>
      </c>
      <c r="F264" t="s">
        <v>391</v>
      </c>
      <c r="G264">
        <v>2337</v>
      </c>
      <c r="H264" t="s">
        <v>45</v>
      </c>
      <c r="I264" t="s">
        <v>46</v>
      </c>
      <c r="J264" t="s">
        <v>63</v>
      </c>
      <c r="K264">
        <v>3109</v>
      </c>
      <c r="L264">
        <v>32</v>
      </c>
      <c r="M264">
        <v>167</v>
      </c>
      <c r="N264">
        <v>837700</v>
      </c>
      <c r="O264">
        <v>209</v>
      </c>
      <c r="P264">
        <v>3400</v>
      </c>
      <c r="Q264">
        <v>2500</v>
      </c>
      <c r="R264">
        <v>40200</v>
      </c>
      <c r="S264" t="s">
        <v>78</v>
      </c>
      <c r="T264">
        <v>2016</v>
      </c>
      <c r="U264" t="s">
        <v>38</v>
      </c>
      <c r="V264">
        <v>26</v>
      </c>
      <c r="W264">
        <v>36.299999999999997</v>
      </c>
      <c r="X264">
        <v>270203917</v>
      </c>
      <c r="Y264">
        <v>4.6900000000000004</v>
      </c>
      <c r="Z264">
        <v>151509724</v>
      </c>
      <c r="AA264">
        <v>-0.78927499999999995</v>
      </c>
      <c r="AB264">
        <v>113.92132700000001</v>
      </c>
      <c r="AC264" s="13">
        <f t="shared" si="4"/>
        <v>12672564</v>
      </c>
    </row>
    <row r="265" spans="1:29">
      <c r="A265">
        <v>352</v>
      </c>
      <c r="B265" t="s">
        <v>392</v>
      </c>
      <c r="C265">
        <v>21100000</v>
      </c>
      <c r="D265">
        <v>4526271677</v>
      </c>
      <c r="E265" t="s">
        <v>29</v>
      </c>
      <c r="F265" t="s">
        <v>392</v>
      </c>
      <c r="G265">
        <v>2325</v>
      </c>
      <c r="H265" t="s">
        <v>45</v>
      </c>
      <c r="I265" t="s">
        <v>46</v>
      </c>
      <c r="J265" t="s">
        <v>63</v>
      </c>
      <c r="K265">
        <v>1583</v>
      </c>
      <c r="L265">
        <v>8</v>
      </c>
      <c r="M265">
        <v>94</v>
      </c>
      <c r="N265">
        <v>26974000</v>
      </c>
      <c r="O265">
        <v>6700</v>
      </c>
      <c r="P265">
        <v>107900</v>
      </c>
      <c r="Q265">
        <v>80900</v>
      </c>
      <c r="R265">
        <v>1300000</v>
      </c>
      <c r="S265">
        <v>100000</v>
      </c>
      <c r="T265">
        <v>2016</v>
      </c>
      <c r="U265" t="s">
        <v>33</v>
      </c>
      <c r="V265">
        <v>4</v>
      </c>
      <c r="W265">
        <v>36.299999999999997</v>
      </c>
      <c r="X265">
        <v>270203917</v>
      </c>
      <c r="Y265">
        <v>4.6900000000000004</v>
      </c>
      <c r="Z265">
        <v>151509724</v>
      </c>
      <c r="AA265">
        <v>-0.78927499999999995</v>
      </c>
      <c r="AB265">
        <v>113.92132700000001</v>
      </c>
      <c r="AC265" s="13">
        <f t="shared" si="4"/>
        <v>12672564</v>
      </c>
    </row>
    <row r="266" spans="1:29">
      <c r="A266">
        <v>677</v>
      </c>
      <c r="B266" t="s">
        <v>393</v>
      </c>
      <c r="C266">
        <v>15000000</v>
      </c>
      <c r="D266">
        <v>4352427049</v>
      </c>
      <c r="E266" t="s">
        <v>76</v>
      </c>
      <c r="F266" t="s">
        <v>393</v>
      </c>
      <c r="G266">
        <v>2324</v>
      </c>
      <c r="H266" t="s">
        <v>161</v>
      </c>
      <c r="I266" t="s">
        <v>162</v>
      </c>
      <c r="J266" t="s">
        <v>77</v>
      </c>
      <c r="K266">
        <v>1663</v>
      </c>
      <c r="L266">
        <v>25</v>
      </c>
      <c r="M266">
        <v>47</v>
      </c>
      <c r="N266">
        <v>250995000</v>
      </c>
      <c r="O266">
        <v>62700</v>
      </c>
      <c r="P266">
        <v>1000000</v>
      </c>
      <c r="Q266">
        <v>753000</v>
      </c>
      <c r="R266">
        <v>12000000</v>
      </c>
      <c r="S266">
        <v>600000</v>
      </c>
      <c r="T266">
        <v>2013</v>
      </c>
      <c r="U266" t="s">
        <v>80</v>
      </c>
      <c r="V266">
        <v>6</v>
      </c>
      <c r="W266">
        <v>60</v>
      </c>
      <c r="X266">
        <v>66834405</v>
      </c>
      <c r="Y266">
        <v>3.85</v>
      </c>
      <c r="Z266">
        <v>55908316</v>
      </c>
      <c r="AA266">
        <v>55.378050999999999</v>
      </c>
      <c r="AB266">
        <v>-3.4359730000000002</v>
      </c>
      <c r="AC266" s="13">
        <f t="shared" si="4"/>
        <v>2573125</v>
      </c>
    </row>
    <row r="267" spans="1:29">
      <c r="A267">
        <v>311</v>
      </c>
      <c r="B267" t="s">
        <v>394</v>
      </c>
      <c r="C267">
        <v>22600000</v>
      </c>
      <c r="D267">
        <v>27084848152</v>
      </c>
      <c r="E267" t="s">
        <v>29</v>
      </c>
      <c r="F267" t="s">
        <v>394</v>
      </c>
      <c r="G267">
        <v>2321</v>
      </c>
      <c r="H267" t="s">
        <v>59</v>
      </c>
      <c r="I267" t="s">
        <v>60</v>
      </c>
      <c r="J267" t="s">
        <v>171</v>
      </c>
      <c r="K267">
        <v>57</v>
      </c>
      <c r="L267">
        <v>87</v>
      </c>
      <c r="M267">
        <v>11</v>
      </c>
      <c r="N267">
        <v>1174000000</v>
      </c>
      <c r="O267">
        <v>293500</v>
      </c>
      <c r="P267">
        <v>4700000</v>
      </c>
      <c r="Q267">
        <v>3500000</v>
      </c>
      <c r="R267">
        <v>56300000</v>
      </c>
      <c r="S267">
        <v>1300000</v>
      </c>
      <c r="T267">
        <v>2021</v>
      </c>
      <c r="U267" t="s">
        <v>50</v>
      </c>
      <c r="V267">
        <v>28</v>
      </c>
      <c r="W267">
        <v>88.2</v>
      </c>
      <c r="X267">
        <v>328239523</v>
      </c>
      <c r="Y267">
        <v>14.7</v>
      </c>
      <c r="Z267">
        <v>270663028</v>
      </c>
      <c r="AA267">
        <v>37.090240000000001</v>
      </c>
      <c r="AB267">
        <v>-95.712890999999999</v>
      </c>
      <c r="AC267" s="13">
        <f t="shared" ref="AC267:AC330" si="5">ROUND((Y267/100)*X267, 0)</f>
        <v>48251210</v>
      </c>
    </row>
    <row r="268" spans="1:29">
      <c r="A268">
        <v>118</v>
      </c>
      <c r="B268" t="s">
        <v>395</v>
      </c>
      <c r="C268">
        <v>34000000</v>
      </c>
      <c r="D268">
        <v>3963007415</v>
      </c>
      <c r="E268" t="s">
        <v>63</v>
      </c>
      <c r="F268" t="s">
        <v>395</v>
      </c>
      <c r="G268">
        <v>2284</v>
      </c>
      <c r="H268" t="s">
        <v>45</v>
      </c>
      <c r="I268" t="s">
        <v>46</v>
      </c>
      <c r="J268" t="s">
        <v>63</v>
      </c>
      <c r="K268">
        <v>1882</v>
      </c>
      <c r="L268">
        <v>1</v>
      </c>
      <c r="M268">
        <v>33</v>
      </c>
      <c r="N268">
        <v>547141000</v>
      </c>
      <c r="O268">
        <v>136800</v>
      </c>
      <c r="P268">
        <v>2200000</v>
      </c>
      <c r="Q268">
        <v>1600000</v>
      </c>
      <c r="R268">
        <v>26300000</v>
      </c>
      <c r="S268">
        <v>5500000</v>
      </c>
      <c r="T268">
        <v>2017</v>
      </c>
      <c r="U268" t="s">
        <v>50</v>
      </c>
      <c r="V268">
        <v>7</v>
      </c>
      <c r="W268">
        <v>36.299999999999997</v>
      </c>
      <c r="X268">
        <v>270203917</v>
      </c>
      <c r="Y268">
        <v>4.6900000000000004</v>
      </c>
      <c r="Z268">
        <v>151509724</v>
      </c>
      <c r="AA268">
        <v>-0.78927499999999995</v>
      </c>
      <c r="AB268">
        <v>113.92132700000001</v>
      </c>
      <c r="AC268" s="13">
        <f t="shared" si="5"/>
        <v>12672564</v>
      </c>
    </row>
    <row r="269" spans="1:29">
      <c r="A269">
        <v>18</v>
      </c>
      <c r="B269" t="s">
        <v>396</v>
      </c>
      <c r="C269">
        <v>75600000</v>
      </c>
      <c r="D269">
        <v>20826993957</v>
      </c>
      <c r="E269" t="s">
        <v>111</v>
      </c>
      <c r="F269" t="s">
        <v>396</v>
      </c>
      <c r="G269">
        <v>2281</v>
      </c>
      <c r="H269" t="s">
        <v>113</v>
      </c>
      <c r="I269" t="s">
        <v>114</v>
      </c>
      <c r="J269" t="s">
        <v>111</v>
      </c>
      <c r="K269">
        <v>112</v>
      </c>
      <c r="L269">
        <v>2</v>
      </c>
      <c r="M269">
        <v>4</v>
      </c>
      <c r="N269">
        <v>168290000</v>
      </c>
      <c r="O269">
        <v>42100</v>
      </c>
      <c r="P269">
        <v>673200</v>
      </c>
      <c r="Q269">
        <v>504900</v>
      </c>
      <c r="R269">
        <v>8100000</v>
      </c>
      <c r="S269">
        <v>400000</v>
      </c>
      <c r="T269">
        <v>2012</v>
      </c>
      <c r="U269" t="s">
        <v>84</v>
      </c>
      <c r="V269">
        <v>17</v>
      </c>
      <c r="W269">
        <v>94.3</v>
      </c>
      <c r="X269">
        <v>51709098</v>
      </c>
      <c r="Y269">
        <v>4.1500000000000004</v>
      </c>
      <c r="Z269">
        <v>42106719</v>
      </c>
      <c r="AA269">
        <v>35.907756999999997</v>
      </c>
      <c r="AB269">
        <v>127.76692199999999</v>
      </c>
      <c r="AC269" s="13">
        <f t="shared" si="5"/>
        <v>2145928</v>
      </c>
    </row>
    <row r="270" spans="1:29">
      <c r="A270">
        <v>804</v>
      </c>
      <c r="B270" t="s">
        <v>397</v>
      </c>
      <c r="C270">
        <v>13900000</v>
      </c>
      <c r="D270">
        <v>9106781518</v>
      </c>
      <c r="E270" t="s">
        <v>63</v>
      </c>
      <c r="F270" t="s">
        <v>397</v>
      </c>
      <c r="G270">
        <v>2254</v>
      </c>
      <c r="H270" t="s">
        <v>347</v>
      </c>
      <c r="I270" t="s">
        <v>348</v>
      </c>
      <c r="J270" t="s">
        <v>111</v>
      </c>
      <c r="K270">
        <v>526</v>
      </c>
      <c r="L270">
        <v>3</v>
      </c>
      <c r="M270">
        <v>137</v>
      </c>
      <c r="N270">
        <v>87639000</v>
      </c>
      <c r="O270">
        <v>21900</v>
      </c>
      <c r="P270">
        <v>350600</v>
      </c>
      <c r="Q270">
        <v>262900</v>
      </c>
      <c r="R270">
        <v>4200000</v>
      </c>
      <c r="S270">
        <v>100000</v>
      </c>
      <c r="T270">
        <v>2012</v>
      </c>
      <c r="U270" t="s">
        <v>68</v>
      </c>
      <c r="V270">
        <v>18</v>
      </c>
      <c r="W270">
        <v>34.4</v>
      </c>
      <c r="X270">
        <v>10101694</v>
      </c>
      <c r="Y270">
        <v>14.72</v>
      </c>
      <c r="Z270">
        <v>9213048</v>
      </c>
      <c r="AA270">
        <v>30.585163999999999</v>
      </c>
      <c r="AB270">
        <v>36.238413999999999</v>
      </c>
      <c r="AC270" s="13">
        <f t="shared" si="5"/>
        <v>1486969</v>
      </c>
    </row>
    <row r="271" spans="1:29">
      <c r="A271">
        <v>502</v>
      </c>
      <c r="B271" t="s">
        <v>398</v>
      </c>
      <c r="C271">
        <v>17700000</v>
      </c>
      <c r="D271">
        <v>7739048000</v>
      </c>
      <c r="E271" t="s">
        <v>63</v>
      </c>
      <c r="F271" t="s">
        <v>398</v>
      </c>
      <c r="G271">
        <v>2240</v>
      </c>
      <c r="H271" t="s">
        <v>132</v>
      </c>
      <c r="I271" t="s">
        <v>133</v>
      </c>
      <c r="J271" t="s">
        <v>63</v>
      </c>
      <c r="K271">
        <v>705</v>
      </c>
      <c r="L271">
        <v>27</v>
      </c>
      <c r="M271">
        <v>123</v>
      </c>
      <c r="N271">
        <v>35337000</v>
      </c>
      <c r="O271">
        <v>8800</v>
      </c>
      <c r="P271">
        <v>141300</v>
      </c>
      <c r="Q271">
        <v>106000</v>
      </c>
      <c r="R271">
        <v>1700000</v>
      </c>
      <c r="S271" t="s">
        <v>78</v>
      </c>
      <c r="T271">
        <v>2012</v>
      </c>
      <c r="U271" t="s">
        <v>86</v>
      </c>
      <c r="V271">
        <v>12</v>
      </c>
      <c r="W271">
        <v>51.3</v>
      </c>
      <c r="X271">
        <v>212559417</v>
      </c>
      <c r="Y271">
        <v>12.08</v>
      </c>
      <c r="Z271">
        <v>183241641</v>
      </c>
      <c r="AA271">
        <v>-14.235004</v>
      </c>
      <c r="AB271">
        <v>-51.925280000000001</v>
      </c>
      <c r="AC271" s="13">
        <f t="shared" si="5"/>
        <v>25677178</v>
      </c>
    </row>
    <row r="272" spans="1:29">
      <c r="A272">
        <v>537</v>
      </c>
      <c r="B272" t="s">
        <v>399</v>
      </c>
      <c r="C272">
        <v>16900000</v>
      </c>
      <c r="D272">
        <v>8684010451</v>
      </c>
      <c r="E272" t="s">
        <v>111</v>
      </c>
      <c r="F272" t="s">
        <v>399</v>
      </c>
      <c r="G272">
        <v>2235</v>
      </c>
      <c r="H272" t="s">
        <v>30</v>
      </c>
      <c r="I272" t="s">
        <v>31</v>
      </c>
      <c r="J272" t="s">
        <v>111</v>
      </c>
      <c r="K272">
        <v>574</v>
      </c>
      <c r="L272">
        <v>90</v>
      </c>
      <c r="M272">
        <v>113</v>
      </c>
      <c r="N272">
        <v>72911000</v>
      </c>
      <c r="O272">
        <v>18200</v>
      </c>
      <c r="P272">
        <v>291600</v>
      </c>
      <c r="Q272">
        <v>218700</v>
      </c>
      <c r="R272">
        <v>3500000</v>
      </c>
      <c r="S272">
        <v>200000</v>
      </c>
      <c r="T272">
        <v>2011</v>
      </c>
      <c r="U272" t="s">
        <v>42</v>
      </c>
      <c r="V272">
        <v>26</v>
      </c>
      <c r="W272">
        <v>28.1</v>
      </c>
      <c r="X272">
        <v>1366417754</v>
      </c>
      <c r="Y272">
        <v>5.36</v>
      </c>
      <c r="Z272">
        <v>471031528</v>
      </c>
      <c r="AA272">
        <v>20.593684</v>
      </c>
      <c r="AB272">
        <v>78.962879999999998</v>
      </c>
      <c r="AC272" s="13">
        <f t="shared" si="5"/>
        <v>73239992</v>
      </c>
    </row>
    <row r="273" spans="1:29">
      <c r="A273">
        <v>713</v>
      </c>
      <c r="B273" t="s">
        <v>400</v>
      </c>
      <c r="C273">
        <v>14800000</v>
      </c>
      <c r="D273">
        <v>15788208522</v>
      </c>
      <c r="E273" t="s">
        <v>78</v>
      </c>
      <c r="F273" t="s">
        <v>400</v>
      </c>
      <c r="G273">
        <v>2222</v>
      </c>
      <c r="H273" t="s">
        <v>59</v>
      </c>
      <c r="I273" t="s">
        <v>60</v>
      </c>
      <c r="J273" t="s">
        <v>171</v>
      </c>
      <c r="K273">
        <v>195</v>
      </c>
      <c r="L273">
        <v>152</v>
      </c>
      <c r="M273">
        <v>46</v>
      </c>
      <c r="N273">
        <v>1203000000</v>
      </c>
      <c r="O273">
        <v>300800</v>
      </c>
      <c r="P273">
        <v>4800000</v>
      </c>
      <c r="Q273">
        <v>3600000</v>
      </c>
      <c r="R273">
        <v>57800000</v>
      </c>
      <c r="S273">
        <v>1700000</v>
      </c>
      <c r="T273">
        <v>2021</v>
      </c>
      <c r="U273" t="s">
        <v>86</v>
      </c>
      <c r="V273">
        <v>24</v>
      </c>
      <c r="W273">
        <v>88.2</v>
      </c>
      <c r="X273">
        <v>328239523</v>
      </c>
      <c r="Y273">
        <v>14.7</v>
      </c>
      <c r="Z273">
        <v>270663028</v>
      </c>
      <c r="AA273">
        <v>37.090240000000001</v>
      </c>
      <c r="AB273">
        <v>-95.712890999999999</v>
      </c>
      <c r="AC273" s="13">
        <f t="shared" si="5"/>
        <v>48251210</v>
      </c>
    </row>
    <row r="274" spans="1:29">
      <c r="A274">
        <v>796</v>
      </c>
      <c r="B274" t="s">
        <v>401</v>
      </c>
      <c r="C274">
        <v>14000000</v>
      </c>
      <c r="D274">
        <v>7719743112</v>
      </c>
      <c r="E274" t="s">
        <v>76</v>
      </c>
      <c r="F274" t="s">
        <v>401</v>
      </c>
      <c r="G274">
        <v>2210</v>
      </c>
      <c r="H274" t="s">
        <v>325</v>
      </c>
      <c r="I274" t="s">
        <v>326</v>
      </c>
      <c r="J274" t="s">
        <v>77</v>
      </c>
      <c r="K274">
        <v>703</v>
      </c>
      <c r="L274">
        <v>12</v>
      </c>
      <c r="M274">
        <v>56</v>
      </c>
      <c r="N274">
        <v>150570000</v>
      </c>
      <c r="O274">
        <v>37600</v>
      </c>
      <c r="P274">
        <v>602300</v>
      </c>
      <c r="Q274">
        <v>451700</v>
      </c>
      <c r="R274">
        <v>7200000</v>
      </c>
      <c r="S274">
        <v>200000</v>
      </c>
      <c r="T274">
        <v>2013</v>
      </c>
      <c r="U274" t="s">
        <v>38</v>
      </c>
      <c r="V274">
        <v>26</v>
      </c>
      <c r="W274">
        <v>81.900000000000006</v>
      </c>
      <c r="X274">
        <v>144373535</v>
      </c>
      <c r="Y274">
        <v>4.59</v>
      </c>
      <c r="Z274">
        <v>107683889</v>
      </c>
      <c r="AA274">
        <v>61.524009999999997</v>
      </c>
      <c r="AB274">
        <v>105.31875599999999</v>
      </c>
      <c r="AC274" s="13">
        <f t="shared" si="5"/>
        <v>6626745</v>
      </c>
    </row>
    <row r="275" spans="1:29">
      <c r="A275">
        <v>560</v>
      </c>
      <c r="B275" t="s">
        <v>402</v>
      </c>
      <c r="C275">
        <v>16600000</v>
      </c>
      <c r="D275">
        <v>15278668857</v>
      </c>
      <c r="E275" t="s">
        <v>63</v>
      </c>
      <c r="F275" t="s">
        <v>402</v>
      </c>
      <c r="G275">
        <v>2200</v>
      </c>
      <c r="H275" t="s">
        <v>364</v>
      </c>
      <c r="I275" t="s">
        <v>365</v>
      </c>
      <c r="J275" t="s">
        <v>63</v>
      </c>
      <c r="K275">
        <v>213</v>
      </c>
      <c r="L275">
        <v>4</v>
      </c>
      <c r="M275">
        <v>131</v>
      </c>
      <c r="N275">
        <v>617257000</v>
      </c>
      <c r="O275">
        <v>154300</v>
      </c>
      <c r="P275">
        <v>2500000</v>
      </c>
      <c r="Q275">
        <v>1900000</v>
      </c>
      <c r="R275">
        <v>29600000</v>
      </c>
      <c r="S275">
        <v>900000</v>
      </c>
      <c r="T275">
        <v>2021</v>
      </c>
      <c r="U275" t="s">
        <v>80</v>
      </c>
      <c r="V275">
        <v>6</v>
      </c>
      <c r="W275">
        <v>70.2</v>
      </c>
      <c r="X275">
        <v>83132799</v>
      </c>
      <c r="Y275">
        <v>3.04</v>
      </c>
      <c r="Z275">
        <v>64324835</v>
      </c>
      <c r="AA275">
        <v>51.165691000000002</v>
      </c>
      <c r="AB275">
        <v>10.451525999999999</v>
      </c>
      <c r="AC275" s="13">
        <f t="shared" si="5"/>
        <v>2527237</v>
      </c>
    </row>
    <row r="276" spans="1:29">
      <c r="A276">
        <v>160</v>
      </c>
      <c r="B276" t="s">
        <v>403</v>
      </c>
      <c r="C276">
        <v>30400000</v>
      </c>
      <c r="D276">
        <v>4332274962</v>
      </c>
      <c r="E276" t="s">
        <v>63</v>
      </c>
      <c r="F276" t="s">
        <v>403</v>
      </c>
      <c r="G276">
        <v>2197</v>
      </c>
      <c r="H276" t="s">
        <v>45</v>
      </c>
      <c r="I276" t="s">
        <v>46</v>
      </c>
      <c r="J276" t="s">
        <v>63</v>
      </c>
      <c r="K276">
        <v>1701</v>
      </c>
      <c r="L276">
        <v>4</v>
      </c>
      <c r="M276">
        <v>46</v>
      </c>
      <c r="N276">
        <v>21440000</v>
      </c>
      <c r="O276">
        <v>5400</v>
      </c>
      <c r="P276">
        <v>85800</v>
      </c>
      <c r="Q276">
        <v>64300</v>
      </c>
      <c r="R276">
        <v>1000000</v>
      </c>
      <c r="S276" t="s">
        <v>78</v>
      </c>
      <c r="T276">
        <v>2014</v>
      </c>
      <c r="U276" t="s">
        <v>68</v>
      </c>
      <c r="V276">
        <v>26</v>
      </c>
      <c r="W276">
        <v>36.299999999999997</v>
      </c>
      <c r="X276">
        <v>270203917</v>
      </c>
      <c r="Y276">
        <v>4.6900000000000004</v>
      </c>
      <c r="Z276">
        <v>151509724</v>
      </c>
      <c r="AA276">
        <v>-0.78927499999999995</v>
      </c>
      <c r="AB276">
        <v>113.92132700000001</v>
      </c>
      <c r="AC276" s="13">
        <f t="shared" si="5"/>
        <v>12672564</v>
      </c>
    </row>
    <row r="277" spans="1:29">
      <c r="A277">
        <v>650</v>
      </c>
      <c r="B277" t="s">
        <v>404</v>
      </c>
      <c r="C277">
        <v>15300000</v>
      </c>
      <c r="D277">
        <v>9938811455</v>
      </c>
      <c r="E277" t="s">
        <v>29</v>
      </c>
      <c r="F277" t="s">
        <v>404</v>
      </c>
      <c r="G277">
        <v>2175</v>
      </c>
      <c r="H277" t="s">
        <v>325</v>
      </c>
      <c r="I277" t="s">
        <v>326</v>
      </c>
      <c r="J277" t="s">
        <v>171</v>
      </c>
      <c r="K277">
        <v>441</v>
      </c>
      <c r="L277">
        <v>8</v>
      </c>
      <c r="M277">
        <v>42</v>
      </c>
      <c r="N277">
        <v>475565000</v>
      </c>
      <c r="O277">
        <v>118900</v>
      </c>
      <c r="P277">
        <v>1900000</v>
      </c>
      <c r="Q277">
        <v>1400000</v>
      </c>
      <c r="R277">
        <v>22800000</v>
      </c>
      <c r="S277">
        <v>800000</v>
      </c>
      <c r="T277">
        <v>2021</v>
      </c>
      <c r="U277" t="s">
        <v>130</v>
      </c>
      <c r="V277">
        <v>1</v>
      </c>
      <c r="W277">
        <v>81.900000000000006</v>
      </c>
      <c r="X277">
        <v>144373535</v>
      </c>
      <c r="Y277">
        <v>4.59</v>
      </c>
      <c r="Z277">
        <v>107683889</v>
      </c>
      <c r="AA277">
        <v>61.524009999999997</v>
      </c>
      <c r="AB277">
        <v>105.31875599999999</v>
      </c>
      <c r="AC277" s="13">
        <f t="shared" si="5"/>
        <v>6626745</v>
      </c>
    </row>
    <row r="278" spans="1:29">
      <c r="A278">
        <v>427</v>
      </c>
      <c r="B278" t="s">
        <v>405</v>
      </c>
      <c r="C278">
        <v>19300000</v>
      </c>
      <c r="D278">
        <v>4508184467</v>
      </c>
      <c r="E278" t="s">
        <v>191</v>
      </c>
      <c r="F278" t="s">
        <v>405</v>
      </c>
      <c r="G278">
        <v>2175</v>
      </c>
      <c r="H278" t="s">
        <v>78</v>
      </c>
      <c r="I278" t="s">
        <v>78</v>
      </c>
      <c r="J278" t="s">
        <v>233</v>
      </c>
      <c r="K278">
        <v>1596</v>
      </c>
      <c r="L278" t="s">
        <v>78</v>
      </c>
      <c r="M278">
        <v>7</v>
      </c>
      <c r="N278">
        <v>16718000</v>
      </c>
      <c r="O278">
        <v>4200</v>
      </c>
      <c r="P278">
        <v>66900</v>
      </c>
      <c r="Q278">
        <v>50200</v>
      </c>
      <c r="R278">
        <v>802500</v>
      </c>
      <c r="S278">
        <v>1100000</v>
      </c>
      <c r="T278">
        <v>2010</v>
      </c>
      <c r="U278" t="s">
        <v>84</v>
      </c>
      <c r="V278">
        <v>21</v>
      </c>
      <c r="W278" t="s">
        <v>78</v>
      </c>
      <c r="X278" t="s">
        <v>78</v>
      </c>
      <c r="Y278" t="s">
        <v>78</v>
      </c>
      <c r="Z278" t="s">
        <v>78</v>
      </c>
      <c r="AA278" t="s">
        <v>78</v>
      </c>
      <c r="AB278" t="s">
        <v>78</v>
      </c>
      <c r="AC278" s="13" t="e">
        <f t="shared" si="5"/>
        <v>#VALUE!</v>
      </c>
    </row>
    <row r="279" spans="1:29">
      <c r="A279">
        <v>826</v>
      </c>
      <c r="B279" t="s">
        <v>406</v>
      </c>
      <c r="C279">
        <v>13700000</v>
      </c>
      <c r="D279">
        <v>2939201386</v>
      </c>
      <c r="E279" t="s">
        <v>229</v>
      </c>
      <c r="F279" t="s">
        <v>406</v>
      </c>
      <c r="G279">
        <v>2158</v>
      </c>
      <c r="H279" t="s">
        <v>30</v>
      </c>
      <c r="I279" t="s">
        <v>31</v>
      </c>
      <c r="J279" t="s">
        <v>225</v>
      </c>
      <c r="K279">
        <v>2972</v>
      </c>
      <c r="L279">
        <v>113</v>
      </c>
      <c r="M279">
        <v>29</v>
      </c>
      <c r="N279">
        <v>22235000</v>
      </c>
      <c r="O279">
        <v>5600</v>
      </c>
      <c r="P279">
        <v>88900</v>
      </c>
      <c r="Q279">
        <v>66700</v>
      </c>
      <c r="R279">
        <v>1100000</v>
      </c>
      <c r="S279">
        <v>100000</v>
      </c>
      <c r="T279">
        <v>2009</v>
      </c>
      <c r="U279" t="s">
        <v>42</v>
      </c>
      <c r="V279">
        <v>2</v>
      </c>
      <c r="W279">
        <v>28.1</v>
      </c>
      <c r="X279">
        <v>1366417754</v>
      </c>
      <c r="Y279">
        <v>5.36</v>
      </c>
      <c r="Z279">
        <v>471031528</v>
      </c>
      <c r="AA279">
        <v>20.593684</v>
      </c>
      <c r="AB279">
        <v>78.962879999999998</v>
      </c>
      <c r="AC279" s="13">
        <f t="shared" si="5"/>
        <v>73239992</v>
      </c>
    </row>
    <row r="280" spans="1:29">
      <c r="A280">
        <v>518</v>
      </c>
      <c r="B280" t="s">
        <v>407</v>
      </c>
      <c r="C280">
        <v>17400000</v>
      </c>
      <c r="D280">
        <v>11144195464</v>
      </c>
      <c r="E280" t="s">
        <v>111</v>
      </c>
      <c r="F280" t="s">
        <v>407</v>
      </c>
      <c r="G280">
        <v>2133</v>
      </c>
      <c r="H280" t="s">
        <v>408</v>
      </c>
      <c r="I280" t="s">
        <v>409</v>
      </c>
      <c r="J280" t="s">
        <v>111</v>
      </c>
      <c r="K280">
        <v>371</v>
      </c>
      <c r="L280">
        <v>1</v>
      </c>
      <c r="M280">
        <v>110</v>
      </c>
      <c r="N280">
        <v>113003000</v>
      </c>
      <c r="O280">
        <v>28300</v>
      </c>
      <c r="P280">
        <v>452000</v>
      </c>
      <c r="Q280">
        <v>339000</v>
      </c>
      <c r="R280">
        <v>5400000</v>
      </c>
      <c r="S280" t="s">
        <v>78</v>
      </c>
      <c r="T280">
        <v>2013</v>
      </c>
      <c r="U280" t="s">
        <v>50</v>
      </c>
      <c r="V280">
        <v>27</v>
      </c>
      <c r="W280">
        <v>16.2</v>
      </c>
      <c r="X280">
        <v>39309783</v>
      </c>
      <c r="Y280">
        <v>12.82</v>
      </c>
      <c r="Z280">
        <v>27783368</v>
      </c>
      <c r="AA280">
        <v>33.223191</v>
      </c>
      <c r="AB280">
        <v>43.679290999999999</v>
      </c>
      <c r="AC280" s="13">
        <f t="shared" si="5"/>
        <v>5039514</v>
      </c>
    </row>
    <row r="281" spans="1:29">
      <c r="A281">
        <v>131</v>
      </c>
      <c r="B281" t="s">
        <v>410</v>
      </c>
      <c r="C281">
        <v>32800000</v>
      </c>
      <c r="D281">
        <v>26355088167</v>
      </c>
      <c r="E281" t="s">
        <v>118</v>
      </c>
      <c r="F281" t="s">
        <v>410</v>
      </c>
      <c r="G281">
        <v>2122</v>
      </c>
      <c r="H281" t="s">
        <v>59</v>
      </c>
      <c r="I281" t="s">
        <v>60</v>
      </c>
      <c r="J281" t="s">
        <v>118</v>
      </c>
      <c r="K281">
        <v>64</v>
      </c>
      <c r="L281">
        <v>39</v>
      </c>
      <c r="M281">
        <v>10</v>
      </c>
      <c r="N281">
        <v>127498000</v>
      </c>
      <c r="O281">
        <v>31900</v>
      </c>
      <c r="P281">
        <v>510000</v>
      </c>
      <c r="Q281">
        <v>382500</v>
      </c>
      <c r="R281">
        <v>6100000</v>
      </c>
      <c r="S281">
        <v>200000</v>
      </c>
      <c r="T281">
        <v>2016</v>
      </c>
      <c r="U281" t="s">
        <v>64</v>
      </c>
      <c r="V281">
        <v>15</v>
      </c>
      <c r="W281">
        <v>88.2</v>
      </c>
      <c r="X281">
        <v>328239523</v>
      </c>
      <c r="Y281">
        <v>14.7</v>
      </c>
      <c r="Z281">
        <v>270663028</v>
      </c>
      <c r="AA281">
        <v>37.090240000000001</v>
      </c>
      <c r="AB281">
        <v>-95.712890999999999</v>
      </c>
      <c r="AC281" s="13">
        <f t="shared" si="5"/>
        <v>48251210</v>
      </c>
    </row>
    <row r="282" spans="1:29">
      <c r="A282">
        <v>519</v>
      </c>
      <c r="B282" t="s">
        <v>411</v>
      </c>
      <c r="C282">
        <v>17400000</v>
      </c>
      <c r="D282">
        <v>16560557488</v>
      </c>
      <c r="E282" t="s">
        <v>29</v>
      </c>
      <c r="F282" t="s">
        <v>411</v>
      </c>
      <c r="G282">
        <v>2078</v>
      </c>
      <c r="H282" t="s">
        <v>78</v>
      </c>
      <c r="I282" t="s">
        <v>78</v>
      </c>
      <c r="J282" t="s">
        <v>171</v>
      </c>
      <c r="K282">
        <v>173</v>
      </c>
      <c r="L282" t="s">
        <v>78</v>
      </c>
      <c r="M282">
        <v>31</v>
      </c>
      <c r="N282">
        <v>426389000</v>
      </c>
      <c r="O282">
        <v>106600</v>
      </c>
      <c r="P282">
        <v>1700000</v>
      </c>
      <c r="Q282">
        <v>1300000</v>
      </c>
      <c r="R282">
        <v>20500000</v>
      </c>
      <c r="S282">
        <v>400000</v>
      </c>
      <c r="T282">
        <v>2016</v>
      </c>
      <c r="U282" t="s">
        <v>64</v>
      </c>
      <c r="V282">
        <v>8</v>
      </c>
      <c r="W282" t="s">
        <v>78</v>
      </c>
      <c r="X282" t="s">
        <v>78</v>
      </c>
      <c r="Y282" t="s">
        <v>78</v>
      </c>
      <c r="Z282" t="s">
        <v>78</v>
      </c>
      <c r="AA282" t="s">
        <v>78</v>
      </c>
      <c r="AB282" t="s">
        <v>78</v>
      </c>
      <c r="AC282" s="13" t="e">
        <f t="shared" si="5"/>
        <v>#VALUE!</v>
      </c>
    </row>
    <row r="283" spans="1:29">
      <c r="A283">
        <v>443</v>
      </c>
      <c r="B283" t="s">
        <v>412</v>
      </c>
      <c r="C283">
        <v>18800000</v>
      </c>
      <c r="D283">
        <v>3654621568</v>
      </c>
      <c r="E283" t="s">
        <v>118</v>
      </c>
      <c r="F283" t="s">
        <v>412</v>
      </c>
      <c r="G283">
        <v>2072</v>
      </c>
      <c r="H283" t="s">
        <v>59</v>
      </c>
      <c r="I283" t="s">
        <v>60</v>
      </c>
      <c r="J283" t="s">
        <v>118</v>
      </c>
      <c r="K283">
        <v>2163</v>
      </c>
      <c r="L283">
        <v>117</v>
      </c>
      <c r="M283">
        <v>25</v>
      </c>
      <c r="N283">
        <v>29874000</v>
      </c>
      <c r="O283">
        <v>7500</v>
      </c>
      <c r="P283">
        <v>119500</v>
      </c>
      <c r="Q283">
        <v>89600</v>
      </c>
      <c r="R283">
        <v>1400000</v>
      </c>
      <c r="S283">
        <v>100000</v>
      </c>
      <c r="T283">
        <v>2011</v>
      </c>
      <c r="U283" t="s">
        <v>86</v>
      </c>
      <c r="V283">
        <v>1</v>
      </c>
      <c r="W283">
        <v>88.2</v>
      </c>
      <c r="X283">
        <v>328239523</v>
      </c>
      <c r="Y283">
        <v>14.7</v>
      </c>
      <c r="Z283">
        <v>270663028</v>
      </c>
      <c r="AA283">
        <v>37.090240000000001</v>
      </c>
      <c r="AB283">
        <v>-95.712890999999999</v>
      </c>
      <c r="AC283" s="13">
        <f t="shared" si="5"/>
        <v>48251210</v>
      </c>
    </row>
    <row r="284" spans="1:29">
      <c r="A284">
        <v>134</v>
      </c>
      <c r="B284" t="s">
        <v>413</v>
      </c>
      <c r="C284">
        <v>32700000</v>
      </c>
      <c r="D284">
        <v>28516250629</v>
      </c>
      <c r="E284" t="s">
        <v>111</v>
      </c>
      <c r="F284" t="s">
        <v>413</v>
      </c>
      <c r="G284">
        <v>2068</v>
      </c>
      <c r="H284" t="s">
        <v>59</v>
      </c>
      <c r="I284" t="s">
        <v>60</v>
      </c>
      <c r="J284" t="s">
        <v>111</v>
      </c>
      <c r="K284">
        <v>50</v>
      </c>
      <c r="L284">
        <v>40</v>
      </c>
      <c r="M284">
        <v>45</v>
      </c>
      <c r="N284">
        <v>329861000</v>
      </c>
      <c r="O284">
        <v>82500</v>
      </c>
      <c r="P284">
        <v>1300000</v>
      </c>
      <c r="Q284">
        <v>989600</v>
      </c>
      <c r="R284">
        <v>15800000</v>
      </c>
      <c r="S284">
        <v>300000</v>
      </c>
      <c r="T284">
        <v>2010</v>
      </c>
      <c r="U284" t="s">
        <v>80</v>
      </c>
      <c r="V284">
        <v>20</v>
      </c>
      <c r="W284">
        <v>88.2</v>
      </c>
      <c r="X284">
        <v>328239523</v>
      </c>
      <c r="Y284">
        <v>14.7</v>
      </c>
      <c r="Z284">
        <v>270663028</v>
      </c>
      <c r="AA284">
        <v>37.090240000000001</v>
      </c>
      <c r="AB284">
        <v>-95.712890999999999</v>
      </c>
      <c r="AC284" s="13">
        <f t="shared" si="5"/>
        <v>48251210</v>
      </c>
    </row>
    <row r="285" spans="1:29">
      <c r="A285">
        <v>45</v>
      </c>
      <c r="B285" t="s">
        <v>414</v>
      </c>
      <c r="C285">
        <v>48100000</v>
      </c>
      <c r="D285">
        <v>14631710289</v>
      </c>
      <c r="E285" t="s">
        <v>76</v>
      </c>
      <c r="F285" t="s">
        <v>414</v>
      </c>
      <c r="G285">
        <v>2052</v>
      </c>
      <c r="H285" t="s">
        <v>285</v>
      </c>
      <c r="I285" t="s">
        <v>286</v>
      </c>
      <c r="J285" t="s">
        <v>77</v>
      </c>
      <c r="K285">
        <v>237</v>
      </c>
      <c r="L285">
        <v>1</v>
      </c>
      <c r="M285">
        <v>2</v>
      </c>
      <c r="N285">
        <v>66388000</v>
      </c>
      <c r="O285">
        <v>16600</v>
      </c>
      <c r="P285">
        <v>265600</v>
      </c>
      <c r="Q285">
        <v>199200</v>
      </c>
      <c r="R285">
        <v>3200000</v>
      </c>
      <c r="S285">
        <v>200000</v>
      </c>
      <c r="T285">
        <v>2013</v>
      </c>
      <c r="U285" t="s">
        <v>80</v>
      </c>
      <c r="V285">
        <v>19</v>
      </c>
      <c r="W285">
        <v>88.5</v>
      </c>
      <c r="X285">
        <v>18952038</v>
      </c>
      <c r="Y285">
        <v>7.09</v>
      </c>
      <c r="Z285">
        <v>16610135</v>
      </c>
      <c r="AA285">
        <v>-35.675147000000003</v>
      </c>
      <c r="AB285">
        <v>-71.542968999999999</v>
      </c>
      <c r="AC285" s="13">
        <f t="shared" si="5"/>
        <v>1343699</v>
      </c>
    </row>
    <row r="286" spans="1:29">
      <c r="A286">
        <v>929</v>
      </c>
      <c r="B286" t="s">
        <v>415</v>
      </c>
      <c r="C286">
        <v>12800000</v>
      </c>
      <c r="D286">
        <v>7876740921</v>
      </c>
      <c r="E286" t="s">
        <v>118</v>
      </c>
      <c r="F286" t="s">
        <v>415</v>
      </c>
      <c r="G286">
        <v>2044</v>
      </c>
      <c r="H286" t="s">
        <v>30</v>
      </c>
      <c r="I286" t="s">
        <v>31</v>
      </c>
      <c r="J286" t="s">
        <v>118</v>
      </c>
      <c r="K286">
        <v>670</v>
      </c>
      <c r="L286">
        <v>120</v>
      </c>
      <c r="M286">
        <v>45</v>
      </c>
      <c r="N286">
        <v>213738000</v>
      </c>
      <c r="O286">
        <v>53400</v>
      </c>
      <c r="P286">
        <v>855000</v>
      </c>
      <c r="Q286">
        <v>641200</v>
      </c>
      <c r="R286">
        <v>10300000</v>
      </c>
      <c r="S286">
        <v>300000</v>
      </c>
      <c r="T286">
        <v>2020</v>
      </c>
      <c r="U286" t="s">
        <v>130</v>
      </c>
      <c r="V286">
        <v>23</v>
      </c>
      <c r="W286">
        <v>28.1</v>
      </c>
      <c r="X286">
        <v>1366417754</v>
      </c>
      <c r="Y286">
        <v>5.36</v>
      </c>
      <c r="Z286">
        <v>471031528</v>
      </c>
      <c r="AA286">
        <v>20.593684</v>
      </c>
      <c r="AB286">
        <v>78.962879999999998</v>
      </c>
      <c r="AC286" s="13">
        <f t="shared" si="5"/>
        <v>73239992</v>
      </c>
    </row>
    <row r="287" spans="1:29">
      <c r="A287">
        <v>608</v>
      </c>
      <c r="B287" t="s">
        <v>416</v>
      </c>
      <c r="C287">
        <v>15900000</v>
      </c>
      <c r="D287">
        <v>9962188084</v>
      </c>
      <c r="E287" t="s">
        <v>111</v>
      </c>
      <c r="F287" t="s">
        <v>416</v>
      </c>
      <c r="G287">
        <v>2035</v>
      </c>
      <c r="H287" t="s">
        <v>59</v>
      </c>
      <c r="I287" t="s">
        <v>60</v>
      </c>
      <c r="J287" t="s">
        <v>111</v>
      </c>
      <c r="K287">
        <v>444</v>
      </c>
      <c r="L287">
        <v>142</v>
      </c>
      <c r="M287">
        <v>120</v>
      </c>
      <c r="N287">
        <v>9915000</v>
      </c>
      <c r="O287">
        <v>2500</v>
      </c>
      <c r="P287">
        <v>39700</v>
      </c>
      <c r="Q287">
        <v>29700</v>
      </c>
      <c r="R287">
        <v>475900</v>
      </c>
      <c r="S287" t="s">
        <v>78</v>
      </c>
      <c r="T287">
        <v>2016</v>
      </c>
      <c r="U287" t="s">
        <v>33</v>
      </c>
      <c r="V287">
        <v>9</v>
      </c>
      <c r="W287">
        <v>88.2</v>
      </c>
      <c r="X287">
        <v>328239523</v>
      </c>
      <c r="Y287">
        <v>14.7</v>
      </c>
      <c r="Z287">
        <v>270663028</v>
      </c>
      <c r="AA287">
        <v>37.090240000000001</v>
      </c>
      <c r="AB287">
        <v>-95.712890999999999</v>
      </c>
      <c r="AC287" s="13">
        <f t="shared" si="5"/>
        <v>48251210</v>
      </c>
    </row>
    <row r="288" spans="1:29">
      <c r="A288">
        <v>235</v>
      </c>
      <c r="B288" t="s">
        <v>417</v>
      </c>
      <c r="C288">
        <v>25200000</v>
      </c>
      <c r="D288">
        <v>11081602368</v>
      </c>
      <c r="E288" t="s">
        <v>29</v>
      </c>
      <c r="F288" t="s">
        <v>417</v>
      </c>
      <c r="G288">
        <v>2025</v>
      </c>
      <c r="H288" t="s">
        <v>59</v>
      </c>
      <c r="I288" t="s">
        <v>60</v>
      </c>
      <c r="J288" t="s">
        <v>129</v>
      </c>
      <c r="K288">
        <v>375</v>
      </c>
      <c r="L288">
        <v>70</v>
      </c>
      <c r="M288">
        <v>16</v>
      </c>
      <c r="N288">
        <v>140319000</v>
      </c>
      <c r="O288">
        <v>35100</v>
      </c>
      <c r="P288">
        <v>561300</v>
      </c>
      <c r="Q288">
        <v>421000</v>
      </c>
      <c r="R288">
        <v>6700000</v>
      </c>
      <c r="S288">
        <v>300000</v>
      </c>
      <c r="T288">
        <v>2015</v>
      </c>
      <c r="U288" t="s">
        <v>86</v>
      </c>
      <c r="V288">
        <v>31</v>
      </c>
      <c r="W288">
        <v>88.2</v>
      </c>
      <c r="X288">
        <v>328239523</v>
      </c>
      <c r="Y288">
        <v>14.7</v>
      </c>
      <c r="Z288">
        <v>270663028</v>
      </c>
      <c r="AA288">
        <v>37.090240000000001</v>
      </c>
      <c r="AB288">
        <v>-95.712890999999999</v>
      </c>
      <c r="AC288" s="13">
        <f t="shared" si="5"/>
        <v>48251210</v>
      </c>
    </row>
    <row r="289" spans="1:29">
      <c r="A289">
        <v>627</v>
      </c>
      <c r="B289" t="s">
        <v>418</v>
      </c>
      <c r="C289">
        <v>15600000</v>
      </c>
      <c r="D289">
        <v>3869457097</v>
      </c>
      <c r="E289" t="s">
        <v>63</v>
      </c>
      <c r="F289" t="s">
        <v>418</v>
      </c>
      <c r="G289">
        <v>2019</v>
      </c>
      <c r="H289" t="s">
        <v>132</v>
      </c>
      <c r="I289" t="s">
        <v>133</v>
      </c>
      <c r="J289" t="s">
        <v>63</v>
      </c>
      <c r="K289">
        <v>2002</v>
      </c>
      <c r="L289">
        <v>34</v>
      </c>
      <c r="M289">
        <v>140</v>
      </c>
      <c r="N289">
        <v>56218000</v>
      </c>
      <c r="O289">
        <v>14100</v>
      </c>
      <c r="P289">
        <v>224900</v>
      </c>
      <c r="Q289">
        <v>168700</v>
      </c>
      <c r="R289">
        <v>2700000</v>
      </c>
      <c r="S289">
        <v>100000</v>
      </c>
      <c r="T289">
        <v>2010</v>
      </c>
      <c r="U289" t="s">
        <v>80</v>
      </c>
      <c r="V289">
        <v>9</v>
      </c>
      <c r="W289">
        <v>51.3</v>
      </c>
      <c r="X289">
        <v>212559417</v>
      </c>
      <c r="Y289">
        <v>12.08</v>
      </c>
      <c r="Z289">
        <v>183241641</v>
      </c>
      <c r="AA289">
        <v>-14.235004</v>
      </c>
      <c r="AB289">
        <v>-51.925280000000001</v>
      </c>
      <c r="AC289" s="13">
        <f t="shared" si="5"/>
        <v>25677178</v>
      </c>
    </row>
    <row r="290" spans="1:29">
      <c r="A290">
        <v>109</v>
      </c>
      <c r="B290" t="s">
        <v>419</v>
      </c>
      <c r="C290">
        <v>35400000</v>
      </c>
      <c r="D290">
        <v>22637783517</v>
      </c>
      <c r="E290" t="s">
        <v>111</v>
      </c>
      <c r="F290" t="s">
        <v>419</v>
      </c>
      <c r="G290">
        <v>2010</v>
      </c>
      <c r="H290" t="s">
        <v>30</v>
      </c>
      <c r="I290" t="s">
        <v>31</v>
      </c>
      <c r="J290" t="s">
        <v>111</v>
      </c>
      <c r="K290">
        <v>94</v>
      </c>
      <c r="L290">
        <v>28</v>
      </c>
      <c r="M290">
        <v>39</v>
      </c>
      <c r="N290">
        <v>331474000</v>
      </c>
      <c r="O290">
        <v>82900</v>
      </c>
      <c r="P290">
        <v>1300000</v>
      </c>
      <c r="Q290">
        <v>994400</v>
      </c>
      <c r="R290">
        <v>15900000</v>
      </c>
      <c r="S290">
        <v>500000</v>
      </c>
      <c r="T290">
        <v>2012</v>
      </c>
      <c r="U290" t="s">
        <v>130</v>
      </c>
      <c r="V290">
        <v>2</v>
      </c>
      <c r="W290">
        <v>28.1</v>
      </c>
      <c r="X290">
        <v>1366417754</v>
      </c>
      <c r="Y290">
        <v>5.36</v>
      </c>
      <c r="Z290">
        <v>471031528</v>
      </c>
      <c r="AA290">
        <v>20.593684</v>
      </c>
      <c r="AB290">
        <v>78.962879999999998</v>
      </c>
      <c r="AC290" s="13">
        <f t="shared" si="5"/>
        <v>73239992</v>
      </c>
    </row>
    <row r="291" spans="1:29">
      <c r="A291">
        <v>722</v>
      </c>
      <c r="B291" t="s">
        <v>420</v>
      </c>
      <c r="C291">
        <v>14700000</v>
      </c>
      <c r="D291">
        <v>8882319696</v>
      </c>
      <c r="E291" t="s">
        <v>118</v>
      </c>
      <c r="F291" t="s">
        <v>420</v>
      </c>
      <c r="G291">
        <v>1996</v>
      </c>
      <c r="H291" t="s">
        <v>59</v>
      </c>
      <c r="I291" t="s">
        <v>60</v>
      </c>
      <c r="J291" t="s">
        <v>118</v>
      </c>
      <c r="K291">
        <v>552</v>
      </c>
      <c r="L291">
        <v>154</v>
      </c>
      <c r="M291">
        <v>36</v>
      </c>
      <c r="N291">
        <v>79402000</v>
      </c>
      <c r="O291">
        <v>19900</v>
      </c>
      <c r="P291">
        <v>317600</v>
      </c>
      <c r="Q291">
        <v>238200</v>
      </c>
      <c r="R291">
        <v>3800000</v>
      </c>
      <c r="S291">
        <v>100000</v>
      </c>
      <c r="T291">
        <v>2012</v>
      </c>
      <c r="U291" t="s">
        <v>68</v>
      </c>
      <c r="V291">
        <v>28</v>
      </c>
      <c r="W291">
        <v>88.2</v>
      </c>
      <c r="X291">
        <v>328239523</v>
      </c>
      <c r="Y291">
        <v>14.7</v>
      </c>
      <c r="Z291">
        <v>270663028</v>
      </c>
      <c r="AA291">
        <v>37.090240000000001</v>
      </c>
      <c r="AB291">
        <v>-95.712890999999999</v>
      </c>
      <c r="AC291" s="13">
        <f t="shared" si="5"/>
        <v>48251210</v>
      </c>
    </row>
    <row r="292" spans="1:29">
      <c r="A292">
        <v>817</v>
      </c>
      <c r="B292" t="s">
        <v>421</v>
      </c>
      <c r="C292">
        <v>13800000</v>
      </c>
      <c r="D292">
        <v>2480957682</v>
      </c>
      <c r="E292" t="s">
        <v>76</v>
      </c>
      <c r="F292" t="s">
        <v>421</v>
      </c>
      <c r="G292">
        <v>1952</v>
      </c>
      <c r="H292" t="s">
        <v>180</v>
      </c>
      <c r="I292" t="s">
        <v>181</v>
      </c>
      <c r="J292" t="s">
        <v>77</v>
      </c>
      <c r="K292">
        <v>3690</v>
      </c>
      <c r="L292">
        <v>4</v>
      </c>
      <c r="M292">
        <v>58</v>
      </c>
      <c r="N292">
        <v>55122000</v>
      </c>
      <c r="O292">
        <v>13800</v>
      </c>
      <c r="P292">
        <v>220500</v>
      </c>
      <c r="Q292">
        <v>165400</v>
      </c>
      <c r="R292">
        <v>2600000</v>
      </c>
      <c r="S292">
        <v>200000</v>
      </c>
      <c r="T292">
        <v>2017</v>
      </c>
      <c r="U292" t="s">
        <v>64</v>
      </c>
      <c r="V292">
        <v>2</v>
      </c>
      <c r="W292">
        <v>85</v>
      </c>
      <c r="X292">
        <v>17332850</v>
      </c>
      <c r="Y292">
        <v>3.2</v>
      </c>
      <c r="Z292">
        <v>15924729</v>
      </c>
      <c r="AA292">
        <v>52.132632999999998</v>
      </c>
      <c r="AB292">
        <v>5.2912660000000002</v>
      </c>
      <c r="AC292" s="13">
        <f t="shared" si="5"/>
        <v>554651</v>
      </c>
    </row>
    <row r="293" spans="1:29">
      <c r="A293">
        <v>389</v>
      </c>
      <c r="B293" t="s">
        <v>422</v>
      </c>
      <c r="C293">
        <v>20200000</v>
      </c>
      <c r="D293">
        <v>20919403720</v>
      </c>
      <c r="E293" t="s">
        <v>198</v>
      </c>
      <c r="F293" t="s">
        <v>422</v>
      </c>
      <c r="G293">
        <v>1935</v>
      </c>
      <c r="H293" t="s">
        <v>423</v>
      </c>
      <c r="I293" t="s">
        <v>424</v>
      </c>
      <c r="J293" t="s">
        <v>198</v>
      </c>
      <c r="K293">
        <v>108</v>
      </c>
      <c r="L293">
        <v>1</v>
      </c>
      <c r="M293">
        <v>19</v>
      </c>
      <c r="N293">
        <v>1245000000</v>
      </c>
      <c r="O293">
        <v>311200</v>
      </c>
      <c r="P293">
        <v>5000000</v>
      </c>
      <c r="Q293">
        <v>3700000</v>
      </c>
      <c r="R293">
        <v>59800000</v>
      </c>
      <c r="S293">
        <v>1200000</v>
      </c>
      <c r="T293">
        <v>2020</v>
      </c>
      <c r="U293" t="s">
        <v>86</v>
      </c>
      <c r="V293">
        <v>20</v>
      </c>
      <c r="W293">
        <v>88.1</v>
      </c>
      <c r="X293">
        <v>1912789</v>
      </c>
      <c r="Y293">
        <v>6.52</v>
      </c>
      <c r="Z293">
        <v>1304943</v>
      </c>
      <c r="AA293">
        <v>56.879635</v>
      </c>
      <c r="AB293">
        <v>24.603189</v>
      </c>
      <c r="AC293" s="13">
        <f t="shared" si="5"/>
        <v>124714</v>
      </c>
    </row>
    <row r="294" spans="1:29">
      <c r="A294">
        <v>584</v>
      </c>
      <c r="B294" t="s">
        <v>425</v>
      </c>
      <c r="C294">
        <v>16200000</v>
      </c>
      <c r="D294">
        <v>2990185467</v>
      </c>
      <c r="E294" t="s">
        <v>198</v>
      </c>
      <c r="F294" t="s">
        <v>425</v>
      </c>
      <c r="G294">
        <v>1930</v>
      </c>
      <c r="H294" t="s">
        <v>132</v>
      </c>
      <c r="I294" t="s">
        <v>133</v>
      </c>
      <c r="J294" t="s">
        <v>171</v>
      </c>
      <c r="K294">
        <v>2898</v>
      </c>
      <c r="L294">
        <v>31</v>
      </c>
      <c r="M294">
        <v>38</v>
      </c>
      <c r="N294">
        <v>33015000</v>
      </c>
      <c r="O294">
        <v>8300</v>
      </c>
      <c r="P294">
        <v>132100</v>
      </c>
      <c r="Q294">
        <v>99000</v>
      </c>
      <c r="R294">
        <v>1600000</v>
      </c>
      <c r="S294">
        <v>100000</v>
      </c>
      <c r="T294">
        <v>2012</v>
      </c>
      <c r="U294" t="s">
        <v>68</v>
      </c>
      <c r="V294">
        <v>16</v>
      </c>
      <c r="W294">
        <v>51.3</v>
      </c>
      <c r="X294">
        <v>212559417</v>
      </c>
      <c r="Y294">
        <v>12.08</v>
      </c>
      <c r="Z294">
        <v>183241641</v>
      </c>
      <c r="AA294">
        <v>-14.235004</v>
      </c>
      <c r="AB294">
        <v>-51.925280000000001</v>
      </c>
      <c r="AC294" s="13">
        <f t="shared" si="5"/>
        <v>25677178</v>
      </c>
    </row>
    <row r="295" spans="1:29">
      <c r="A295">
        <v>538</v>
      </c>
      <c r="B295" t="s">
        <v>426</v>
      </c>
      <c r="C295">
        <v>16900000</v>
      </c>
      <c r="D295">
        <v>9111000228</v>
      </c>
      <c r="E295" t="s">
        <v>76</v>
      </c>
      <c r="F295" t="s">
        <v>426</v>
      </c>
      <c r="G295">
        <v>1910</v>
      </c>
      <c r="H295" t="s">
        <v>59</v>
      </c>
      <c r="I295" t="s">
        <v>60</v>
      </c>
      <c r="J295" t="s">
        <v>63</v>
      </c>
      <c r="K295">
        <v>527</v>
      </c>
      <c r="L295">
        <v>134</v>
      </c>
      <c r="M295">
        <v>129</v>
      </c>
      <c r="N295">
        <v>10889000</v>
      </c>
      <c r="O295">
        <v>2700</v>
      </c>
      <c r="P295">
        <v>43600</v>
      </c>
      <c r="Q295">
        <v>32700</v>
      </c>
      <c r="R295">
        <v>522600</v>
      </c>
      <c r="S295" t="s">
        <v>78</v>
      </c>
      <c r="T295">
        <v>2006</v>
      </c>
      <c r="U295" t="s">
        <v>64</v>
      </c>
      <c r="V295">
        <v>18</v>
      </c>
      <c r="W295">
        <v>88.2</v>
      </c>
      <c r="X295">
        <v>328239523</v>
      </c>
      <c r="Y295">
        <v>14.7</v>
      </c>
      <c r="Z295">
        <v>270663028</v>
      </c>
      <c r="AA295">
        <v>37.090240000000001</v>
      </c>
      <c r="AB295">
        <v>-95.712890999999999</v>
      </c>
      <c r="AC295" s="13">
        <f t="shared" si="5"/>
        <v>48251210</v>
      </c>
    </row>
    <row r="296" spans="1:29">
      <c r="A296">
        <v>245</v>
      </c>
      <c r="B296" t="s">
        <v>427</v>
      </c>
      <c r="C296">
        <v>24800000</v>
      </c>
      <c r="D296">
        <v>3699352704</v>
      </c>
      <c r="E296" t="s">
        <v>63</v>
      </c>
      <c r="F296" t="s">
        <v>427</v>
      </c>
      <c r="G296">
        <v>1894</v>
      </c>
      <c r="H296" t="s">
        <v>59</v>
      </c>
      <c r="I296" t="s">
        <v>60</v>
      </c>
      <c r="J296" t="s">
        <v>63</v>
      </c>
      <c r="K296">
        <v>2122</v>
      </c>
      <c r="L296">
        <v>72</v>
      </c>
      <c r="M296">
        <v>65</v>
      </c>
      <c r="N296">
        <v>134412000</v>
      </c>
      <c r="O296">
        <v>33600</v>
      </c>
      <c r="P296">
        <v>537600</v>
      </c>
      <c r="Q296">
        <v>403200</v>
      </c>
      <c r="R296">
        <v>6500000</v>
      </c>
      <c r="S296">
        <v>400000</v>
      </c>
      <c r="T296">
        <v>2006</v>
      </c>
      <c r="U296" t="s">
        <v>33</v>
      </c>
      <c r="V296">
        <v>29</v>
      </c>
      <c r="W296">
        <v>88.2</v>
      </c>
      <c r="X296">
        <v>328239523</v>
      </c>
      <c r="Y296">
        <v>14.7</v>
      </c>
      <c r="Z296">
        <v>270663028</v>
      </c>
      <c r="AA296">
        <v>37.090240000000001</v>
      </c>
      <c r="AB296">
        <v>-95.712890999999999</v>
      </c>
      <c r="AC296" s="13">
        <f t="shared" si="5"/>
        <v>48251210</v>
      </c>
    </row>
    <row r="297" spans="1:29">
      <c r="A297">
        <v>497</v>
      </c>
      <c r="B297" t="s">
        <v>428</v>
      </c>
      <c r="C297">
        <v>17700000</v>
      </c>
      <c r="D297">
        <v>7387621644</v>
      </c>
      <c r="E297" t="s">
        <v>78</v>
      </c>
      <c r="F297" t="s">
        <v>428</v>
      </c>
      <c r="G297">
        <v>1888</v>
      </c>
      <c r="H297" t="s">
        <v>113</v>
      </c>
      <c r="I297" t="s">
        <v>114</v>
      </c>
      <c r="J297" t="s">
        <v>171</v>
      </c>
      <c r="K297">
        <v>762</v>
      </c>
      <c r="L297">
        <v>11</v>
      </c>
      <c r="M297">
        <v>30</v>
      </c>
      <c r="N297">
        <v>102803000</v>
      </c>
      <c r="O297">
        <v>0</v>
      </c>
      <c r="P297">
        <v>0</v>
      </c>
      <c r="Q297">
        <v>0</v>
      </c>
      <c r="R297">
        <v>0</v>
      </c>
      <c r="S297" t="s">
        <v>78</v>
      </c>
      <c r="T297">
        <v>2012</v>
      </c>
      <c r="U297" t="s">
        <v>40</v>
      </c>
      <c r="V297">
        <v>17</v>
      </c>
      <c r="W297">
        <v>94.3</v>
      </c>
      <c r="X297">
        <v>51709098</v>
      </c>
      <c r="Y297">
        <v>4.1500000000000004</v>
      </c>
      <c r="Z297">
        <v>42106719</v>
      </c>
      <c r="AA297">
        <v>35.907756999999997</v>
      </c>
      <c r="AB297">
        <v>127.76692199999999</v>
      </c>
      <c r="AC297" s="13">
        <f t="shared" si="5"/>
        <v>2145928</v>
      </c>
    </row>
    <row r="298" spans="1:29">
      <c r="A298">
        <v>960</v>
      </c>
      <c r="B298" t="s">
        <v>429</v>
      </c>
      <c r="C298">
        <v>12500000</v>
      </c>
      <c r="D298">
        <v>4625777945</v>
      </c>
      <c r="E298" t="s">
        <v>63</v>
      </c>
      <c r="F298" t="s">
        <v>429</v>
      </c>
      <c r="G298">
        <v>1888</v>
      </c>
      <c r="H298" t="s">
        <v>132</v>
      </c>
      <c r="I298" t="s">
        <v>133</v>
      </c>
      <c r="J298" t="s">
        <v>63</v>
      </c>
      <c r="K298">
        <v>1532</v>
      </c>
      <c r="L298">
        <v>54</v>
      </c>
      <c r="M298">
        <v>171</v>
      </c>
      <c r="N298">
        <v>7158000</v>
      </c>
      <c r="O298">
        <v>1800</v>
      </c>
      <c r="P298">
        <v>28600</v>
      </c>
      <c r="Q298">
        <v>21500</v>
      </c>
      <c r="R298">
        <v>343600</v>
      </c>
      <c r="S298" t="s">
        <v>78</v>
      </c>
      <c r="T298">
        <v>2011</v>
      </c>
      <c r="U298" t="s">
        <v>80</v>
      </c>
      <c r="V298">
        <v>13</v>
      </c>
      <c r="W298">
        <v>51.3</v>
      </c>
      <c r="X298">
        <v>212559417</v>
      </c>
      <c r="Y298">
        <v>12.08</v>
      </c>
      <c r="Z298">
        <v>183241641</v>
      </c>
      <c r="AA298">
        <v>-14.235004</v>
      </c>
      <c r="AB298">
        <v>-51.925280000000001</v>
      </c>
      <c r="AC298" s="13">
        <f t="shared" si="5"/>
        <v>25677178</v>
      </c>
    </row>
    <row r="299" spans="1:29">
      <c r="A299">
        <v>82</v>
      </c>
      <c r="B299" t="s">
        <v>430</v>
      </c>
      <c r="C299">
        <v>39100000</v>
      </c>
      <c r="D299">
        <v>16118181673</v>
      </c>
      <c r="E299" t="s">
        <v>76</v>
      </c>
      <c r="F299" t="s">
        <v>430</v>
      </c>
      <c r="G299">
        <v>1876</v>
      </c>
      <c r="H299" t="s">
        <v>175</v>
      </c>
      <c r="I299" t="s">
        <v>176</v>
      </c>
      <c r="J299" t="s">
        <v>77</v>
      </c>
      <c r="K299">
        <v>188</v>
      </c>
      <c r="L299">
        <v>1</v>
      </c>
      <c r="M299">
        <v>4</v>
      </c>
      <c r="N299">
        <v>264108000</v>
      </c>
      <c r="O299">
        <v>66000</v>
      </c>
      <c r="P299">
        <v>1100000</v>
      </c>
      <c r="Q299">
        <v>792300</v>
      </c>
      <c r="R299">
        <v>12700000</v>
      </c>
      <c r="S299">
        <v>800000</v>
      </c>
      <c r="T299">
        <v>2015</v>
      </c>
      <c r="U299" t="s">
        <v>64</v>
      </c>
      <c r="V299">
        <v>13</v>
      </c>
      <c r="W299">
        <v>88.9</v>
      </c>
      <c r="X299">
        <v>47076781</v>
      </c>
      <c r="Y299">
        <v>13.96</v>
      </c>
      <c r="Z299">
        <v>37927409</v>
      </c>
      <c r="AA299">
        <v>40.463667000000001</v>
      </c>
      <c r="AB299">
        <v>-3.7492200000000002</v>
      </c>
      <c r="AC299" s="13">
        <f t="shared" si="5"/>
        <v>6571919</v>
      </c>
    </row>
    <row r="300" spans="1:29">
      <c r="A300">
        <v>303</v>
      </c>
      <c r="B300" t="s">
        <v>431</v>
      </c>
      <c r="C300">
        <v>22800000</v>
      </c>
      <c r="D300">
        <v>17988347989</v>
      </c>
      <c r="E300" t="s">
        <v>63</v>
      </c>
      <c r="F300" t="s">
        <v>431</v>
      </c>
      <c r="G300">
        <v>1841</v>
      </c>
      <c r="H300" t="s">
        <v>78</v>
      </c>
      <c r="I300" t="s">
        <v>78</v>
      </c>
      <c r="J300" t="s">
        <v>63</v>
      </c>
      <c r="K300">
        <v>143</v>
      </c>
      <c r="L300" t="s">
        <v>78</v>
      </c>
      <c r="M300">
        <v>79</v>
      </c>
      <c r="N300">
        <v>2033000000</v>
      </c>
      <c r="O300">
        <v>508100</v>
      </c>
      <c r="P300">
        <v>8100000</v>
      </c>
      <c r="Q300">
        <v>6100000</v>
      </c>
      <c r="R300">
        <v>97600000</v>
      </c>
      <c r="S300">
        <v>3200000</v>
      </c>
      <c r="T300">
        <v>2020</v>
      </c>
      <c r="U300" t="s">
        <v>64</v>
      </c>
      <c r="V300">
        <v>21</v>
      </c>
      <c r="W300" t="s">
        <v>78</v>
      </c>
      <c r="X300" t="s">
        <v>78</v>
      </c>
      <c r="Y300" t="s">
        <v>78</v>
      </c>
      <c r="Z300" t="s">
        <v>78</v>
      </c>
      <c r="AA300" t="s">
        <v>78</v>
      </c>
      <c r="AB300" t="s">
        <v>78</v>
      </c>
      <c r="AC300" s="13" t="e">
        <f t="shared" si="5"/>
        <v>#VALUE!</v>
      </c>
    </row>
    <row r="301" spans="1:29">
      <c r="A301">
        <v>761</v>
      </c>
      <c r="B301" t="s">
        <v>432</v>
      </c>
      <c r="C301">
        <v>14400000</v>
      </c>
      <c r="D301">
        <v>4156427797</v>
      </c>
      <c r="E301" t="s">
        <v>29</v>
      </c>
      <c r="F301" t="s">
        <v>432</v>
      </c>
      <c r="G301">
        <v>1838</v>
      </c>
      <c r="H301" t="s">
        <v>30</v>
      </c>
      <c r="I301" t="s">
        <v>31</v>
      </c>
      <c r="J301" t="s">
        <v>171</v>
      </c>
      <c r="K301">
        <v>1793</v>
      </c>
      <c r="L301">
        <v>107</v>
      </c>
      <c r="M301">
        <v>47</v>
      </c>
      <c r="N301">
        <v>70409000</v>
      </c>
      <c r="O301">
        <v>17600</v>
      </c>
      <c r="P301">
        <v>281600</v>
      </c>
      <c r="Q301">
        <v>211200</v>
      </c>
      <c r="R301">
        <v>3400000</v>
      </c>
      <c r="S301">
        <v>200000</v>
      </c>
      <c r="T301">
        <v>2014</v>
      </c>
      <c r="U301" t="s">
        <v>130</v>
      </c>
      <c r="V301">
        <v>19</v>
      </c>
      <c r="W301">
        <v>28.1</v>
      </c>
      <c r="X301">
        <v>1366417754</v>
      </c>
      <c r="Y301">
        <v>5.36</v>
      </c>
      <c r="Z301">
        <v>471031528</v>
      </c>
      <c r="AA301">
        <v>20.593684</v>
      </c>
      <c r="AB301">
        <v>78.962879999999998</v>
      </c>
      <c r="AC301" s="13">
        <f t="shared" si="5"/>
        <v>73239992</v>
      </c>
    </row>
    <row r="302" spans="1:29">
      <c r="A302">
        <v>771</v>
      </c>
      <c r="B302" t="s">
        <v>433</v>
      </c>
      <c r="C302">
        <v>14200000</v>
      </c>
      <c r="D302">
        <v>6048517979</v>
      </c>
      <c r="E302" t="s">
        <v>111</v>
      </c>
      <c r="F302" t="s">
        <v>433</v>
      </c>
      <c r="G302">
        <v>1823</v>
      </c>
      <c r="H302" t="s">
        <v>36</v>
      </c>
      <c r="I302" t="s">
        <v>37</v>
      </c>
      <c r="J302" t="s">
        <v>111</v>
      </c>
      <c r="K302">
        <v>1036</v>
      </c>
      <c r="L302">
        <v>8</v>
      </c>
      <c r="M302">
        <v>134</v>
      </c>
      <c r="N302">
        <v>62658000</v>
      </c>
      <c r="O302">
        <v>15700</v>
      </c>
      <c r="P302">
        <v>250600</v>
      </c>
      <c r="Q302">
        <v>188000</v>
      </c>
      <c r="R302">
        <v>3000000</v>
      </c>
      <c r="S302" t="s">
        <v>78</v>
      </c>
      <c r="T302">
        <v>2014</v>
      </c>
      <c r="U302" t="s">
        <v>64</v>
      </c>
      <c r="V302">
        <v>13</v>
      </c>
      <c r="W302">
        <v>35.5</v>
      </c>
      <c r="X302">
        <v>108116615</v>
      </c>
      <c r="Y302">
        <v>2.15</v>
      </c>
      <c r="Z302">
        <v>50975903</v>
      </c>
      <c r="AA302">
        <v>12.879721</v>
      </c>
      <c r="AB302">
        <v>121.774017</v>
      </c>
      <c r="AC302" s="13">
        <f t="shared" si="5"/>
        <v>2324507</v>
      </c>
    </row>
    <row r="303" spans="1:29">
      <c r="A303">
        <v>953</v>
      </c>
      <c r="B303" t="s">
        <v>434</v>
      </c>
      <c r="C303">
        <v>12500000</v>
      </c>
      <c r="D303">
        <v>1002219689</v>
      </c>
      <c r="E303" t="s">
        <v>229</v>
      </c>
      <c r="F303" t="s">
        <v>434</v>
      </c>
      <c r="G303">
        <v>1810</v>
      </c>
      <c r="H303" t="s">
        <v>30</v>
      </c>
      <c r="I303" t="s">
        <v>31</v>
      </c>
      <c r="J303" t="s">
        <v>171</v>
      </c>
      <c r="K303">
        <v>11667</v>
      </c>
      <c r="L303">
        <v>123</v>
      </c>
      <c r="M303">
        <v>62</v>
      </c>
      <c r="N303">
        <v>1395000</v>
      </c>
      <c r="O303">
        <v>349</v>
      </c>
      <c r="P303">
        <v>5600</v>
      </c>
      <c r="Q303">
        <v>4200</v>
      </c>
      <c r="R303">
        <v>66900</v>
      </c>
      <c r="S303" t="s">
        <v>78</v>
      </c>
      <c r="T303">
        <v>2016</v>
      </c>
      <c r="U303" t="s">
        <v>50</v>
      </c>
      <c r="V303">
        <v>25</v>
      </c>
      <c r="W303">
        <v>28.1</v>
      </c>
      <c r="X303">
        <v>1366417754</v>
      </c>
      <c r="Y303">
        <v>5.36</v>
      </c>
      <c r="Z303">
        <v>471031528</v>
      </c>
      <c r="AA303">
        <v>20.593684</v>
      </c>
      <c r="AB303">
        <v>78.962879999999998</v>
      </c>
      <c r="AC303" s="13">
        <f t="shared" si="5"/>
        <v>73239992</v>
      </c>
    </row>
    <row r="304" spans="1:29">
      <c r="A304">
        <v>689</v>
      </c>
      <c r="B304" t="s">
        <v>435</v>
      </c>
      <c r="C304">
        <v>15000000</v>
      </c>
      <c r="D304">
        <v>10239836582</v>
      </c>
      <c r="E304" t="s">
        <v>63</v>
      </c>
      <c r="F304" t="s">
        <v>435</v>
      </c>
      <c r="G304">
        <v>1803</v>
      </c>
      <c r="H304" t="s">
        <v>59</v>
      </c>
      <c r="I304" t="s">
        <v>60</v>
      </c>
      <c r="J304" t="s">
        <v>198</v>
      </c>
      <c r="K304">
        <v>423</v>
      </c>
      <c r="L304">
        <v>151</v>
      </c>
      <c r="M304">
        <v>29</v>
      </c>
      <c r="N304">
        <v>312858000</v>
      </c>
      <c r="O304">
        <v>78200</v>
      </c>
      <c r="P304">
        <v>1300000</v>
      </c>
      <c r="Q304">
        <v>938600</v>
      </c>
      <c r="R304">
        <v>15000000</v>
      </c>
      <c r="S304">
        <v>200000</v>
      </c>
      <c r="T304">
        <v>2008</v>
      </c>
      <c r="U304" t="s">
        <v>80</v>
      </c>
      <c r="V304">
        <v>26</v>
      </c>
      <c r="W304">
        <v>88.2</v>
      </c>
      <c r="X304">
        <v>328239523</v>
      </c>
      <c r="Y304">
        <v>14.7</v>
      </c>
      <c r="Z304">
        <v>270663028</v>
      </c>
      <c r="AA304">
        <v>37.090240000000001</v>
      </c>
      <c r="AB304">
        <v>-95.712890999999999</v>
      </c>
      <c r="AC304" s="13">
        <f t="shared" si="5"/>
        <v>48251210</v>
      </c>
    </row>
    <row r="305" spans="1:29">
      <c r="A305">
        <v>845</v>
      </c>
      <c r="B305" t="s">
        <v>436</v>
      </c>
      <c r="C305">
        <v>13500000</v>
      </c>
      <c r="D305">
        <v>3912334359</v>
      </c>
      <c r="E305" t="s">
        <v>63</v>
      </c>
      <c r="F305" t="s">
        <v>436</v>
      </c>
      <c r="G305">
        <v>1793</v>
      </c>
      <c r="H305" t="s">
        <v>30</v>
      </c>
      <c r="I305" t="s">
        <v>31</v>
      </c>
      <c r="J305" t="s">
        <v>77</v>
      </c>
      <c r="K305">
        <v>1954</v>
      </c>
      <c r="L305">
        <v>114</v>
      </c>
      <c r="M305">
        <v>60</v>
      </c>
      <c r="N305">
        <v>179232000</v>
      </c>
      <c r="O305">
        <v>44800</v>
      </c>
      <c r="P305">
        <v>716900</v>
      </c>
      <c r="Q305">
        <v>537700</v>
      </c>
      <c r="R305">
        <v>8600000</v>
      </c>
      <c r="S305">
        <v>400000</v>
      </c>
      <c r="T305">
        <v>2015</v>
      </c>
      <c r="U305" t="s">
        <v>130</v>
      </c>
      <c r="V305">
        <v>29</v>
      </c>
      <c r="W305">
        <v>28.1</v>
      </c>
      <c r="X305">
        <v>1366417754</v>
      </c>
      <c r="Y305">
        <v>5.36</v>
      </c>
      <c r="Z305">
        <v>471031528</v>
      </c>
      <c r="AA305">
        <v>20.593684</v>
      </c>
      <c r="AB305">
        <v>78.962879999999998</v>
      </c>
      <c r="AC305" s="13">
        <f t="shared" si="5"/>
        <v>73239992</v>
      </c>
    </row>
    <row r="306" spans="1:29">
      <c r="A306">
        <v>691</v>
      </c>
      <c r="B306" t="s">
        <v>437</v>
      </c>
      <c r="C306">
        <v>15000000</v>
      </c>
      <c r="D306">
        <v>13562853889</v>
      </c>
      <c r="E306" t="s">
        <v>198</v>
      </c>
      <c r="F306" t="s">
        <v>437</v>
      </c>
      <c r="G306">
        <v>1788</v>
      </c>
      <c r="H306" t="s">
        <v>243</v>
      </c>
      <c r="I306" t="s">
        <v>244</v>
      </c>
      <c r="J306" t="s">
        <v>198</v>
      </c>
      <c r="K306">
        <v>277</v>
      </c>
      <c r="L306">
        <v>5</v>
      </c>
      <c r="M306">
        <v>29</v>
      </c>
      <c r="N306">
        <v>282372000</v>
      </c>
      <c r="O306">
        <v>70600</v>
      </c>
      <c r="P306">
        <v>1100000</v>
      </c>
      <c r="Q306">
        <v>847100</v>
      </c>
      <c r="R306">
        <v>13600000</v>
      </c>
      <c r="S306">
        <v>900000</v>
      </c>
      <c r="T306">
        <v>2014</v>
      </c>
      <c r="U306" t="s">
        <v>64</v>
      </c>
      <c r="V306">
        <v>23</v>
      </c>
      <c r="W306">
        <v>63.2</v>
      </c>
      <c r="X306">
        <v>126226568</v>
      </c>
      <c r="Y306">
        <v>2.29</v>
      </c>
      <c r="Z306">
        <v>115782416</v>
      </c>
      <c r="AA306">
        <v>36.204824000000002</v>
      </c>
      <c r="AB306">
        <v>138.25292400000001</v>
      </c>
      <c r="AC306" s="13">
        <f t="shared" si="5"/>
        <v>2890588</v>
      </c>
    </row>
    <row r="307" spans="1:29">
      <c r="A307">
        <v>223</v>
      </c>
      <c r="B307" t="s">
        <v>438</v>
      </c>
      <c r="C307">
        <v>25800000</v>
      </c>
      <c r="D307">
        <v>15541421838</v>
      </c>
      <c r="E307" t="s">
        <v>76</v>
      </c>
      <c r="F307" t="s">
        <v>438</v>
      </c>
      <c r="G307">
        <v>1762</v>
      </c>
      <c r="H307" t="s">
        <v>141</v>
      </c>
      <c r="I307" t="s">
        <v>142</v>
      </c>
      <c r="J307" t="s">
        <v>77</v>
      </c>
      <c r="K307">
        <v>206</v>
      </c>
      <c r="L307">
        <v>5</v>
      </c>
      <c r="M307">
        <v>17</v>
      </c>
      <c r="N307">
        <v>54947000</v>
      </c>
      <c r="O307">
        <v>13700</v>
      </c>
      <c r="P307">
        <v>219800</v>
      </c>
      <c r="Q307">
        <v>164800</v>
      </c>
      <c r="R307">
        <v>2600000</v>
      </c>
      <c r="S307" t="s">
        <v>78</v>
      </c>
      <c r="T307">
        <v>2011</v>
      </c>
      <c r="U307" t="s">
        <v>50</v>
      </c>
      <c r="V307">
        <v>15</v>
      </c>
      <c r="W307">
        <v>68.900000000000006</v>
      </c>
      <c r="X307">
        <v>36991981</v>
      </c>
      <c r="Y307">
        <v>5.56</v>
      </c>
      <c r="Z307">
        <v>30628482</v>
      </c>
      <c r="AA307">
        <v>56.130366000000002</v>
      </c>
      <c r="AB307">
        <v>-106.346771</v>
      </c>
      <c r="AC307" s="13">
        <f t="shared" si="5"/>
        <v>2056754</v>
      </c>
    </row>
    <row r="308" spans="1:29">
      <c r="A308">
        <v>642</v>
      </c>
      <c r="B308" t="s">
        <v>439</v>
      </c>
      <c r="C308">
        <v>15400000</v>
      </c>
      <c r="D308">
        <v>5469103954</v>
      </c>
      <c r="E308" t="s">
        <v>29</v>
      </c>
      <c r="F308" t="s">
        <v>439</v>
      </c>
      <c r="G308">
        <v>1756</v>
      </c>
      <c r="H308" t="s">
        <v>59</v>
      </c>
      <c r="I308" t="s">
        <v>60</v>
      </c>
      <c r="J308" t="s">
        <v>171</v>
      </c>
      <c r="K308">
        <v>1201</v>
      </c>
      <c r="L308">
        <v>147</v>
      </c>
      <c r="M308">
        <v>42</v>
      </c>
      <c r="N308">
        <v>1583000</v>
      </c>
      <c r="O308">
        <v>396</v>
      </c>
      <c r="P308">
        <v>6300</v>
      </c>
      <c r="Q308">
        <v>4700</v>
      </c>
      <c r="R308">
        <v>76000</v>
      </c>
      <c r="S308" t="s">
        <v>78</v>
      </c>
      <c r="T308">
        <v>2013</v>
      </c>
      <c r="U308" t="s">
        <v>42</v>
      </c>
      <c r="V308">
        <v>12</v>
      </c>
      <c r="W308">
        <v>88.2</v>
      </c>
      <c r="X308">
        <v>328239523</v>
      </c>
      <c r="Y308">
        <v>14.7</v>
      </c>
      <c r="Z308">
        <v>270663028</v>
      </c>
      <c r="AA308">
        <v>37.090240000000001</v>
      </c>
      <c r="AB308">
        <v>-95.712890999999999</v>
      </c>
      <c r="AC308" s="13">
        <f t="shared" si="5"/>
        <v>48251210</v>
      </c>
    </row>
    <row r="309" spans="1:29">
      <c r="A309">
        <v>196</v>
      </c>
      <c r="B309" t="s">
        <v>440</v>
      </c>
      <c r="C309">
        <v>27400000</v>
      </c>
      <c r="D309">
        <v>19883150017</v>
      </c>
      <c r="E309" t="s">
        <v>111</v>
      </c>
      <c r="F309" t="s">
        <v>440</v>
      </c>
      <c r="G309">
        <v>1753</v>
      </c>
      <c r="H309" t="s">
        <v>113</v>
      </c>
      <c r="I309" t="s">
        <v>114</v>
      </c>
      <c r="J309" t="s">
        <v>111</v>
      </c>
      <c r="K309">
        <v>124</v>
      </c>
      <c r="L309">
        <v>4</v>
      </c>
      <c r="M309">
        <v>64</v>
      </c>
      <c r="N309">
        <v>307631000</v>
      </c>
      <c r="O309">
        <v>76900</v>
      </c>
      <c r="P309">
        <v>1200000</v>
      </c>
      <c r="Q309">
        <v>922900</v>
      </c>
      <c r="R309">
        <v>14800000</v>
      </c>
      <c r="S309">
        <v>200000</v>
      </c>
      <c r="T309">
        <v>2008</v>
      </c>
      <c r="U309" t="s">
        <v>68</v>
      </c>
      <c r="V309">
        <v>25</v>
      </c>
      <c r="W309">
        <v>94.3</v>
      </c>
      <c r="X309">
        <v>51709098</v>
      </c>
      <c r="Y309">
        <v>4.1500000000000004</v>
      </c>
      <c r="Z309">
        <v>42106719</v>
      </c>
      <c r="AA309">
        <v>35.907756999999997</v>
      </c>
      <c r="AB309">
        <v>127.76692199999999</v>
      </c>
      <c r="AC309" s="13">
        <f t="shared" si="5"/>
        <v>2145928</v>
      </c>
    </row>
    <row r="310" spans="1:29">
      <c r="A310">
        <v>874</v>
      </c>
      <c r="B310" t="s">
        <v>441</v>
      </c>
      <c r="C310">
        <v>13300000</v>
      </c>
      <c r="D310">
        <v>6412313570</v>
      </c>
      <c r="E310" t="s">
        <v>76</v>
      </c>
      <c r="F310" t="s">
        <v>441</v>
      </c>
      <c r="G310">
        <v>1749</v>
      </c>
      <c r="H310" t="s">
        <v>141</v>
      </c>
      <c r="I310" t="s">
        <v>142</v>
      </c>
      <c r="J310" t="s">
        <v>63</v>
      </c>
      <c r="K310">
        <v>949</v>
      </c>
      <c r="L310">
        <v>12</v>
      </c>
      <c r="M310">
        <v>163</v>
      </c>
      <c r="N310">
        <v>5387000</v>
      </c>
      <c r="O310">
        <v>1300</v>
      </c>
      <c r="P310">
        <v>21500</v>
      </c>
      <c r="Q310">
        <v>16200</v>
      </c>
      <c r="R310">
        <v>258600</v>
      </c>
      <c r="S310">
        <v>100000</v>
      </c>
      <c r="T310">
        <v>2015</v>
      </c>
      <c r="U310" t="s">
        <v>80</v>
      </c>
      <c r="V310">
        <v>8</v>
      </c>
      <c r="W310">
        <v>68.900000000000006</v>
      </c>
      <c r="X310">
        <v>36991981</v>
      </c>
      <c r="Y310">
        <v>5.56</v>
      </c>
      <c r="Z310">
        <v>30628482</v>
      </c>
      <c r="AA310">
        <v>56.130366000000002</v>
      </c>
      <c r="AB310">
        <v>-106.346771</v>
      </c>
      <c r="AC310" s="13">
        <f t="shared" si="5"/>
        <v>2056754</v>
      </c>
    </row>
    <row r="311" spans="1:29">
      <c r="A311">
        <v>273</v>
      </c>
      <c r="B311" t="s">
        <v>442</v>
      </c>
      <c r="C311">
        <v>23700000</v>
      </c>
      <c r="D311">
        <v>2543809954</v>
      </c>
      <c r="E311" t="s">
        <v>76</v>
      </c>
      <c r="F311" t="s">
        <v>442</v>
      </c>
      <c r="G311">
        <v>1732</v>
      </c>
      <c r="H311" t="s">
        <v>59</v>
      </c>
      <c r="I311" t="s">
        <v>60</v>
      </c>
      <c r="J311" t="s">
        <v>77</v>
      </c>
      <c r="K311">
        <v>3590</v>
      </c>
      <c r="L311">
        <v>81</v>
      </c>
      <c r="M311">
        <v>19</v>
      </c>
      <c r="N311">
        <v>8368000</v>
      </c>
      <c r="O311">
        <v>2100</v>
      </c>
      <c r="P311">
        <v>33500</v>
      </c>
      <c r="Q311">
        <v>25100</v>
      </c>
      <c r="R311">
        <v>401700</v>
      </c>
      <c r="S311" t="s">
        <v>78</v>
      </c>
      <c r="T311">
        <v>2011</v>
      </c>
      <c r="U311" t="s">
        <v>40</v>
      </c>
      <c r="V311">
        <v>11</v>
      </c>
      <c r="W311">
        <v>88.2</v>
      </c>
      <c r="X311">
        <v>328239523</v>
      </c>
      <c r="Y311">
        <v>14.7</v>
      </c>
      <c r="Z311">
        <v>270663028</v>
      </c>
      <c r="AA311">
        <v>37.090240000000001</v>
      </c>
      <c r="AB311">
        <v>-95.712890999999999</v>
      </c>
      <c r="AC311" s="13">
        <f t="shared" si="5"/>
        <v>48251210</v>
      </c>
    </row>
    <row r="312" spans="1:29">
      <c r="A312">
        <v>924</v>
      </c>
      <c r="B312" t="s">
        <v>443</v>
      </c>
      <c r="C312">
        <v>12800000</v>
      </c>
      <c r="D312">
        <v>5863456698</v>
      </c>
      <c r="E312" t="s">
        <v>198</v>
      </c>
      <c r="F312" t="s">
        <v>444</v>
      </c>
      <c r="G312">
        <v>1727</v>
      </c>
      <c r="H312" t="s">
        <v>408</v>
      </c>
      <c r="I312" t="s">
        <v>409</v>
      </c>
      <c r="J312" t="s">
        <v>198</v>
      </c>
      <c r="K312">
        <v>1087</v>
      </c>
      <c r="L312">
        <v>2</v>
      </c>
      <c r="M312">
        <v>40</v>
      </c>
      <c r="N312">
        <v>35336000</v>
      </c>
      <c r="O312">
        <v>8800</v>
      </c>
      <c r="P312">
        <v>141300</v>
      </c>
      <c r="Q312">
        <v>106000</v>
      </c>
      <c r="R312">
        <v>1700000</v>
      </c>
      <c r="S312" t="s">
        <v>78</v>
      </c>
      <c r="T312">
        <v>2016</v>
      </c>
      <c r="U312" t="s">
        <v>68</v>
      </c>
      <c r="V312">
        <v>30</v>
      </c>
      <c r="W312">
        <v>16.2</v>
      </c>
      <c r="X312">
        <v>39309783</v>
      </c>
      <c r="Y312">
        <v>12.82</v>
      </c>
      <c r="Z312">
        <v>27783368</v>
      </c>
      <c r="AA312">
        <v>33.223191</v>
      </c>
      <c r="AB312">
        <v>43.679290999999999</v>
      </c>
      <c r="AC312" s="13">
        <f t="shared" si="5"/>
        <v>5039514</v>
      </c>
    </row>
    <row r="313" spans="1:29">
      <c r="A313">
        <v>644</v>
      </c>
      <c r="B313" t="s">
        <v>445</v>
      </c>
      <c r="C313">
        <v>15400000</v>
      </c>
      <c r="D313">
        <v>14564170905</v>
      </c>
      <c r="E313" t="s">
        <v>111</v>
      </c>
      <c r="F313" t="s">
        <v>445</v>
      </c>
      <c r="G313">
        <v>1725</v>
      </c>
      <c r="H313" t="s">
        <v>48</v>
      </c>
      <c r="I313" t="s">
        <v>49</v>
      </c>
      <c r="J313" t="s">
        <v>111</v>
      </c>
      <c r="K313">
        <v>239</v>
      </c>
      <c r="L313">
        <v>11</v>
      </c>
      <c r="M313">
        <v>124</v>
      </c>
      <c r="N313">
        <v>82798000</v>
      </c>
      <c r="O313">
        <v>20700</v>
      </c>
      <c r="P313">
        <v>331200</v>
      </c>
      <c r="Q313">
        <v>248400</v>
      </c>
      <c r="R313">
        <v>4000000</v>
      </c>
      <c r="S313">
        <v>100000</v>
      </c>
      <c r="T313">
        <v>2008</v>
      </c>
      <c r="U313" t="s">
        <v>86</v>
      </c>
      <c r="V313">
        <v>9</v>
      </c>
      <c r="W313">
        <v>49.3</v>
      </c>
      <c r="X313">
        <v>69625582</v>
      </c>
      <c r="Y313">
        <v>0.75</v>
      </c>
      <c r="Z313">
        <v>35294600</v>
      </c>
      <c r="AA313">
        <v>15.870032</v>
      </c>
      <c r="AB313">
        <v>100.992541</v>
      </c>
      <c r="AC313" s="13">
        <f t="shared" si="5"/>
        <v>522192</v>
      </c>
    </row>
    <row r="314" spans="1:29">
      <c r="A314">
        <v>317</v>
      </c>
      <c r="B314" t="s">
        <v>446</v>
      </c>
      <c r="C314">
        <v>22300000</v>
      </c>
      <c r="D314">
        <v>24059336857</v>
      </c>
      <c r="E314" t="s">
        <v>76</v>
      </c>
      <c r="F314" t="s">
        <v>446</v>
      </c>
      <c r="G314">
        <v>1724</v>
      </c>
      <c r="H314" t="s">
        <v>59</v>
      </c>
      <c r="I314" t="s">
        <v>60</v>
      </c>
      <c r="J314" t="s">
        <v>77</v>
      </c>
      <c r="K314">
        <v>77</v>
      </c>
      <c r="L314">
        <v>91</v>
      </c>
      <c r="M314">
        <v>22</v>
      </c>
      <c r="N314">
        <v>132110000</v>
      </c>
      <c r="O314">
        <v>33000</v>
      </c>
      <c r="P314">
        <v>528400</v>
      </c>
      <c r="Q314">
        <v>396300</v>
      </c>
      <c r="R314">
        <v>6300000</v>
      </c>
      <c r="S314">
        <v>100000</v>
      </c>
      <c r="T314">
        <v>2013</v>
      </c>
      <c r="U314" t="s">
        <v>80</v>
      </c>
      <c r="V314">
        <v>24</v>
      </c>
      <c r="W314">
        <v>88.2</v>
      </c>
      <c r="X314">
        <v>328239523</v>
      </c>
      <c r="Y314">
        <v>14.7</v>
      </c>
      <c r="Z314">
        <v>270663028</v>
      </c>
      <c r="AA314">
        <v>37.090240000000001</v>
      </c>
      <c r="AB314">
        <v>-95.712890999999999</v>
      </c>
      <c r="AC314" s="13">
        <f t="shared" si="5"/>
        <v>48251210</v>
      </c>
    </row>
    <row r="315" spans="1:29">
      <c r="A315">
        <v>782</v>
      </c>
      <c r="B315" t="s">
        <v>447</v>
      </c>
      <c r="C315">
        <v>14200000</v>
      </c>
      <c r="D315">
        <v>3317805543</v>
      </c>
      <c r="E315" t="s">
        <v>63</v>
      </c>
      <c r="F315" t="s">
        <v>447</v>
      </c>
      <c r="G315">
        <v>1724</v>
      </c>
      <c r="H315" t="s">
        <v>59</v>
      </c>
      <c r="I315" t="s">
        <v>60</v>
      </c>
      <c r="J315" t="s">
        <v>63</v>
      </c>
      <c r="K315">
        <v>2485</v>
      </c>
      <c r="L315">
        <v>159</v>
      </c>
      <c r="M315">
        <v>154</v>
      </c>
      <c r="N315">
        <v>12902000</v>
      </c>
      <c r="O315">
        <v>3200</v>
      </c>
      <c r="P315">
        <v>51600</v>
      </c>
      <c r="Q315">
        <v>38700</v>
      </c>
      <c r="R315">
        <v>619300</v>
      </c>
      <c r="S315" t="s">
        <v>78</v>
      </c>
      <c r="T315">
        <v>2011</v>
      </c>
      <c r="U315" t="s">
        <v>42</v>
      </c>
      <c r="V315">
        <v>18</v>
      </c>
      <c r="W315">
        <v>88.2</v>
      </c>
      <c r="X315">
        <v>328239523</v>
      </c>
      <c r="Y315">
        <v>14.7</v>
      </c>
      <c r="Z315">
        <v>270663028</v>
      </c>
      <c r="AA315">
        <v>37.090240000000001</v>
      </c>
      <c r="AB315">
        <v>-95.712890999999999</v>
      </c>
      <c r="AC315" s="13">
        <f t="shared" si="5"/>
        <v>48251210</v>
      </c>
    </row>
    <row r="316" spans="1:29">
      <c r="A316">
        <v>741</v>
      </c>
      <c r="B316" t="s">
        <v>448</v>
      </c>
      <c r="C316">
        <v>14500000</v>
      </c>
      <c r="D316">
        <v>4260187928</v>
      </c>
      <c r="E316" t="s">
        <v>63</v>
      </c>
      <c r="F316" t="s">
        <v>448</v>
      </c>
      <c r="G316">
        <v>1717</v>
      </c>
      <c r="H316" t="s">
        <v>59</v>
      </c>
      <c r="I316" t="s">
        <v>60</v>
      </c>
      <c r="J316" t="s">
        <v>63</v>
      </c>
      <c r="K316">
        <v>1747</v>
      </c>
      <c r="L316">
        <v>156</v>
      </c>
      <c r="M316">
        <v>151</v>
      </c>
      <c r="N316">
        <v>9910000</v>
      </c>
      <c r="O316">
        <v>2500</v>
      </c>
      <c r="P316">
        <v>39600</v>
      </c>
      <c r="Q316">
        <v>29700</v>
      </c>
      <c r="R316">
        <v>475700</v>
      </c>
      <c r="S316" t="s">
        <v>78</v>
      </c>
      <c r="T316">
        <v>2015</v>
      </c>
      <c r="U316" t="s">
        <v>130</v>
      </c>
      <c r="V316">
        <v>25</v>
      </c>
      <c r="W316">
        <v>88.2</v>
      </c>
      <c r="X316">
        <v>328239523</v>
      </c>
      <c r="Y316">
        <v>14.7</v>
      </c>
      <c r="Z316">
        <v>270663028</v>
      </c>
      <c r="AA316">
        <v>37.090240000000001</v>
      </c>
      <c r="AB316">
        <v>-95.712890999999999</v>
      </c>
      <c r="AC316" s="13">
        <f t="shared" si="5"/>
        <v>48251210</v>
      </c>
    </row>
    <row r="317" spans="1:29">
      <c r="A317">
        <v>504</v>
      </c>
      <c r="B317" t="s">
        <v>449</v>
      </c>
      <c r="C317">
        <v>17700000</v>
      </c>
      <c r="D317">
        <v>9059696049</v>
      </c>
      <c r="E317" t="s">
        <v>128</v>
      </c>
      <c r="F317" t="s">
        <v>449</v>
      </c>
      <c r="G317">
        <v>1716</v>
      </c>
      <c r="H317" t="s">
        <v>450</v>
      </c>
      <c r="I317" t="s">
        <v>451</v>
      </c>
      <c r="J317" t="s">
        <v>63</v>
      </c>
      <c r="K317">
        <v>531</v>
      </c>
      <c r="L317">
        <v>1</v>
      </c>
      <c r="M317">
        <v>123</v>
      </c>
      <c r="N317">
        <v>117727000</v>
      </c>
      <c r="O317">
        <v>29400</v>
      </c>
      <c r="P317">
        <v>470900</v>
      </c>
      <c r="Q317">
        <v>353200</v>
      </c>
      <c r="R317">
        <v>5700000</v>
      </c>
      <c r="S317">
        <v>200000</v>
      </c>
      <c r="T317">
        <v>2009</v>
      </c>
      <c r="U317" t="s">
        <v>40</v>
      </c>
      <c r="V317">
        <v>9</v>
      </c>
      <c r="W317">
        <v>45.1</v>
      </c>
      <c r="X317">
        <v>32447385</v>
      </c>
      <c r="Y317">
        <v>3.32</v>
      </c>
      <c r="Z317">
        <v>24475766</v>
      </c>
      <c r="AA317">
        <v>4.2104840000000001</v>
      </c>
      <c r="AB317">
        <v>101.97576599999999</v>
      </c>
      <c r="AC317" s="13">
        <f t="shared" si="5"/>
        <v>1077253</v>
      </c>
    </row>
    <row r="318" spans="1:29">
      <c r="A318">
        <v>963</v>
      </c>
      <c r="B318" t="s">
        <v>452</v>
      </c>
      <c r="C318">
        <v>12500000</v>
      </c>
      <c r="D318">
        <v>10384848759</v>
      </c>
      <c r="E318" t="s">
        <v>63</v>
      </c>
      <c r="F318" t="s">
        <v>452</v>
      </c>
      <c r="G318">
        <v>1699</v>
      </c>
      <c r="H318" t="s">
        <v>30</v>
      </c>
      <c r="I318" t="s">
        <v>31</v>
      </c>
      <c r="J318" t="s">
        <v>63</v>
      </c>
      <c r="K318">
        <v>413</v>
      </c>
      <c r="L318">
        <v>123</v>
      </c>
      <c r="M318">
        <v>171</v>
      </c>
      <c r="N318">
        <v>235715000</v>
      </c>
      <c r="O318">
        <v>58900</v>
      </c>
      <c r="P318">
        <v>942900</v>
      </c>
      <c r="Q318">
        <v>707100</v>
      </c>
      <c r="R318">
        <v>11300000</v>
      </c>
      <c r="S318">
        <v>400000</v>
      </c>
      <c r="T318">
        <v>2017</v>
      </c>
      <c r="U318" t="s">
        <v>68</v>
      </c>
      <c r="V318">
        <v>18</v>
      </c>
      <c r="W318">
        <v>28.1</v>
      </c>
      <c r="X318">
        <v>1366417754</v>
      </c>
      <c r="Y318">
        <v>5.36</v>
      </c>
      <c r="Z318">
        <v>471031528</v>
      </c>
      <c r="AA318">
        <v>20.593684</v>
      </c>
      <c r="AB318">
        <v>78.962879999999998</v>
      </c>
      <c r="AC318" s="13">
        <f t="shared" si="5"/>
        <v>73239992</v>
      </c>
    </row>
    <row r="319" spans="1:29">
      <c r="A319">
        <v>550</v>
      </c>
      <c r="B319" t="s">
        <v>453</v>
      </c>
      <c r="C319">
        <v>16700000</v>
      </c>
      <c r="D319">
        <v>7102965621</v>
      </c>
      <c r="E319" t="s">
        <v>76</v>
      </c>
      <c r="F319" t="s">
        <v>453</v>
      </c>
      <c r="G319">
        <v>1693</v>
      </c>
      <c r="H319" t="s">
        <v>59</v>
      </c>
      <c r="I319" t="s">
        <v>60</v>
      </c>
      <c r="J319" t="s">
        <v>77</v>
      </c>
      <c r="K319">
        <v>814</v>
      </c>
      <c r="L319">
        <v>135</v>
      </c>
      <c r="M319">
        <v>39</v>
      </c>
      <c r="N319">
        <v>105114000</v>
      </c>
      <c r="O319">
        <v>26300</v>
      </c>
      <c r="P319">
        <v>420500</v>
      </c>
      <c r="Q319">
        <v>315300</v>
      </c>
      <c r="R319">
        <v>5000000</v>
      </c>
      <c r="S319">
        <v>200000</v>
      </c>
      <c r="T319">
        <v>2009</v>
      </c>
      <c r="U319" t="s">
        <v>130</v>
      </c>
      <c r="V319">
        <v>27</v>
      </c>
      <c r="W319">
        <v>88.2</v>
      </c>
      <c r="X319">
        <v>328239523</v>
      </c>
      <c r="Y319">
        <v>14.7</v>
      </c>
      <c r="Z319">
        <v>270663028</v>
      </c>
      <c r="AA319">
        <v>37.090240000000001</v>
      </c>
      <c r="AB319">
        <v>-95.712890999999999</v>
      </c>
      <c r="AC319" s="13">
        <f t="shared" si="5"/>
        <v>48251210</v>
      </c>
    </row>
    <row r="320" spans="1:29">
      <c r="A320">
        <v>299</v>
      </c>
      <c r="B320" t="s">
        <v>454</v>
      </c>
      <c r="C320">
        <v>22900000</v>
      </c>
      <c r="D320">
        <v>5320485069</v>
      </c>
      <c r="E320" t="s">
        <v>259</v>
      </c>
      <c r="F320" t="s">
        <v>454</v>
      </c>
      <c r="G320">
        <v>1670</v>
      </c>
      <c r="H320" t="s">
        <v>30</v>
      </c>
      <c r="I320" t="s">
        <v>31</v>
      </c>
      <c r="J320" t="s">
        <v>129</v>
      </c>
      <c r="K320">
        <v>1248</v>
      </c>
      <c r="L320">
        <v>61</v>
      </c>
      <c r="M320">
        <v>22</v>
      </c>
      <c r="N320">
        <v>118846000</v>
      </c>
      <c r="O320">
        <v>0</v>
      </c>
      <c r="P320">
        <v>0</v>
      </c>
      <c r="Q320">
        <v>0</v>
      </c>
      <c r="R320">
        <v>0</v>
      </c>
      <c r="S320">
        <v>300000</v>
      </c>
      <c r="T320">
        <v>2011</v>
      </c>
      <c r="U320" t="s">
        <v>80</v>
      </c>
      <c r="V320">
        <v>17</v>
      </c>
      <c r="W320">
        <v>28.1</v>
      </c>
      <c r="X320">
        <v>1366417754</v>
      </c>
      <c r="Y320">
        <v>5.36</v>
      </c>
      <c r="Z320">
        <v>471031528</v>
      </c>
      <c r="AA320">
        <v>20.593684</v>
      </c>
      <c r="AB320">
        <v>78.962879999999998</v>
      </c>
      <c r="AC320" s="13">
        <f t="shared" si="5"/>
        <v>73239992</v>
      </c>
    </row>
    <row r="321" spans="1:29">
      <c r="A321">
        <v>254</v>
      </c>
      <c r="B321" t="s">
        <v>455</v>
      </c>
      <c r="C321">
        <v>24300000</v>
      </c>
      <c r="D321">
        <v>6608773195</v>
      </c>
      <c r="E321" t="s">
        <v>128</v>
      </c>
      <c r="F321" t="s">
        <v>455</v>
      </c>
      <c r="G321">
        <v>1667</v>
      </c>
      <c r="H321" t="s">
        <v>30</v>
      </c>
      <c r="I321" t="s">
        <v>31</v>
      </c>
      <c r="J321" t="s">
        <v>129</v>
      </c>
      <c r="K321">
        <v>903</v>
      </c>
      <c r="L321">
        <v>53</v>
      </c>
      <c r="M321">
        <v>17</v>
      </c>
      <c r="N321">
        <v>94853000</v>
      </c>
      <c r="O321">
        <v>23700</v>
      </c>
      <c r="P321">
        <v>379400</v>
      </c>
      <c r="Q321">
        <v>284600</v>
      </c>
      <c r="R321">
        <v>4600000</v>
      </c>
      <c r="S321">
        <v>300000</v>
      </c>
      <c r="T321">
        <v>2014</v>
      </c>
      <c r="U321" t="s">
        <v>86</v>
      </c>
      <c r="V321">
        <v>25</v>
      </c>
      <c r="W321">
        <v>28.1</v>
      </c>
      <c r="X321">
        <v>1366417754</v>
      </c>
      <c r="Y321">
        <v>5.36</v>
      </c>
      <c r="Z321">
        <v>471031528</v>
      </c>
      <c r="AA321">
        <v>20.593684</v>
      </c>
      <c r="AB321">
        <v>78.962879999999998</v>
      </c>
      <c r="AC321" s="13">
        <f t="shared" si="5"/>
        <v>73239992</v>
      </c>
    </row>
    <row r="322" spans="1:29">
      <c r="A322">
        <v>810</v>
      </c>
      <c r="B322" t="s">
        <v>456</v>
      </c>
      <c r="C322">
        <v>13900000</v>
      </c>
      <c r="D322">
        <v>12513842343</v>
      </c>
      <c r="E322" t="s">
        <v>111</v>
      </c>
      <c r="F322" t="s">
        <v>456</v>
      </c>
      <c r="G322">
        <v>1660</v>
      </c>
      <c r="H322" t="s">
        <v>59</v>
      </c>
      <c r="I322" t="s">
        <v>60</v>
      </c>
      <c r="J322" t="s">
        <v>111</v>
      </c>
      <c r="K322">
        <v>307</v>
      </c>
      <c r="L322">
        <v>161</v>
      </c>
      <c r="M322">
        <v>137</v>
      </c>
      <c r="N322">
        <v>97284000</v>
      </c>
      <c r="O322">
        <v>24300</v>
      </c>
      <c r="P322">
        <v>389100</v>
      </c>
      <c r="Q322">
        <v>291900</v>
      </c>
      <c r="R322">
        <v>4700000</v>
      </c>
      <c r="S322">
        <v>100000</v>
      </c>
      <c r="T322">
        <v>2006</v>
      </c>
      <c r="U322" t="s">
        <v>84</v>
      </c>
      <c r="V322">
        <v>15</v>
      </c>
      <c r="W322">
        <v>88.2</v>
      </c>
      <c r="X322">
        <v>328239523</v>
      </c>
      <c r="Y322">
        <v>14.7</v>
      </c>
      <c r="Z322">
        <v>270663028</v>
      </c>
      <c r="AA322">
        <v>37.090240000000001</v>
      </c>
      <c r="AB322">
        <v>-95.712890999999999</v>
      </c>
      <c r="AC322" s="13">
        <f t="shared" si="5"/>
        <v>48251210</v>
      </c>
    </row>
    <row r="323" spans="1:29">
      <c r="A323">
        <v>641</v>
      </c>
      <c r="B323" t="s">
        <v>457</v>
      </c>
      <c r="C323">
        <v>15400000</v>
      </c>
      <c r="D323">
        <v>1543608082</v>
      </c>
      <c r="E323" t="s">
        <v>76</v>
      </c>
      <c r="F323" t="s">
        <v>457</v>
      </c>
      <c r="G323">
        <v>1647</v>
      </c>
      <c r="H323" t="s">
        <v>59</v>
      </c>
      <c r="I323" t="s">
        <v>60</v>
      </c>
      <c r="J323" t="s">
        <v>77</v>
      </c>
      <c r="K323">
        <v>6793</v>
      </c>
      <c r="L323">
        <v>147</v>
      </c>
      <c r="M323">
        <v>45</v>
      </c>
      <c r="N323">
        <v>55369000</v>
      </c>
      <c r="O323">
        <v>13800</v>
      </c>
      <c r="P323">
        <v>221500</v>
      </c>
      <c r="Q323">
        <v>166100</v>
      </c>
      <c r="R323">
        <v>2700000</v>
      </c>
      <c r="S323">
        <v>100000</v>
      </c>
      <c r="T323">
        <v>2016</v>
      </c>
      <c r="U323" t="s">
        <v>64</v>
      </c>
      <c r="V323">
        <v>14</v>
      </c>
      <c r="W323">
        <v>88.2</v>
      </c>
      <c r="X323">
        <v>328239523</v>
      </c>
      <c r="Y323">
        <v>14.7</v>
      </c>
      <c r="Z323">
        <v>270663028</v>
      </c>
      <c r="AA323">
        <v>37.090240000000001</v>
      </c>
      <c r="AB323">
        <v>-95.712890999999999</v>
      </c>
      <c r="AC323" s="13">
        <f t="shared" si="5"/>
        <v>48251210</v>
      </c>
    </row>
    <row r="324" spans="1:29">
      <c r="A324">
        <v>496</v>
      </c>
      <c r="B324" t="s">
        <v>458</v>
      </c>
      <c r="C324">
        <v>17700000</v>
      </c>
      <c r="D324">
        <v>19206701832</v>
      </c>
      <c r="E324" t="s">
        <v>78</v>
      </c>
      <c r="F324" t="s">
        <v>458</v>
      </c>
      <c r="G324">
        <v>1646</v>
      </c>
      <c r="H324" t="s">
        <v>113</v>
      </c>
      <c r="I324" t="s">
        <v>114</v>
      </c>
      <c r="J324" t="s">
        <v>171</v>
      </c>
      <c r="K324">
        <v>125</v>
      </c>
      <c r="L324">
        <v>9</v>
      </c>
      <c r="M324">
        <v>26</v>
      </c>
      <c r="N324">
        <v>3404000000</v>
      </c>
      <c r="O324">
        <v>850900</v>
      </c>
      <c r="P324">
        <v>13600000</v>
      </c>
      <c r="Q324">
        <v>10200000</v>
      </c>
      <c r="R324">
        <v>163400000</v>
      </c>
      <c r="S324">
        <v>3200000</v>
      </c>
      <c r="T324">
        <v>2017</v>
      </c>
      <c r="U324" t="s">
        <v>40</v>
      </c>
      <c r="V324">
        <v>11</v>
      </c>
      <c r="W324">
        <v>94.3</v>
      </c>
      <c r="X324">
        <v>51709098</v>
      </c>
      <c r="Y324">
        <v>4.1500000000000004</v>
      </c>
      <c r="Z324">
        <v>42106719</v>
      </c>
      <c r="AA324">
        <v>35.907756999999997</v>
      </c>
      <c r="AB324">
        <v>127.76692199999999</v>
      </c>
      <c r="AC324" s="13">
        <f t="shared" si="5"/>
        <v>2145928</v>
      </c>
    </row>
    <row r="325" spans="1:29">
      <c r="A325">
        <v>243</v>
      </c>
      <c r="B325" t="s">
        <v>459</v>
      </c>
      <c r="C325">
        <v>24800000</v>
      </c>
      <c r="D325">
        <v>17387583720</v>
      </c>
      <c r="E325" t="s">
        <v>63</v>
      </c>
      <c r="F325" t="s">
        <v>459</v>
      </c>
      <c r="G325">
        <v>1644</v>
      </c>
      <c r="H325" t="s">
        <v>161</v>
      </c>
      <c r="I325" t="s">
        <v>162</v>
      </c>
      <c r="J325" t="s">
        <v>63</v>
      </c>
      <c r="K325">
        <v>157</v>
      </c>
      <c r="L325">
        <v>9</v>
      </c>
      <c r="M325">
        <v>66</v>
      </c>
      <c r="N325">
        <v>331889000</v>
      </c>
      <c r="O325">
        <v>83000</v>
      </c>
      <c r="P325">
        <v>1300000</v>
      </c>
      <c r="Q325">
        <v>995700</v>
      </c>
      <c r="R325">
        <v>15900000</v>
      </c>
      <c r="S325">
        <v>500000</v>
      </c>
      <c r="T325">
        <v>2015</v>
      </c>
      <c r="U325" t="s">
        <v>38</v>
      </c>
      <c r="V325">
        <v>30</v>
      </c>
      <c r="W325">
        <v>60</v>
      </c>
      <c r="X325">
        <v>66834405</v>
      </c>
      <c r="Y325">
        <v>3.85</v>
      </c>
      <c r="Z325">
        <v>55908316</v>
      </c>
      <c r="AA325">
        <v>55.378050999999999</v>
      </c>
      <c r="AB325">
        <v>-3.4359730000000002</v>
      </c>
      <c r="AC325" s="13">
        <f t="shared" si="5"/>
        <v>2573125</v>
      </c>
    </row>
    <row r="326" spans="1:29">
      <c r="A326">
        <v>622</v>
      </c>
      <c r="B326" t="s">
        <v>460</v>
      </c>
      <c r="C326">
        <v>15700000</v>
      </c>
      <c r="D326">
        <v>5558051295</v>
      </c>
      <c r="E326" t="s">
        <v>111</v>
      </c>
      <c r="F326" t="s">
        <v>460</v>
      </c>
      <c r="G326">
        <v>1640</v>
      </c>
      <c r="H326" t="s">
        <v>30</v>
      </c>
      <c r="I326" t="s">
        <v>31</v>
      </c>
      <c r="J326" t="s">
        <v>111</v>
      </c>
      <c r="K326">
        <v>1174</v>
      </c>
      <c r="L326">
        <v>97</v>
      </c>
      <c r="M326">
        <v>121</v>
      </c>
      <c r="N326">
        <v>86450000</v>
      </c>
      <c r="O326">
        <v>21600</v>
      </c>
      <c r="P326">
        <v>345800</v>
      </c>
      <c r="Q326">
        <v>259300</v>
      </c>
      <c r="R326">
        <v>4100000</v>
      </c>
      <c r="S326">
        <v>100000</v>
      </c>
      <c r="T326">
        <v>2014</v>
      </c>
      <c r="U326" t="s">
        <v>80</v>
      </c>
      <c r="V326">
        <v>20</v>
      </c>
      <c r="W326">
        <v>28.1</v>
      </c>
      <c r="X326">
        <v>1366417754</v>
      </c>
      <c r="Y326">
        <v>5.36</v>
      </c>
      <c r="Z326">
        <v>471031528</v>
      </c>
      <c r="AA326">
        <v>20.593684</v>
      </c>
      <c r="AB326">
        <v>78.962879999999998</v>
      </c>
      <c r="AC326" s="13">
        <f t="shared" si="5"/>
        <v>73239992</v>
      </c>
    </row>
    <row r="327" spans="1:29">
      <c r="A327">
        <v>873</v>
      </c>
      <c r="B327" t="s">
        <v>461</v>
      </c>
      <c r="C327">
        <v>13300000</v>
      </c>
      <c r="D327">
        <v>4129249415</v>
      </c>
      <c r="E327" t="s">
        <v>76</v>
      </c>
      <c r="F327" t="s">
        <v>461</v>
      </c>
      <c r="G327">
        <v>1640</v>
      </c>
      <c r="H327" t="s">
        <v>239</v>
      </c>
      <c r="I327" t="s">
        <v>240</v>
      </c>
      <c r="J327" t="s">
        <v>77</v>
      </c>
      <c r="K327">
        <v>1818</v>
      </c>
      <c r="L327">
        <v>7</v>
      </c>
      <c r="M327">
        <v>63</v>
      </c>
      <c r="N327">
        <v>70712000</v>
      </c>
      <c r="O327">
        <v>17700</v>
      </c>
      <c r="P327">
        <v>282800</v>
      </c>
      <c r="Q327">
        <v>212100</v>
      </c>
      <c r="R327">
        <v>3400000</v>
      </c>
      <c r="S327">
        <v>200000</v>
      </c>
      <c r="T327">
        <v>2013</v>
      </c>
      <c r="U327" t="s">
        <v>42</v>
      </c>
      <c r="V327">
        <v>20</v>
      </c>
      <c r="W327">
        <v>68</v>
      </c>
      <c r="X327">
        <v>34268528</v>
      </c>
      <c r="Y327">
        <v>5.93</v>
      </c>
      <c r="Z327">
        <v>28807838</v>
      </c>
      <c r="AA327">
        <v>23.885942</v>
      </c>
      <c r="AB327">
        <v>45.079161999999997</v>
      </c>
      <c r="AC327" s="13">
        <f t="shared" si="5"/>
        <v>2032124</v>
      </c>
    </row>
    <row r="328" spans="1:29">
      <c r="A328">
        <v>217</v>
      </c>
      <c r="B328" t="s">
        <v>462</v>
      </c>
      <c r="C328">
        <v>26100000</v>
      </c>
      <c r="D328">
        <v>10435474336</v>
      </c>
      <c r="E328" t="s">
        <v>198</v>
      </c>
      <c r="F328" t="s">
        <v>462</v>
      </c>
      <c r="G328">
        <v>1619</v>
      </c>
      <c r="H328" t="s">
        <v>59</v>
      </c>
      <c r="I328" t="s">
        <v>60</v>
      </c>
      <c r="J328" t="s">
        <v>198</v>
      </c>
      <c r="K328">
        <v>410</v>
      </c>
      <c r="L328">
        <v>65</v>
      </c>
      <c r="M328">
        <v>13</v>
      </c>
      <c r="N328">
        <v>68156000</v>
      </c>
      <c r="O328">
        <v>17000</v>
      </c>
      <c r="P328">
        <v>272600</v>
      </c>
      <c r="Q328">
        <v>204500</v>
      </c>
      <c r="R328">
        <v>3300000</v>
      </c>
      <c r="S328">
        <v>400000</v>
      </c>
      <c r="T328">
        <v>2005</v>
      </c>
      <c r="U328" t="s">
        <v>40</v>
      </c>
      <c r="V328">
        <v>19</v>
      </c>
      <c r="W328">
        <v>88.2</v>
      </c>
      <c r="X328">
        <v>328239523</v>
      </c>
      <c r="Y328">
        <v>14.7</v>
      </c>
      <c r="Z328">
        <v>270663028</v>
      </c>
      <c r="AA328">
        <v>37.090240000000001</v>
      </c>
      <c r="AB328">
        <v>-95.712890999999999</v>
      </c>
      <c r="AC328" s="13">
        <f t="shared" si="5"/>
        <v>48251210</v>
      </c>
    </row>
    <row r="329" spans="1:29">
      <c r="A329">
        <v>346</v>
      </c>
      <c r="B329" t="s">
        <v>463</v>
      </c>
      <c r="C329">
        <v>21300000</v>
      </c>
      <c r="D329">
        <v>5141834668</v>
      </c>
      <c r="E329" t="s">
        <v>63</v>
      </c>
      <c r="F329" t="s">
        <v>463</v>
      </c>
      <c r="G329">
        <v>1608</v>
      </c>
      <c r="H329" t="s">
        <v>59</v>
      </c>
      <c r="I329" t="s">
        <v>60</v>
      </c>
      <c r="J329" t="s">
        <v>63</v>
      </c>
      <c r="K329">
        <v>1296</v>
      </c>
      <c r="L329">
        <v>98</v>
      </c>
      <c r="M329">
        <v>93</v>
      </c>
      <c r="N329">
        <v>68350000</v>
      </c>
      <c r="O329">
        <v>17100</v>
      </c>
      <c r="P329">
        <v>273400</v>
      </c>
      <c r="Q329">
        <v>205100</v>
      </c>
      <c r="R329">
        <v>3300000</v>
      </c>
      <c r="S329">
        <v>200000</v>
      </c>
      <c r="T329">
        <v>2014</v>
      </c>
      <c r="U329" t="s">
        <v>42</v>
      </c>
      <c r="V329">
        <v>21</v>
      </c>
      <c r="W329">
        <v>88.2</v>
      </c>
      <c r="X329">
        <v>328239523</v>
      </c>
      <c r="Y329">
        <v>14.7</v>
      </c>
      <c r="Z329">
        <v>270663028</v>
      </c>
      <c r="AA329">
        <v>37.090240000000001</v>
      </c>
      <c r="AB329">
        <v>-95.712890999999999</v>
      </c>
      <c r="AC329" s="13">
        <f t="shared" si="5"/>
        <v>48251210</v>
      </c>
    </row>
    <row r="330" spans="1:29">
      <c r="A330">
        <v>297</v>
      </c>
      <c r="B330" t="s">
        <v>464</v>
      </c>
      <c r="C330">
        <v>23000000</v>
      </c>
      <c r="D330">
        <v>6041264489</v>
      </c>
      <c r="E330" t="s">
        <v>63</v>
      </c>
      <c r="F330" t="s">
        <v>464</v>
      </c>
      <c r="G330">
        <v>1598</v>
      </c>
      <c r="H330" t="s">
        <v>273</v>
      </c>
      <c r="I330" t="s">
        <v>274</v>
      </c>
      <c r="J330" t="s">
        <v>63</v>
      </c>
      <c r="K330">
        <v>1040</v>
      </c>
      <c r="L330">
        <v>5</v>
      </c>
      <c r="M330">
        <v>80</v>
      </c>
      <c r="N330">
        <v>35539000</v>
      </c>
      <c r="O330">
        <v>8900</v>
      </c>
      <c r="P330">
        <v>142200</v>
      </c>
      <c r="Q330">
        <v>106600</v>
      </c>
      <c r="R330">
        <v>1700000</v>
      </c>
      <c r="S330">
        <v>100000</v>
      </c>
      <c r="T330">
        <v>2006</v>
      </c>
      <c r="U330" t="s">
        <v>86</v>
      </c>
      <c r="V330">
        <v>9</v>
      </c>
      <c r="W330">
        <v>90</v>
      </c>
      <c r="X330">
        <v>44938712</v>
      </c>
      <c r="Y330">
        <v>9.7899999999999991</v>
      </c>
      <c r="Z330">
        <v>41339571</v>
      </c>
      <c r="AA330">
        <v>-38.416097000000001</v>
      </c>
      <c r="AB330">
        <v>-63.616672000000001</v>
      </c>
      <c r="AC330" s="13">
        <f t="shared" si="5"/>
        <v>4399500</v>
      </c>
    </row>
    <row r="331" spans="1:29">
      <c r="A331">
        <v>916</v>
      </c>
      <c r="B331" t="s">
        <v>465</v>
      </c>
      <c r="C331">
        <v>12900000</v>
      </c>
      <c r="D331">
        <v>3643698504</v>
      </c>
      <c r="E331" t="s">
        <v>63</v>
      </c>
      <c r="F331" t="s">
        <v>465</v>
      </c>
      <c r="G331">
        <v>1598</v>
      </c>
      <c r="H331" t="s">
        <v>59</v>
      </c>
      <c r="I331" t="s">
        <v>60</v>
      </c>
      <c r="J331" t="s">
        <v>63</v>
      </c>
      <c r="K331">
        <v>2177</v>
      </c>
      <c r="L331">
        <v>171</v>
      </c>
      <c r="M331">
        <v>167</v>
      </c>
      <c r="N331">
        <v>29379000</v>
      </c>
      <c r="O331">
        <v>7300</v>
      </c>
      <c r="P331">
        <v>117500</v>
      </c>
      <c r="Q331">
        <v>88100</v>
      </c>
      <c r="R331">
        <v>1400000</v>
      </c>
      <c r="S331">
        <v>100000</v>
      </c>
      <c r="T331">
        <v>2014</v>
      </c>
      <c r="U331" t="s">
        <v>68</v>
      </c>
      <c r="V331">
        <v>2</v>
      </c>
      <c r="W331">
        <v>88.2</v>
      </c>
      <c r="X331">
        <v>328239523</v>
      </c>
      <c r="Y331">
        <v>14.7</v>
      </c>
      <c r="Z331">
        <v>270663028</v>
      </c>
      <c r="AA331">
        <v>37.090240000000001</v>
      </c>
      <c r="AB331">
        <v>-95.712890999999999</v>
      </c>
      <c r="AC331" s="13">
        <f t="shared" ref="AC331:AC394" si="6">ROUND((Y331/100)*X331, 0)</f>
        <v>48251210</v>
      </c>
    </row>
    <row r="332" spans="1:29">
      <c r="A332">
        <v>77</v>
      </c>
      <c r="B332" t="s">
        <v>466</v>
      </c>
      <c r="C332">
        <v>39700000</v>
      </c>
      <c r="D332">
        <v>23884824160</v>
      </c>
      <c r="E332" t="s">
        <v>29</v>
      </c>
      <c r="F332" t="s">
        <v>466</v>
      </c>
      <c r="G332">
        <v>1596</v>
      </c>
      <c r="H332" t="s">
        <v>72</v>
      </c>
      <c r="I332" t="s">
        <v>73</v>
      </c>
      <c r="J332" t="s">
        <v>171</v>
      </c>
      <c r="K332">
        <v>81</v>
      </c>
      <c r="L332">
        <v>1</v>
      </c>
      <c r="M332">
        <v>2</v>
      </c>
      <c r="N332">
        <v>247731000</v>
      </c>
      <c r="O332">
        <v>61900</v>
      </c>
      <c r="P332">
        <v>990900</v>
      </c>
      <c r="Q332">
        <v>743200</v>
      </c>
      <c r="R332">
        <v>11900000</v>
      </c>
      <c r="S332">
        <v>300000</v>
      </c>
      <c r="T332">
        <v>2017</v>
      </c>
      <c r="U332" t="s">
        <v>40</v>
      </c>
      <c r="V332">
        <v>6</v>
      </c>
      <c r="W332">
        <v>36.799999999999997</v>
      </c>
      <c r="X332">
        <v>9770529</v>
      </c>
      <c r="Y332">
        <v>2.35</v>
      </c>
      <c r="Z332">
        <v>8479744</v>
      </c>
      <c r="AA332">
        <v>23.424075999999999</v>
      </c>
      <c r="AB332">
        <v>53.847817999999997</v>
      </c>
      <c r="AC332" s="13">
        <f t="shared" si="6"/>
        <v>229607</v>
      </c>
    </row>
    <row r="333" spans="1:29">
      <c r="A333">
        <v>643</v>
      </c>
      <c r="B333" t="s">
        <v>467</v>
      </c>
      <c r="C333">
        <v>15400000</v>
      </c>
      <c r="D333">
        <v>3736069980</v>
      </c>
      <c r="E333" t="s">
        <v>191</v>
      </c>
      <c r="F333" t="s">
        <v>467</v>
      </c>
      <c r="G333">
        <v>1577</v>
      </c>
      <c r="H333" t="s">
        <v>161</v>
      </c>
      <c r="I333" t="s">
        <v>162</v>
      </c>
      <c r="J333" t="s">
        <v>233</v>
      </c>
      <c r="K333">
        <v>2083</v>
      </c>
      <c r="L333">
        <v>24</v>
      </c>
      <c r="M333">
        <v>12</v>
      </c>
      <c r="N333">
        <v>167697000</v>
      </c>
      <c r="O333">
        <v>41900</v>
      </c>
      <c r="P333">
        <v>670800</v>
      </c>
      <c r="Q333">
        <v>503100</v>
      </c>
      <c r="R333">
        <v>8000000</v>
      </c>
      <c r="S333">
        <v>400000</v>
      </c>
      <c r="T333">
        <v>2011</v>
      </c>
      <c r="U333" t="s">
        <v>130</v>
      </c>
      <c r="V333">
        <v>20</v>
      </c>
      <c r="W333">
        <v>60</v>
      </c>
      <c r="X333">
        <v>66834405</v>
      </c>
      <c r="Y333">
        <v>3.85</v>
      </c>
      <c r="Z333">
        <v>55908316</v>
      </c>
      <c r="AA333">
        <v>55.378050999999999</v>
      </c>
      <c r="AB333">
        <v>-3.4359730000000002</v>
      </c>
      <c r="AC333" s="13">
        <f t="shared" si="6"/>
        <v>2573125</v>
      </c>
    </row>
    <row r="334" spans="1:29">
      <c r="A334">
        <v>914</v>
      </c>
      <c r="B334" t="s">
        <v>468</v>
      </c>
      <c r="C334">
        <v>12900000</v>
      </c>
      <c r="D334">
        <v>2509752944</v>
      </c>
      <c r="E334" t="s">
        <v>107</v>
      </c>
      <c r="F334" t="s">
        <v>468</v>
      </c>
      <c r="G334">
        <v>1572</v>
      </c>
      <c r="H334" t="s">
        <v>175</v>
      </c>
      <c r="I334" t="s">
        <v>176</v>
      </c>
      <c r="J334" t="s">
        <v>107</v>
      </c>
      <c r="K334">
        <v>3645</v>
      </c>
      <c r="L334">
        <v>17</v>
      </c>
      <c r="M334">
        <v>12</v>
      </c>
      <c r="N334">
        <v>11993000</v>
      </c>
      <c r="O334">
        <v>3000</v>
      </c>
      <c r="P334">
        <v>48000</v>
      </c>
      <c r="Q334">
        <v>36000</v>
      </c>
      <c r="R334">
        <v>575700</v>
      </c>
      <c r="S334">
        <v>100000</v>
      </c>
      <c r="T334">
        <v>2010</v>
      </c>
      <c r="U334" t="s">
        <v>40</v>
      </c>
      <c r="V334">
        <v>1</v>
      </c>
      <c r="W334">
        <v>88.9</v>
      </c>
      <c r="X334">
        <v>47076781</v>
      </c>
      <c r="Y334">
        <v>13.96</v>
      </c>
      <c r="Z334">
        <v>37927409</v>
      </c>
      <c r="AA334">
        <v>40.463667000000001</v>
      </c>
      <c r="AB334">
        <v>-3.7492200000000002</v>
      </c>
      <c r="AC334" s="13">
        <f t="shared" si="6"/>
        <v>6571919</v>
      </c>
    </row>
    <row r="335" spans="1:29">
      <c r="A335">
        <v>525</v>
      </c>
      <c r="B335" t="s">
        <v>469</v>
      </c>
      <c r="C335">
        <v>17200000</v>
      </c>
      <c r="D335">
        <v>3606912471</v>
      </c>
      <c r="E335" t="s">
        <v>191</v>
      </c>
      <c r="F335" t="s">
        <v>469</v>
      </c>
      <c r="G335">
        <v>1567</v>
      </c>
      <c r="H335" t="s">
        <v>59</v>
      </c>
      <c r="I335" t="s">
        <v>60</v>
      </c>
      <c r="J335" t="s">
        <v>233</v>
      </c>
      <c r="K335">
        <v>2196</v>
      </c>
      <c r="L335">
        <v>131</v>
      </c>
      <c r="M335">
        <v>10</v>
      </c>
      <c r="N335">
        <v>52325000</v>
      </c>
      <c r="O335">
        <v>13100</v>
      </c>
      <c r="P335">
        <v>209300</v>
      </c>
      <c r="Q335">
        <v>157000</v>
      </c>
      <c r="R335">
        <v>2500000</v>
      </c>
      <c r="S335">
        <v>100000</v>
      </c>
      <c r="T335">
        <v>2008</v>
      </c>
      <c r="U335" t="s">
        <v>86</v>
      </c>
      <c r="V335">
        <v>21</v>
      </c>
      <c r="W335">
        <v>88.2</v>
      </c>
      <c r="X335">
        <v>328239523</v>
      </c>
      <c r="Y335">
        <v>14.7</v>
      </c>
      <c r="Z335">
        <v>270663028</v>
      </c>
      <c r="AA335">
        <v>37.090240000000001</v>
      </c>
      <c r="AB335">
        <v>-95.712890999999999</v>
      </c>
      <c r="AC335" s="13">
        <f t="shared" si="6"/>
        <v>48251210</v>
      </c>
    </row>
    <row r="336" spans="1:29">
      <c r="A336">
        <v>56</v>
      </c>
      <c r="B336" t="s">
        <v>470</v>
      </c>
      <c r="C336">
        <v>44700000</v>
      </c>
      <c r="D336">
        <v>7828610828</v>
      </c>
      <c r="E336" t="s">
        <v>63</v>
      </c>
      <c r="F336" t="s">
        <v>470</v>
      </c>
      <c r="G336">
        <v>1558</v>
      </c>
      <c r="H336" t="s">
        <v>132</v>
      </c>
      <c r="I336" t="s">
        <v>133</v>
      </c>
      <c r="J336" t="s">
        <v>63</v>
      </c>
      <c r="K336">
        <v>681</v>
      </c>
      <c r="L336">
        <v>3</v>
      </c>
      <c r="M336">
        <v>15</v>
      </c>
      <c r="N336">
        <v>48032000</v>
      </c>
      <c r="O336">
        <v>12000</v>
      </c>
      <c r="P336">
        <v>192100</v>
      </c>
      <c r="Q336">
        <v>144100</v>
      </c>
      <c r="R336">
        <v>2300000</v>
      </c>
      <c r="S336">
        <v>100000</v>
      </c>
      <c r="T336">
        <v>2013</v>
      </c>
      <c r="U336" t="s">
        <v>50</v>
      </c>
      <c r="V336">
        <v>1</v>
      </c>
      <c r="W336">
        <v>51.3</v>
      </c>
      <c r="X336">
        <v>212559417</v>
      </c>
      <c r="Y336">
        <v>12.08</v>
      </c>
      <c r="Z336">
        <v>183241641</v>
      </c>
      <c r="AA336">
        <v>-14.235004</v>
      </c>
      <c r="AB336">
        <v>-51.925280000000001</v>
      </c>
      <c r="AC336" s="13">
        <f t="shared" si="6"/>
        <v>25677178</v>
      </c>
    </row>
    <row r="337" spans="1:29">
      <c r="A337">
        <v>792</v>
      </c>
      <c r="B337" t="s">
        <v>471</v>
      </c>
      <c r="C337">
        <v>14100000</v>
      </c>
      <c r="D337">
        <v>4627069704</v>
      </c>
      <c r="E337" t="s">
        <v>63</v>
      </c>
      <c r="F337" t="s">
        <v>471</v>
      </c>
      <c r="G337">
        <v>1540</v>
      </c>
      <c r="H337" t="s">
        <v>48</v>
      </c>
      <c r="I337" t="s">
        <v>49</v>
      </c>
      <c r="J337" t="s">
        <v>63</v>
      </c>
      <c r="K337">
        <v>1531</v>
      </c>
      <c r="L337">
        <v>14</v>
      </c>
      <c r="M337">
        <v>155</v>
      </c>
      <c r="N337">
        <v>12502000</v>
      </c>
      <c r="O337">
        <v>3100</v>
      </c>
      <c r="P337">
        <v>50000</v>
      </c>
      <c r="Q337">
        <v>37500</v>
      </c>
      <c r="R337">
        <v>600100</v>
      </c>
      <c r="S337">
        <v>100000</v>
      </c>
      <c r="T337">
        <v>2006</v>
      </c>
      <c r="U337" t="s">
        <v>38</v>
      </c>
      <c r="V337">
        <v>3</v>
      </c>
      <c r="W337">
        <v>49.3</v>
      </c>
      <c r="X337">
        <v>69625582</v>
      </c>
      <c r="Y337">
        <v>0.75</v>
      </c>
      <c r="Z337">
        <v>35294600</v>
      </c>
      <c r="AA337">
        <v>15.870032</v>
      </c>
      <c r="AB337">
        <v>100.992541</v>
      </c>
      <c r="AC337" s="13">
        <f t="shared" si="6"/>
        <v>522192</v>
      </c>
    </row>
    <row r="338" spans="1:29">
      <c r="A338">
        <v>403</v>
      </c>
      <c r="B338" t="s">
        <v>472</v>
      </c>
      <c r="C338">
        <v>20000000</v>
      </c>
      <c r="D338">
        <v>3875172235</v>
      </c>
      <c r="E338" t="s">
        <v>63</v>
      </c>
      <c r="F338" t="s">
        <v>472</v>
      </c>
      <c r="G338">
        <v>1527</v>
      </c>
      <c r="H338" t="s">
        <v>161</v>
      </c>
      <c r="I338" t="s">
        <v>162</v>
      </c>
      <c r="J338" t="s">
        <v>63</v>
      </c>
      <c r="K338">
        <v>2001</v>
      </c>
      <c r="L338">
        <v>16</v>
      </c>
      <c r="M338">
        <v>104</v>
      </c>
      <c r="N338">
        <v>39228000</v>
      </c>
      <c r="O338">
        <v>9800</v>
      </c>
      <c r="P338">
        <v>156900</v>
      </c>
      <c r="Q338">
        <v>117700</v>
      </c>
      <c r="R338">
        <v>1900000</v>
      </c>
      <c r="S338">
        <v>200000</v>
      </c>
      <c r="T338">
        <v>2006</v>
      </c>
      <c r="U338" t="s">
        <v>130</v>
      </c>
      <c r="V338">
        <v>29</v>
      </c>
      <c r="W338">
        <v>60</v>
      </c>
      <c r="X338">
        <v>66834405</v>
      </c>
      <c r="Y338">
        <v>3.85</v>
      </c>
      <c r="Z338">
        <v>55908316</v>
      </c>
      <c r="AA338">
        <v>55.378050999999999</v>
      </c>
      <c r="AB338">
        <v>-3.4359730000000002</v>
      </c>
      <c r="AC338" s="13">
        <f t="shared" si="6"/>
        <v>2573125</v>
      </c>
    </row>
    <row r="339" spans="1:29">
      <c r="A339">
        <v>402</v>
      </c>
      <c r="B339" t="s">
        <v>473</v>
      </c>
      <c r="C339">
        <v>20000000</v>
      </c>
      <c r="D339">
        <v>559765455</v>
      </c>
      <c r="E339" t="s">
        <v>111</v>
      </c>
      <c r="F339" t="s">
        <v>473</v>
      </c>
      <c r="G339">
        <v>1527</v>
      </c>
      <c r="H339" t="s">
        <v>59</v>
      </c>
      <c r="I339" t="s">
        <v>60</v>
      </c>
      <c r="J339" t="s">
        <v>111</v>
      </c>
      <c r="K339">
        <v>22747</v>
      </c>
      <c r="L339">
        <v>109</v>
      </c>
      <c r="M339">
        <v>96</v>
      </c>
      <c r="N339">
        <v>1331000</v>
      </c>
      <c r="O339">
        <v>333</v>
      </c>
      <c r="P339">
        <v>5300</v>
      </c>
      <c r="Q339">
        <v>4000</v>
      </c>
      <c r="R339">
        <v>63900</v>
      </c>
      <c r="S339" t="s">
        <v>78</v>
      </c>
      <c r="T339">
        <v>2006</v>
      </c>
      <c r="U339" t="s">
        <v>130</v>
      </c>
      <c r="V339">
        <v>14</v>
      </c>
      <c r="W339">
        <v>88.2</v>
      </c>
      <c r="X339">
        <v>328239523</v>
      </c>
      <c r="Y339">
        <v>14.7</v>
      </c>
      <c r="Z339">
        <v>270663028</v>
      </c>
      <c r="AA339">
        <v>37.090240000000001</v>
      </c>
      <c r="AB339">
        <v>-95.712890999999999</v>
      </c>
      <c r="AC339" s="13">
        <f t="shared" si="6"/>
        <v>48251210</v>
      </c>
    </row>
    <row r="340" spans="1:29">
      <c r="A340">
        <v>636</v>
      </c>
      <c r="B340" t="s">
        <v>474</v>
      </c>
      <c r="C340">
        <v>15500000</v>
      </c>
      <c r="D340">
        <v>12714141740</v>
      </c>
      <c r="E340" t="s">
        <v>63</v>
      </c>
      <c r="F340" t="s">
        <v>474</v>
      </c>
      <c r="G340">
        <v>1525</v>
      </c>
      <c r="H340" t="s">
        <v>30</v>
      </c>
      <c r="I340" t="s">
        <v>31</v>
      </c>
      <c r="J340" t="s">
        <v>63</v>
      </c>
      <c r="K340">
        <v>300</v>
      </c>
      <c r="L340">
        <v>99</v>
      </c>
      <c r="M340">
        <v>141</v>
      </c>
      <c r="N340">
        <v>139123000</v>
      </c>
      <c r="O340">
        <v>34800</v>
      </c>
      <c r="P340">
        <v>556500</v>
      </c>
      <c r="Q340">
        <v>417400</v>
      </c>
      <c r="R340">
        <v>6700000</v>
      </c>
      <c r="S340">
        <v>200000</v>
      </c>
      <c r="T340">
        <v>2017</v>
      </c>
      <c r="U340" t="s">
        <v>130</v>
      </c>
      <c r="V340">
        <v>9</v>
      </c>
      <c r="W340">
        <v>28.1</v>
      </c>
      <c r="X340">
        <v>1366417754</v>
      </c>
      <c r="Y340">
        <v>5.36</v>
      </c>
      <c r="Z340">
        <v>471031528</v>
      </c>
      <c r="AA340">
        <v>20.593684</v>
      </c>
      <c r="AB340">
        <v>78.962879999999998</v>
      </c>
      <c r="AC340" s="13">
        <f t="shared" si="6"/>
        <v>73239992</v>
      </c>
    </row>
    <row r="341" spans="1:29">
      <c r="A341">
        <v>436</v>
      </c>
      <c r="B341" t="s">
        <v>475</v>
      </c>
      <c r="C341">
        <v>19000000</v>
      </c>
      <c r="D341">
        <v>8281724393</v>
      </c>
      <c r="E341" t="s">
        <v>128</v>
      </c>
      <c r="F341" t="s">
        <v>475</v>
      </c>
      <c r="G341">
        <v>1525</v>
      </c>
      <c r="H341" t="s">
        <v>30</v>
      </c>
      <c r="I341" t="s">
        <v>31</v>
      </c>
      <c r="J341" t="s">
        <v>63</v>
      </c>
      <c r="K341">
        <v>618</v>
      </c>
      <c r="L341">
        <v>78</v>
      </c>
      <c r="M341">
        <v>111</v>
      </c>
      <c r="N341">
        <v>105706000</v>
      </c>
      <c r="O341">
        <v>26400</v>
      </c>
      <c r="P341">
        <v>422800</v>
      </c>
      <c r="Q341">
        <v>317100</v>
      </c>
      <c r="R341">
        <v>5100000</v>
      </c>
      <c r="S341">
        <v>200000</v>
      </c>
      <c r="T341">
        <v>2017</v>
      </c>
      <c r="U341" t="s">
        <v>40</v>
      </c>
      <c r="V341">
        <v>8</v>
      </c>
      <c r="W341">
        <v>28.1</v>
      </c>
      <c r="X341">
        <v>1366417754</v>
      </c>
      <c r="Y341">
        <v>5.36</v>
      </c>
      <c r="Z341">
        <v>471031528</v>
      </c>
      <c r="AA341">
        <v>20.593684</v>
      </c>
      <c r="AB341">
        <v>78.962879999999998</v>
      </c>
      <c r="AC341" s="13">
        <f t="shared" si="6"/>
        <v>73239992</v>
      </c>
    </row>
    <row r="342" spans="1:29">
      <c r="A342">
        <v>132</v>
      </c>
      <c r="B342" t="s">
        <v>476</v>
      </c>
      <c r="C342">
        <v>32700000</v>
      </c>
      <c r="D342">
        <v>17853798780</v>
      </c>
      <c r="E342" t="s">
        <v>63</v>
      </c>
      <c r="F342" t="s">
        <v>477</v>
      </c>
      <c r="G342">
        <v>1521</v>
      </c>
      <c r="H342" t="s">
        <v>30</v>
      </c>
      <c r="I342" t="s">
        <v>31</v>
      </c>
      <c r="J342" t="s">
        <v>63</v>
      </c>
      <c r="K342">
        <v>8055</v>
      </c>
      <c r="L342">
        <v>730</v>
      </c>
      <c r="M342">
        <v>838</v>
      </c>
      <c r="N342">
        <v>20263000</v>
      </c>
      <c r="O342">
        <v>5100</v>
      </c>
      <c r="P342">
        <v>81100</v>
      </c>
      <c r="Q342">
        <v>60800</v>
      </c>
      <c r="R342">
        <v>972600</v>
      </c>
      <c r="S342">
        <v>40000</v>
      </c>
      <c r="T342">
        <v>2012</v>
      </c>
      <c r="U342" t="s">
        <v>86</v>
      </c>
      <c r="V342">
        <v>14</v>
      </c>
      <c r="W342">
        <v>28.1</v>
      </c>
      <c r="X342">
        <v>1366417754</v>
      </c>
      <c r="Y342">
        <v>5.36</v>
      </c>
      <c r="Z342">
        <v>471031528</v>
      </c>
      <c r="AA342">
        <v>20.593684</v>
      </c>
      <c r="AB342">
        <v>78.962879999999998</v>
      </c>
      <c r="AC342" s="13">
        <f t="shared" si="6"/>
        <v>73239992</v>
      </c>
    </row>
    <row r="343" spans="1:29">
      <c r="A343">
        <v>474</v>
      </c>
      <c r="B343" t="s">
        <v>478</v>
      </c>
      <c r="C343">
        <v>18100000</v>
      </c>
      <c r="D343">
        <v>9983065083</v>
      </c>
      <c r="E343" t="s">
        <v>76</v>
      </c>
      <c r="F343" t="s">
        <v>478</v>
      </c>
      <c r="G343">
        <v>1521</v>
      </c>
      <c r="H343" t="s">
        <v>479</v>
      </c>
      <c r="I343" t="s">
        <v>480</v>
      </c>
      <c r="J343" t="s">
        <v>63</v>
      </c>
      <c r="K343">
        <v>443</v>
      </c>
      <c r="L343">
        <v>1</v>
      </c>
      <c r="M343">
        <v>119</v>
      </c>
      <c r="N343">
        <v>48099000</v>
      </c>
      <c r="O343">
        <v>12000</v>
      </c>
      <c r="P343">
        <v>192400</v>
      </c>
      <c r="Q343">
        <v>144300</v>
      </c>
      <c r="R343">
        <v>2300000</v>
      </c>
      <c r="S343">
        <v>100000</v>
      </c>
      <c r="T343">
        <v>2011</v>
      </c>
      <c r="U343" t="s">
        <v>68</v>
      </c>
      <c r="V343">
        <v>9</v>
      </c>
      <c r="W343">
        <v>65.599999999999994</v>
      </c>
      <c r="X343">
        <v>67059887</v>
      </c>
      <c r="Y343">
        <v>8.43</v>
      </c>
      <c r="Z343">
        <v>54123364</v>
      </c>
      <c r="AA343">
        <v>46.227637999999999</v>
      </c>
      <c r="AB343">
        <v>2.213749</v>
      </c>
      <c r="AC343" s="13">
        <f t="shared" si="6"/>
        <v>5653148</v>
      </c>
    </row>
    <row r="344" spans="1:29">
      <c r="A344">
        <v>176</v>
      </c>
      <c r="B344" t="s">
        <v>481</v>
      </c>
      <c r="C344">
        <v>29200000</v>
      </c>
      <c r="D344">
        <v>14727238483</v>
      </c>
      <c r="E344" t="s">
        <v>63</v>
      </c>
      <c r="F344" t="s">
        <v>481</v>
      </c>
      <c r="G344">
        <v>1513</v>
      </c>
      <c r="H344" t="s">
        <v>59</v>
      </c>
      <c r="I344" t="s">
        <v>60</v>
      </c>
      <c r="J344" t="s">
        <v>63</v>
      </c>
      <c r="K344">
        <v>230</v>
      </c>
      <c r="L344">
        <v>51</v>
      </c>
      <c r="M344">
        <v>48</v>
      </c>
      <c r="N344">
        <v>180519000</v>
      </c>
      <c r="O344">
        <v>0</v>
      </c>
      <c r="P344">
        <v>0</v>
      </c>
      <c r="Q344">
        <v>0</v>
      </c>
      <c r="R344">
        <v>0</v>
      </c>
      <c r="S344">
        <v>1000000</v>
      </c>
      <c r="T344">
        <v>2015</v>
      </c>
      <c r="U344" t="s">
        <v>68</v>
      </c>
      <c r="V344">
        <v>19</v>
      </c>
      <c r="W344">
        <v>88.2</v>
      </c>
      <c r="X344">
        <v>328239523</v>
      </c>
      <c r="Y344">
        <v>14.7</v>
      </c>
      <c r="Z344">
        <v>270663028</v>
      </c>
      <c r="AA344">
        <v>37.090240000000001</v>
      </c>
      <c r="AB344">
        <v>-95.712890999999999</v>
      </c>
      <c r="AC344" s="13">
        <f t="shared" si="6"/>
        <v>48251210</v>
      </c>
    </row>
    <row r="345" spans="1:29">
      <c r="A345">
        <v>32</v>
      </c>
      <c r="B345" t="s">
        <v>482</v>
      </c>
      <c r="C345">
        <v>58400000</v>
      </c>
      <c r="D345">
        <v>57271630846</v>
      </c>
      <c r="E345" t="s">
        <v>111</v>
      </c>
      <c r="F345" t="s">
        <v>482</v>
      </c>
      <c r="G345">
        <v>1510</v>
      </c>
      <c r="H345" t="s">
        <v>273</v>
      </c>
      <c r="I345" t="s">
        <v>274</v>
      </c>
      <c r="J345" t="s">
        <v>111</v>
      </c>
      <c r="K345">
        <v>13</v>
      </c>
      <c r="L345">
        <v>1</v>
      </c>
      <c r="M345">
        <v>11</v>
      </c>
      <c r="N345">
        <v>611828000</v>
      </c>
      <c r="O345">
        <v>153000</v>
      </c>
      <c r="P345">
        <v>2400000</v>
      </c>
      <c r="Q345">
        <v>1800000</v>
      </c>
      <c r="R345">
        <v>29400000</v>
      </c>
      <c r="S345">
        <v>600000</v>
      </c>
      <c r="T345">
        <v>2011</v>
      </c>
      <c r="U345" t="s">
        <v>33</v>
      </c>
      <c r="V345">
        <v>2</v>
      </c>
      <c r="W345">
        <v>90</v>
      </c>
      <c r="X345">
        <v>44938712</v>
      </c>
      <c r="Y345">
        <v>9.7899999999999991</v>
      </c>
      <c r="Z345">
        <v>41339571</v>
      </c>
      <c r="AA345">
        <v>-38.416097000000001</v>
      </c>
      <c r="AB345">
        <v>-63.616672000000001</v>
      </c>
      <c r="AC345" s="13">
        <f t="shared" si="6"/>
        <v>4399500</v>
      </c>
    </row>
    <row r="346" spans="1:29">
      <c r="A346">
        <v>820</v>
      </c>
      <c r="B346" t="s">
        <v>483</v>
      </c>
      <c r="C346">
        <v>13800000</v>
      </c>
      <c r="D346">
        <v>6646953396</v>
      </c>
      <c r="E346" t="s">
        <v>90</v>
      </c>
      <c r="F346" t="s">
        <v>483</v>
      </c>
      <c r="G346">
        <v>1505</v>
      </c>
      <c r="H346" t="s">
        <v>30</v>
      </c>
      <c r="I346" t="s">
        <v>31</v>
      </c>
      <c r="J346" t="s">
        <v>118</v>
      </c>
      <c r="K346">
        <v>898</v>
      </c>
      <c r="L346">
        <v>112</v>
      </c>
      <c r="M346">
        <v>38</v>
      </c>
      <c r="N346">
        <v>78651000</v>
      </c>
      <c r="O346">
        <v>19700</v>
      </c>
      <c r="P346">
        <v>314600</v>
      </c>
      <c r="Q346">
        <v>236000</v>
      </c>
      <c r="R346">
        <v>3800000</v>
      </c>
      <c r="S346">
        <v>100000</v>
      </c>
      <c r="T346">
        <v>2014</v>
      </c>
      <c r="U346" t="s">
        <v>40</v>
      </c>
      <c r="V346">
        <v>17</v>
      </c>
      <c r="W346">
        <v>28.1</v>
      </c>
      <c r="X346">
        <v>1366417754</v>
      </c>
      <c r="Y346">
        <v>5.36</v>
      </c>
      <c r="Z346">
        <v>471031528</v>
      </c>
      <c r="AA346">
        <v>20.593684</v>
      </c>
      <c r="AB346">
        <v>78.962879999999998</v>
      </c>
      <c r="AC346" s="13">
        <f t="shared" si="6"/>
        <v>73239992</v>
      </c>
    </row>
    <row r="347" spans="1:29">
      <c r="A347">
        <v>992</v>
      </c>
      <c r="B347" t="s">
        <v>484</v>
      </c>
      <c r="C347">
        <v>12300000</v>
      </c>
      <c r="D347">
        <v>1674409945</v>
      </c>
      <c r="E347" t="s">
        <v>29</v>
      </c>
      <c r="F347" t="s">
        <v>484</v>
      </c>
      <c r="G347">
        <v>1500</v>
      </c>
      <c r="H347" t="s">
        <v>30</v>
      </c>
      <c r="I347" t="s">
        <v>31</v>
      </c>
      <c r="J347" t="s">
        <v>77</v>
      </c>
      <c r="K347">
        <v>6141</v>
      </c>
      <c r="L347">
        <v>125</v>
      </c>
      <c r="M347">
        <v>69</v>
      </c>
      <c r="N347">
        <v>64735000</v>
      </c>
      <c r="O347">
        <v>16200</v>
      </c>
      <c r="P347">
        <v>258900</v>
      </c>
      <c r="Q347">
        <v>194200</v>
      </c>
      <c r="R347">
        <v>3100000</v>
      </c>
      <c r="S347">
        <v>300000</v>
      </c>
      <c r="T347">
        <v>2018</v>
      </c>
      <c r="U347" t="s">
        <v>50</v>
      </c>
      <c r="V347">
        <v>14</v>
      </c>
      <c r="W347">
        <v>28.1</v>
      </c>
      <c r="X347">
        <v>1366417754</v>
      </c>
      <c r="Y347">
        <v>5.36</v>
      </c>
      <c r="Z347">
        <v>471031528</v>
      </c>
      <c r="AA347">
        <v>20.593684</v>
      </c>
      <c r="AB347">
        <v>78.962879999999998</v>
      </c>
      <c r="AC347" s="13">
        <f t="shared" si="6"/>
        <v>73239992</v>
      </c>
    </row>
    <row r="348" spans="1:29">
      <c r="A348">
        <v>548</v>
      </c>
      <c r="B348" t="s">
        <v>485</v>
      </c>
      <c r="C348">
        <v>16800000</v>
      </c>
      <c r="D348">
        <v>3693798804</v>
      </c>
      <c r="E348" t="s">
        <v>128</v>
      </c>
      <c r="F348" t="s">
        <v>485</v>
      </c>
      <c r="G348">
        <v>1491</v>
      </c>
      <c r="H348" t="s">
        <v>132</v>
      </c>
      <c r="I348" t="s">
        <v>133</v>
      </c>
      <c r="J348" t="s">
        <v>63</v>
      </c>
      <c r="K348">
        <v>2129</v>
      </c>
      <c r="L348">
        <v>30</v>
      </c>
      <c r="M348">
        <v>130</v>
      </c>
      <c r="N348">
        <v>44121000</v>
      </c>
      <c r="O348">
        <v>11000</v>
      </c>
      <c r="P348">
        <v>176500</v>
      </c>
      <c r="Q348">
        <v>132400</v>
      </c>
      <c r="R348">
        <v>2100000</v>
      </c>
      <c r="S348">
        <v>100000</v>
      </c>
      <c r="T348">
        <v>2013</v>
      </c>
      <c r="U348" t="s">
        <v>130</v>
      </c>
      <c r="V348">
        <v>2</v>
      </c>
      <c r="W348">
        <v>51.3</v>
      </c>
      <c r="X348">
        <v>212559417</v>
      </c>
      <c r="Y348">
        <v>12.08</v>
      </c>
      <c r="Z348">
        <v>183241641</v>
      </c>
      <c r="AA348">
        <v>-14.235004</v>
      </c>
      <c r="AB348">
        <v>-51.925280000000001</v>
      </c>
      <c r="AC348" s="13">
        <f t="shared" si="6"/>
        <v>25677178</v>
      </c>
    </row>
    <row r="349" spans="1:29">
      <c r="A349">
        <v>872</v>
      </c>
      <c r="B349" t="s">
        <v>486</v>
      </c>
      <c r="C349">
        <v>13300000</v>
      </c>
      <c r="D349">
        <v>2831275503</v>
      </c>
      <c r="E349" t="s">
        <v>229</v>
      </c>
      <c r="F349" t="s">
        <v>486</v>
      </c>
      <c r="G349">
        <v>1489</v>
      </c>
      <c r="H349" t="s">
        <v>30</v>
      </c>
      <c r="I349" t="s">
        <v>31</v>
      </c>
      <c r="J349" t="s">
        <v>225</v>
      </c>
      <c r="K349">
        <v>3123</v>
      </c>
      <c r="L349">
        <v>117</v>
      </c>
      <c r="M349">
        <v>32</v>
      </c>
      <c r="N349">
        <v>43118000</v>
      </c>
      <c r="O349">
        <v>10800</v>
      </c>
      <c r="P349">
        <v>172500</v>
      </c>
      <c r="Q349">
        <v>129400</v>
      </c>
      <c r="R349">
        <v>2100000</v>
      </c>
      <c r="S349" t="s">
        <v>78</v>
      </c>
      <c r="T349">
        <v>2014</v>
      </c>
      <c r="U349" t="s">
        <v>38</v>
      </c>
      <c r="V349">
        <v>7</v>
      </c>
      <c r="W349">
        <v>28.1</v>
      </c>
      <c r="X349">
        <v>1366417754</v>
      </c>
      <c r="Y349">
        <v>5.36</v>
      </c>
      <c r="Z349">
        <v>471031528</v>
      </c>
      <c r="AA349">
        <v>20.593684</v>
      </c>
      <c r="AB349">
        <v>78.962879999999998</v>
      </c>
      <c r="AC349" s="13">
        <f t="shared" si="6"/>
        <v>73239992</v>
      </c>
    </row>
    <row r="350" spans="1:29">
      <c r="A350">
        <v>396</v>
      </c>
      <c r="B350" t="s">
        <v>487</v>
      </c>
      <c r="C350">
        <v>20100000</v>
      </c>
      <c r="D350">
        <v>11317309935</v>
      </c>
      <c r="E350" t="s">
        <v>128</v>
      </c>
      <c r="F350" t="s">
        <v>487</v>
      </c>
      <c r="G350">
        <v>1481</v>
      </c>
      <c r="H350" t="s">
        <v>59</v>
      </c>
      <c r="I350" t="s">
        <v>60</v>
      </c>
      <c r="J350" t="s">
        <v>63</v>
      </c>
      <c r="K350">
        <v>366</v>
      </c>
      <c r="L350">
        <v>109</v>
      </c>
      <c r="M350">
        <v>104</v>
      </c>
      <c r="N350">
        <v>14862000</v>
      </c>
      <c r="O350">
        <v>3700</v>
      </c>
      <c r="P350">
        <v>59400</v>
      </c>
      <c r="Q350">
        <v>44600</v>
      </c>
      <c r="R350">
        <v>713400</v>
      </c>
      <c r="S350">
        <v>100000</v>
      </c>
      <c r="T350">
        <v>2007</v>
      </c>
      <c r="U350" t="s">
        <v>55</v>
      </c>
      <c r="V350">
        <v>1</v>
      </c>
      <c r="W350">
        <v>88.2</v>
      </c>
      <c r="X350">
        <v>328239523</v>
      </c>
      <c r="Y350">
        <v>14.7</v>
      </c>
      <c r="Z350">
        <v>270663028</v>
      </c>
      <c r="AA350">
        <v>37.090240000000001</v>
      </c>
      <c r="AB350">
        <v>-95.712890999999999</v>
      </c>
      <c r="AC350" s="13">
        <f t="shared" si="6"/>
        <v>48251210</v>
      </c>
    </row>
    <row r="351" spans="1:29">
      <c r="A351">
        <v>705</v>
      </c>
      <c r="B351" t="s">
        <v>488</v>
      </c>
      <c r="C351">
        <v>14800000</v>
      </c>
      <c r="D351">
        <v>1833519700</v>
      </c>
      <c r="E351" t="s">
        <v>118</v>
      </c>
      <c r="F351" t="s">
        <v>488</v>
      </c>
      <c r="G351">
        <v>1481</v>
      </c>
      <c r="H351" t="s">
        <v>59</v>
      </c>
      <c r="I351" t="s">
        <v>60</v>
      </c>
      <c r="J351" t="s">
        <v>118</v>
      </c>
      <c r="K351">
        <v>5533</v>
      </c>
      <c r="L351">
        <v>153</v>
      </c>
      <c r="M351">
        <v>35</v>
      </c>
      <c r="N351">
        <v>7177000</v>
      </c>
      <c r="O351">
        <v>1800</v>
      </c>
      <c r="P351">
        <v>28700</v>
      </c>
      <c r="Q351">
        <v>21500</v>
      </c>
      <c r="R351">
        <v>344500</v>
      </c>
      <c r="S351" t="s">
        <v>78</v>
      </c>
      <c r="T351">
        <v>2006</v>
      </c>
      <c r="U351" t="s">
        <v>80</v>
      </c>
      <c r="V351">
        <v>20</v>
      </c>
      <c r="W351">
        <v>88.2</v>
      </c>
      <c r="X351">
        <v>328239523</v>
      </c>
      <c r="Y351">
        <v>14.7</v>
      </c>
      <c r="Z351">
        <v>270663028</v>
      </c>
      <c r="AA351">
        <v>37.090240000000001</v>
      </c>
      <c r="AB351">
        <v>-95.712890999999999</v>
      </c>
      <c r="AC351" s="13">
        <f t="shared" si="6"/>
        <v>48251210</v>
      </c>
    </row>
    <row r="352" spans="1:29">
      <c r="A352">
        <v>65</v>
      </c>
      <c r="B352" t="s">
        <v>489</v>
      </c>
      <c r="C352">
        <v>43200000</v>
      </c>
      <c r="D352">
        <v>36458726976</v>
      </c>
      <c r="E352" t="s">
        <v>128</v>
      </c>
      <c r="F352" t="s">
        <v>489</v>
      </c>
      <c r="G352">
        <v>1478</v>
      </c>
      <c r="H352" t="s">
        <v>325</v>
      </c>
      <c r="I352" t="s">
        <v>326</v>
      </c>
      <c r="J352" t="s">
        <v>118</v>
      </c>
      <c r="K352">
        <v>26</v>
      </c>
      <c r="L352">
        <v>2</v>
      </c>
      <c r="M352">
        <v>6</v>
      </c>
      <c r="N352">
        <v>303780000</v>
      </c>
      <c r="O352">
        <v>75900</v>
      </c>
      <c r="P352">
        <v>1200000</v>
      </c>
      <c r="Q352">
        <v>911300</v>
      </c>
      <c r="R352">
        <v>14600000</v>
      </c>
      <c r="S352">
        <v>300000</v>
      </c>
      <c r="T352">
        <v>2011</v>
      </c>
      <c r="U352" t="s">
        <v>80</v>
      </c>
      <c r="V352">
        <v>31</v>
      </c>
      <c r="W352">
        <v>81.900000000000006</v>
      </c>
      <c r="X352">
        <v>144373535</v>
      </c>
      <c r="Y352">
        <v>4.59</v>
      </c>
      <c r="Z352">
        <v>107683889</v>
      </c>
      <c r="AA352">
        <v>61.524009999999997</v>
      </c>
      <c r="AB352">
        <v>105.31875599999999</v>
      </c>
      <c r="AC352" s="13">
        <f t="shared" si="6"/>
        <v>6626745</v>
      </c>
    </row>
    <row r="353" spans="1:29">
      <c r="A353">
        <v>405</v>
      </c>
      <c r="B353" t="s">
        <v>490</v>
      </c>
      <c r="C353">
        <v>20000000</v>
      </c>
      <c r="D353">
        <v>9715291883</v>
      </c>
      <c r="E353" t="s">
        <v>128</v>
      </c>
      <c r="F353" t="s">
        <v>490</v>
      </c>
      <c r="G353">
        <v>1476</v>
      </c>
      <c r="H353" t="s">
        <v>30</v>
      </c>
      <c r="I353" t="s">
        <v>31</v>
      </c>
      <c r="J353" t="s">
        <v>63</v>
      </c>
      <c r="K353">
        <v>473</v>
      </c>
      <c r="L353">
        <v>72</v>
      </c>
      <c r="M353">
        <v>104</v>
      </c>
      <c r="N353">
        <v>70278000</v>
      </c>
      <c r="O353">
        <v>0</v>
      </c>
      <c r="P353">
        <v>0</v>
      </c>
      <c r="Q353">
        <v>0</v>
      </c>
      <c r="R353">
        <v>0</v>
      </c>
      <c r="S353">
        <v>100000</v>
      </c>
      <c r="T353">
        <v>2011</v>
      </c>
      <c r="U353" t="s">
        <v>64</v>
      </c>
      <c r="V353">
        <v>1</v>
      </c>
      <c r="W353">
        <v>28.1</v>
      </c>
      <c r="X353">
        <v>1366417754</v>
      </c>
      <c r="Y353">
        <v>5.36</v>
      </c>
      <c r="Z353">
        <v>471031528</v>
      </c>
      <c r="AA353">
        <v>20.593684</v>
      </c>
      <c r="AB353">
        <v>78.962879999999998</v>
      </c>
      <c r="AC353" s="13">
        <f t="shared" si="6"/>
        <v>73239992</v>
      </c>
    </row>
    <row r="354" spans="1:29">
      <c r="A354">
        <v>955</v>
      </c>
      <c r="B354" t="s">
        <v>491</v>
      </c>
      <c r="C354">
        <v>12500000</v>
      </c>
      <c r="D354">
        <v>6956320454</v>
      </c>
      <c r="E354" t="s">
        <v>118</v>
      </c>
      <c r="F354" t="s">
        <v>491</v>
      </c>
      <c r="G354">
        <v>1459</v>
      </c>
      <c r="H354" t="s">
        <v>175</v>
      </c>
      <c r="I354" t="s">
        <v>176</v>
      </c>
      <c r="J354" t="s">
        <v>118</v>
      </c>
      <c r="K354">
        <v>843</v>
      </c>
      <c r="L354">
        <v>19</v>
      </c>
      <c r="M354">
        <v>46</v>
      </c>
      <c r="N354">
        <v>16319000</v>
      </c>
      <c r="O354">
        <v>4100</v>
      </c>
      <c r="P354">
        <v>65300</v>
      </c>
      <c r="Q354">
        <v>49000</v>
      </c>
      <c r="R354">
        <v>783300</v>
      </c>
      <c r="S354" t="s">
        <v>78</v>
      </c>
      <c r="T354">
        <v>2014</v>
      </c>
      <c r="U354" t="s">
        <v>33</v>
      </c>
      <c r="V354">
        <v>6</v>
      </c>
      <c r="W354">
        <v>88.9</v>
      </c>
      <c r="X354">
        <v>47076781</v>
      </c>
      <c r="Y354">
        <v>13.96</v>
      </c>
      <c r="Z354">
        <v>37927409</v>
      </c>
      <c r="AA354">
        <v>40.463667000000001</v>
      </c>
      <c r="AB354">
        <v>-3.7492200000000002</v>
      </c>
      <c r="AC354" s="13">
        <f t="shared" si="6"/>
        <v>6571919</v>
      </c>
    </row>
    <row r="355" spans="1:29">
      <c r="A355">
        <v>579</v>
      </c>
      <c r="B355" t="s">
        <v>492</v>
      </c>
      <c r="C355">
        <v>16300000</v>
      </c>
      <c r="D355">
        <v>7141825267</v>
      </c>
      <c r="E355" t="s">
        <v>63</v>
      </c>
      <c r="F355" t="s">
        <v>492</v>
      </c>
      <c r="G355">
        <v>1444</v>
      </c>
      <c r="H355" t="s">
        <v>30</v>
      </c>
      <c r="I355" t="s">
        <v>31</v>
      </c>
      <c r="J355" t="s">
        <v>111</v>
      </c>
      <c r="K355">
        <v>804</v>
      </c>
      <c r="L355">
        <v>93</v>
      </c>
      <c r="M355">
        <v>116</v>
      </c>
      <c r="N355">
        <v>151477000</v>
      </c>
      <c r="O355">
        <v>37900</v>
      </c>
      <c r="P355">
        <v>605900</v>
      </c>
      <c r="Q355">
        <v>454400</v>
      </c>
      <c r="R355">
        <v>7300000</v>
      </c>
      <c r="S355">
        <v>300000</v>
      </c>
      <c r="T355">
        <v>2011</v>
      </c>
      <c r="U355" t="s">
        <v>38</v>
      </c>
      <c r="V355">
        <v>13</v>
      </c>
      <c r="W355">
        <v>28.1</v>
      </c>
      <c r="X355">
        <v>1366417754</v>
      </c>
      <c r="Y355">
        <v>5.36</v>
      </c>
      <c r="Z355">
        <v>471031528</v>
      </c>
      <c r="AA355">
        <v>20.593684</v>
      </c>
      <c r="AB355">
        <v>78.962879999999998</v>
      </c>
      <c r="AC355" s="13">
        <f t="shared" si="6"/>
        <v>73239992</v>
      </c>
    </row>
    <row r="356" spans="1:29">
      <c r="A356">
        <v>897</v>
      </c>
      <c r="B356" t="s">
        <v>493</v>
      </c>
      <c r="C356">
        <v>13100000</v>
      </c>
      <c r="D356">
        <v>2879263916</v>
      </c>
      <c r="E356" t="s">
        <v>29</v>
      </c>
      <c r="F356" t="s">
        <v>493</v>
      </c>
      <c r="G356">
        <v>1444</v>
      </c>
      <c r="H356" t="s">
        <v>494</v>
      </c>
      <c r="I356" t="s">
        <v>495</v>
      </c>
      <c r="J356" t="s">
        <v>77</v>
      </c>
      <c r="K356">
        <v>3044</v>
      </c>
      <c r="L356">
        <v>2</v>
      </c>
      <c r="M356">
        <v>65</v>
      </c>
      <c r="N356">
        <v>62909000</v>
      </c>
      <c r="O356">
        <v>15700</v>
      </c>
      <c r="P356">
        <v>251600</v>
      </c>
      <c r="Q356">
        <v>188700</v>
      </c>
      <c r="R356">
        <v>3000000</v>
      </c>
      <c r="S356">
        <v>300000</v>
      </c>
      <c r="T356">
        <v>2016</v>
      </c>
      <c r="U356" t="s">
        <v>64</v>
      </c>
      <c r="V356">
        <v>16</v>
      </c>
      <c r="W356">
        <v>44.9</v>
      </c>
      <c r="X356">
        <v>17373662</v>
      </c>
      <c r="Y356">
        <v>3.97</v>
      </c>
      <c r="Z356">
        <v>11116711</v>
      </c>
      <c r="AA356">
        <v>-1.8312390000000001</v>
      </c>
      <c r="AB356">
        <v>-78.183406000000005</v>
      </c>
      <c r="AC356" s="13">
        <f t="shared" si="6"/>
        <v>689734</v>
      </c>
    </row>
    <row r="357" spans="1:29">
      <c r="A357">
        <v>492</v>
      </c>
      <c r="B357" t="s">
        <v>496</v>
      </c>
      <c r="C357">
        <v>17900000</v>
      </c>
      <c r="D357">
        <v>16174530046</v>
      </c>
      <c r="E357" t="s">
        <v>90</v>
      </c>
      <c r="F357" t="s">
        <v>496</v>
      </c>
      <c r="G357">
        <v>1426</v>
      </c>
      <c r="H357" t="s">
        <v>59</v>
      </c>
      <c r="I357" t="s">
        <v>60</v>
      </c>
      <c r="J357" t="s">
        <v>118</v>
      </c>
      <c r="K357">
        <v>187</v>
      </c>
      <c r="L357">
        <v>125</v>
      </c>
      <c r="M357">
        <v>27</v>
      </c>
      <c r="N357">
        <v>102621000</v>
      </c>
      <c r="O357">
        <v>25700</v>
      </c>
      <c r="P357">
        <v>410500</v>
      </c>
      <c r="Q357">
        <v>307900</v>
      </c>
      <c r="R357">
        <v>4900000</v>
      </c>
      <c r="S357">
        <v>100000</v>
      </c>
      <c r="T357">
        <v>2009</v>
      </c>
      <c r="U357" t="s">
        <v>55</v>
      </c>
      <c r="V357">
        <v>3</v>
      </c>
      <c r="W357">
        <v>88.2</v>
      </c>
      <c r="X357">
        <v>328239523</v>
      </c>
      <c r="Y357">
        <v>14.7</v>
      </c>
      <c r="Z357">
        <v>270663028</v>
      </c>
      <c r="AA357">
        <v>37.090240000000001</v>
      </c>
      <c r="AB357">
        <v>-95.712890999999999</v>
      </c>
      <c r="AC357" s="13">
        <f t="shared" si="6"/>
        <v>48251210</v>
      </c>
    </row>
    <row r="358" spans="1:29">
      <c r="A358">
        <v>407</v>
      </c>
      <c r="B358" t="s">
        <v>497</v>
      </c>
      <c r="C358">
        <v>19800000</v>
      </c>
      <c r="D358">
        <v>3234880084</v>
      </c>
      <c r="E358" t="s">
        <v>191</v>
      </c>
      <c r="F358" t="s">
        <v>497</v>
      </c>
      <c r="G358">
        <v>1411</v>
      </c>
      <c r="H358" t="s">
        <v>364</v>
      </c>
      <c r="I358" t="s">
        <v>365</v>
      </c>
      <c r="J358" t="s">
        <v>233</v>
      </c>
      <c r="K358">
        <v>2583</v>
      </c>
      <c r="L358">
        <v>3</v>
      </c>
      <c r="M358">
        <v>6</v>
      </c>
      <c r="N358">
        <v>5650000</v>
      </c>
      <c r="O358">
        <v>1400</v>
      </c>
      <c r="P358">
        <v>22600</v>
      </c>
      <c r="Q358">
        <v>17000</v>
      </c>
      <c r="R358">
        <v>271200</v>
      </c>
      <c r="S358" t="s">
        <v>78</v>
      </c>
      <c r="T358">
        <v>2011</v>
      </c>
      <c r="U358" t="s">
        <v>50</v>
      </c>
      <c r="V358">
        <v>6</v>
      </c>
      <c r="W358">
        <v>70.2</v>
      </c>
      <c r="X358">
        <v>83132799</v>
      </c>
      <c r="Y358">
        <v>3.04</v>
      </c>
      <c r="Z358">
        <v>64324835</v>
      </c>
      <c r="AA358">
        <v>51.165691000000002</v>
      </c>
      <c r="AB358">
        <v>10.451525999999999</v>
      </c>
      <c r="AC358" s="13">
        <f t="shared" si="6"/>
        <v>2527237</v>
      </c>
    </row>
    <row r="359" spans="1:29">
      <c r="A359">
        <v>534</v>
      </c>
      <c r="B359" t="s">
        <v>498</v>
      </c>
      <c r="C359">
        <v>17000000</v>
      </c>
      <c r="D359">
        <v>1001465469</v>
      </c>
      <c r="E359" t="s">
        <v>198</v>
      </c>
      <c r="F359" t="s">
        <v>498</v>
      </c>
      <c r="G359">
        <v>1407</v>
      </c>
      <c r="H359" t="s">
        <v>30</v>
      </c>
      <c r="I359" t="s">
        <v>31</v>
      </c>
      <c r="J359" t="s">
        <v>63</v>
      </c>
      <c r="K359">
        <v>11662</v>
      </c>
      <c r="L359">
        <v>89</v>
      </c>
      <c r="M359">
        <v>128</v>
      </c>
      <c r="N359">
        <v>7626000</v>
      </c>
      <c r="O359">
        <v>1900</v>
      </c>
      <c r="P359">
        <v>30500</v>
      </c>
      <c r="Q359">
        <v>22900</v>
      </c>
      <c r="R359">
        <v>366100</v>
      </c>
      <c r="S359">
        <v>100000</v>
      </c>
      <c r="T359">
        <v>2013</v>
      </c>
      <c r="U359" t="s">
        <v>86</v>
      </c>
      <c r="V359">
        <v>14</v>
      </c>
      <c r="W359">
        <v>28.1</v>
      </c>
      <c r="X359">
        <v>1366417754</v>
      </c>
      <c r="Y359">
        <v>5.36</v>
      </c>
      <c r="Z359">
        <v>471031528</v>
      </c>
      <c r="AA359">
        <v>20.593684</v>
      </c>
      <c r="AB359">
        <v>78.962879999999998</v>
      </c>
      <c r="AC359" s="13">
        <f t="shared" si="6"/>
        <v>73239992</v>
      </c>
    </row>
    <row r="360" spans="1:29">
      <c r="A360">
        <v>844</v>
      </c>
      <c r="B360" t="s">
        <v>499</v>
      </c>
      <c r="C360">
        <v>13500000</v>
      </c>
      <c r="D360">
        <v>8265920659</v>
      </c>
      <c r="E360" t="s">
        <v>63</v>
      </c>
      <c r="F360" t="s">
        <v>499</v>
      </c>
      <c r="G360">
        <v>1403</v>
      </c>
      <c r="H360" t="s">
        <v>53</v>
      </c>
      <c r="I360" t="s">
        <v>54</v>
      </c>
      <c r="J360" t="s">
        <v>171</v>
      </c>
      <c r="K360">
        <v>620</v>
      </c>
      <c r="L360">
        <v>4</v>
      </c>
      <c r="M360">
        <v>52</v>
      </c>
      <c r="N360">
        <v>75162000</v>
      </c>
      <c r="O360">
        <v>18800</v>
      </c>
      <c r="P360">
        <v>300600</v>
      </c>
      <c r="Q360">
        <v>225500</v>
      </c>
      <c r="R360">
        <v>3600000</v>
      </c>
      <c r="S360">
        <v>100000</v>
      </c>
      <c r="T360">
        <v>2016</v>
      </c>
      <c r="U360" t="s">
        <v>86</v>
      </c>
      <c r="V360">
        <v>21</v>
      </c>
      <c r="W360">
        <v>82.7</v>
      </c>
      <c r="X360">
        <v>44385155</v>
      </c>
      <c r="Y360">
        <v>8.8800000000000008</v>
      </c>
      <c r="Z360">
        <v>30835699</v>
      </c>
      <c r="AA360">
        <v>48.379432999999999</v>
      </c>
      <c r="AB360">
        <v>31.165579999999999</v>
      </c>
      <c r="AC360" s="13">
        <f t="shared" si="6"/>
        <v>3941402</v>
      </c>
    </row>
    <row r="361" spans="1:29">
      <c r="A361">
        <v>649</v>
      </c>
      <c r="B361" t="s">
        <v>500</v>
      </c>
      <c r="C361">
        <v>15300000</v>
      </c>
      <c r="D361">
        <v>1640078055</v>
      </c>
      <c r="E361" t="s">
        <v>76</v>
      </c>
      <c r="F361" t="s">
        <v>500</v>
      </c>
      <c r="G361">
        <v>1397</v>
      </c>
      <c r="H361" t="s">
        <v>30</v>
      </c>
      <c r="I361" t="s">
        <v>31</v>
      </c>
      <c r="J361" t="s">
        <v>77</v>
      </c>
      <c r="K361">
        <v>6356</v>
      </c>
      <c r="L361">
        <v>101</v>
      </c>
      <c r="M361">
        <v>46</v>
      </c>
      <c r="N361">
        <v>5920000</v>
      </c>
      <c r="O361">
        <v>1500</v>
      </c>
      <c r="P361">
        <v>23700</v>
      </c>
      <c r="Q361">
        <v>17800</v>
      </c>
      <c r="R361">
        <v>284200</v>
      </c>
      <c r="S361" t="s">
        <v>78</v>
      </c>
      <c r="T361">
        <v>2017</v>
      </c>
      <c r="U361" t="s">
        <v>40</v>
      </c>
      <c r="V361">
        <v>16</v>
      </c>
      <c r="W361">
        <v>28.1</v>
      </c>
      <c r="X361">
        <v>1366417754</v>
      </c>
      <c r="Y361">
        <v>5.36</v>
      </c>
      <c r="Z361">
        <v>471031528</v>
      </c>
      <c r="AA361">
        <v>20.593684</v>
      </c>
      <c r="AB361">
        <v>78.962879999999998</v>
      </c>
      <c r="AC361" s="13">
        <f t="shared" si="6"/>
        <v>73239992</v>
      </c>
    </row>
    <row r="362" spans="1:29">
      <c r="A362">
        <v>332</v>
      </c>
      <c r="B362" t="s">
        <v>501</v>
      </c>
      <c r="C362">
        <v>21700000</v>
      </c>
      <c r="D362">
        <v>9392093496</v>
      </c>
      <c r="E362" t="s">
        <v>29</v>
      </c>
      <c r="F362" t="s">
        <v>501</v>
      </c>
      <c r="G362">
        <v>1390</v>
      </c>
      <c r="H362" t="s">
        <v>78</v>
      </c>
      <c r="I362" t="s">
        <v>78</v>
      </c>
      <c r="J362" t="s">
        <v>171</v>
      </c>
      <c r="K362">
        <v>498</v>
      </c>
      <c r="L362" t="s">
        <v>78</v>
      </c>
      <c r="M362">
        <v>13</v>
      </c>
      <c r="N362">
        <v>265336000</v>
      </c>
      <c r="O362">
        <v>66300</v>
      </c>
      <c r="P362">
        <v>1100000</v>
      </c>
      <c r="Q362">
        <v>796000</v>
      </c>
      <c r="R362">
        <v>12700000</v>
      </c>
      <c r="S362">
        <v>400000</v>
      </c>
      <c r="T362">
        <v>2019</v>
      </c>
      <c r="U362" t="s">
        <v>55</v>
      </c>
      <c r="V362">
        <v>19</v>
      </c>
      <c r="W362" t="s">
        <v>78</v>
      </c>
      <c r="X362" t="s">
        <v>78</v>
      </c>
      <c r="Y362" t="s">
        <v>78</v>
      </c>
      <c r="Z362" t="s">
        <v>78</v>
      </c>
      <c r="AA362" t="s">
        <v>78</v>
      </c>
      <c r="AB362" t="s">
        <v>78</v>
      </c>
      <c r="AC362" s="13" t="e">
        <f t="shared" si="6"/>
        <v>#VALUE!</v>
      </c>
    </row>
    <row r="363" spans="1:29">
      <c r="A363">
        <v>715</v>
      </c>
      <c r="B363" t="s">
        <v>502</v>
      </c>
      <c r="C363">
        <v>14700000</v>
      </c>
      <c r="D363">
        <v>2230986039</v>
      </c>
      <c r="E363" t="s">
        <v>63</v>
      </c>
      <c r="F363" t="s">
        <v>502</v>
      </c>
      <c r="G363">
        <v>1385</v>
      </c>
      <c r="H363" t="s">
        <v>239</v>
      </c>
      <c r="I363" t="s">
        <v>240</v>
      </c>
      <c r="J363" t="s">
        <v>63</v>
      </c>
      <c r="K363">
        <v>4276</v>
      </c>
      <c r="L363">
        <v>5</v>
      </c>
      <c r="M363">
        <v>149</v>
      </c>
      <c r="N363">
        <v>2694000</v>
      </c>
      <c r="O363">
        <v>673</v>
      </c>
      <c r="P363">
        <v>10800</v>
      </c>
      <c r="Q363">
        <v>8100</v>
      </c>
      <c r="R363">
        <v>129300</v>
      </c>
      <c r="S363" t="s">
        <v>78</v>
      </c>
      <c r="T363">
        <v>2016</v>
      </c>
      <c r="U363" t="s">
        <v>80</v>
      </c>
      <c r="V363">
        <v>27</v>
      </c>
      <c r="W363">
        <v>68</v>
      </c>
      <c r="X363">
        <v>34268528</v>
      </c>
      <c r="Y363">
        <v>5.93</v>
      </c>
      <c r="Z363">
        <v>28807838</v>
      </c>
      <c r="AA363">
        <v>23.885942</v>
      </c>
      <c r="AB363">
        <v>45.079161999999997</v>
      </c>
      <c r="AC363" s="13">
        <f t="shared" si="6"/>
        <v>2032124</v>
      </c>
    </row>
    <row r="364" spans="1:29">
      <c r="A364">
        <v>894</v>
      </c>
      <c r="B364" t="s">
        <v>503</v>
      </c>
      <c r="C364">
        <v>13100000</v>
      </c>
      <c r="D364">
        <v>4214172991</v>
      </c>
      <c r="E364" t="s">
        <v>128</v>
      </c>
      <c r="F364" t="s">
        <v>504</v>
      </c>
      <c r="G364">
        <v>1365</v>
      </c>
      <c r="H364" t="s">
        <v>132</v>
      </c>
      <c r="I364" t="s">
        <v>133</v>
      </c>
      <c r="J364" t="s">
        <v>129</v>
      </c>
      <c r="K364">
        <v>1770</v>
      </c>
      <c r="L364">
        <v>49</v>
      </c>
      <c r="M364">
        <v>43</v>
      </c>
      <c r="N364">
        <v>27340000</v>
      </c>
      <c r="O364">
        <v>6800</v>
      </c>
      <c r="P364">
        <v>109400</v>
      </c>
      <c r="Q364">
        <v>82000</v>
      </c>
      <c r="R364">
        <v>1300000</v>
      </c>
      <c r="S364">
        <v>100000</v>
      </c>
      <c r="T364">
        <v>2014</v>
      </c>
      <c r="U364" t="s">
        <v>80</v>
      </c>
      <c r="V364">
        <v>6</v>
      </c>
      <c r="W364">
        <v>51.3</v>
      </c>
      <c r="X364">
        <v>212559417</v>
      </c>
      <c r="Y364">
        <v>12.08</v>
      </c>
      <c r="Z364">
        <v>183241641</v>
      </c>
      <c r="AA364">
        <v>-14.235004</v>
      </c>
      <c r="AB364">
        <v>-51.925280000000001</v>
      </c>
      <c r="AC364" s="13">
        <f t="shared" si="6"/>
        <v>25677178</v>
      </c>
    </row>
    <row r="365" spans="1:29">
      <c r="A365">
        <v>700</v>
      </c>
      <c r="B365" t="s">
        <v>505</v>
      </c>
      <c r="C365">
        <v>14900000</v>
      </c>
      <c r="D365">
        <v>15913320995</v>
      </c>
      <c r="E365" t="s">
        <v>29</v>
      </c>
      <c r="F365" t="s">
        <v>505</v>
      </c>
      <c r="G365">
        <v>1363</v>
      </c>
      <c r="H365" t="s">
        <v>78</v>
      </c>
      <c r="I365" t="s">
        <v>78</v>
      </c>
      <c r="J365" t="s">
        <v>171</v>
      </c>
      <c r="K365">
        <v>192</v>
      </c>
      <c r="L365" t="s">
        <v>78</v>
      </c>
      <c r="M365">
        <v>45</v>
      </c>
      <c r="N365">
        <v>346653000</v>
      </c>
      <c r="O365">
        <v>86700</v>
      </c>
      <c r="P365">
        <v>1400000</v>
      </c>
      <c r="Q365">
        <v>1000000</v>
      </c>
      <c r="R365">
        <v>16600000</v>
      </c>
      <c r="S365">
        <v>400000</v>
      </c>
      <c r="T365">
        <v>2021</v>
      </c>
      <c r="U365" t="s">
        <v>86</v>
      </c>
      <c r="V365">
        <v>5</v>
      </c>
      <c r="W365" t="s">
        <v>78</v>
      </c>
      <c r="X365" t="s">
        <v>78</v>
      </c>
      <c r="Y365" t="s">
        <v>78</v>
      </c>
      <c r="Z365" t="s">
        <v>78</v>
      </c>
      <c r="AA365" t="s">
        <v>78</v>
      </c>
      <c r="AB365" t="s">
        <v>78</v>
      </c>
      <c r="AC365" s="13" t="e">
        <f t="shared" si="6"/>
        <v>#VALUE!</v>
      </c>
    </row>
    <row r="366" spans="1:29">
      <c r="A366">
        <v>680</v>
      </c>
      <c r="B366" t="s">
        <v>506</v>
      </c>
      <c r="C366">
        <v>15000000</v>
      </c>
      <c r="D366">
        <v>7159750970</v>
      </c>
      <c r="E366" t="s">
        <v>76</v>
      </c>
      <c r="F366" t="s">
        <v>506</v>
      </c>
      <c r="G366">
        <v>1362</v>
      </c>
      <c r="H366" t="s">
        <v>59</v>
      </c>
      <c r="I366" t="s">
        <v>60</v>
      </c>
      <c r="J366" t="s">
        <v>77</v>
      </c>
      <c r="K366">
        <v>805</v>
      </c>
      <c r="L366">
        <v>151</v>
      </c>
      <c r="M366">
        <v>48</v>
      </c>
      <c r="N366">
        <v>43133000</v>
      </c>
      <c r="O366">
        <v>10800</v>
      </c>
      <c r="P366">
        <v>172500</v>
      </c>
      <c r="Q366">
        <v>129400</v>
      </c>
      <c r="R366">
        <v>2100000</v>
      </c>
      <c r="S366" t="s">
        <v>78</v>
      </c>
      <c r="T366">
        <v>2009</v>
      </c>
      <c r="U366" t="s">
        <v>55</v>
      </c>
      <c r="V366">
        <v>9</v>
      </c>
      <c r="W366">
        <v>88.2</v>
      </c>
      <c r="X366">
        <v>328239523</v>
      </c>
      <c r="Y366">
        <v>14.7</v>
      </c>
      <c r="Z366">
        <v>270663028</v>
      </c>
      <c r="AA366">
        <v>37.090240000000001</v>
      </c>
      <c r="AB366">
        <v>-95.712890999999999</v>
      </c>
      <c r="AC366" s="13">
        <f t="shared" si="6"/>
        <v>48251210</v>
      </c>
    </row>
    <row r="367" spans="1:29">
      <c r="A367">
        <v>847</v>
      </c>
      <c r="B367" t="s">
        <v>507</v>
      </c>
      <c r="C367">
        <v>13500000</v>
      </c>
      <c r="D367">
        <v>7958771872</v>
      </c>
      <c r="E367" t="s">
        <v>63</v>
      </c>
      <c r="F367" t="s">
        <v>507</v>
      </c>
      <c r="G367">
        <v>1357</v>
      </c>
      <c r="H367" t="s">
        <v>30</v>
      </c>
      <c r="I367" t="s">
        <v>31</v>
      </c>
      <c r="J367" t="s">
        <v>63</v>
      </c>
      <c r="K367">
        <v>663</v>
      </c>
      <c r="L367">
        <v>116</v>
      </c>
      <c r="M367">
        <v>162</v>
      </c>
      <c r="N367">
        <v>109813000</v>
      </c>
      <c r="O367">
        <v>27500</v>
      </c>
      <c r="P367">
        <v>439300</v>
      </c>
      <c r="Q367">
        <v>329400</v>
      </c>
      <c r="R367">
        <v>5300000</v>
      </c>
      <c r="S367">
        <v>300000</v>
      </c>
      <c r="T367">
        <v>2019</v>
      </c>
      <c r="U367" t="s">
        <v>86</v>
      </c>
      <c r="V367">
        <v>22</v>
      </c>
      <c r="W367">
        <v>28.1</v>
      </c>
      <c r="X367">
        <v>1366417754</v>
      </c>
      <c r="Y367">
        <v>5.36</v>
      </c>
      <c r="Z367">
        <v>471031528</v>
      </c>
      <c r="AA367">
        <v>20.593684</v>
      </c>
      <c r="AB367">
        <v>78.962879999999998</v>
      </c>
      <c r="AC367" s="13">
        <f t="shared" si="6"/>
        <v>73239992</v>
      </c>
    </row>
    <row r="368" spans="1:29">
      <c r="A368">
        <v>169</v>
      </c>
      <c r="B368" t="s">
        <v>508</v>
      </c>
      <c r="C368">
        <v>30100000</v>
      </c>
      <c r="D368">
        <v>22593193994</v>
      </c>
      <c r="E368" t="s">
        <v>118</v>
      </c>
      <c r="F368" t="s">
        <v>508</v>
      </c>
      <c r="G368">
        <v>1349</v>
      </c>
      <c r="H368" t="s">
        <v>59</v>
      </c>
      <c r="I368" t="s">
        <v>60</v>
      </c>
      <c r="J368" t="s">
        <v>118</v>
      </c>
      <c r="K368">
        <v>95</v>
      </c>
      <c r="L368">
        <v>49</v>
      </c>
      <c r="M368">
        <v>12</v>
      </c>
      <c r="N368">
        <v>107525000</v>
      </c>
      <c r="O368">
        <v>26900</v>
      </c>
      <c r="P368">
        <v>430100</v>
      </c>
      <c r="Q368">
        <v>322600</v>
      </c>
      <c r="R368">
        <v>5200000</v>
      </c>
      <c r="S368" t="s">
        <v>78</v>
      </c>
      <c r="T368">
        <v>2015</v>
      </c>
      <c r="U368" t="s">
        <v>84</v>
      </c>
      <c r="V368">
        <v>14</v>
      </c>
      <c r="W368">
        <v>88.2</v>
      </c>
      <c r="X368">
        <v>328239523</v>
      </c>
      <c r="Y368">
        <v>14.7</v>
      </c>
      <c r="Z368">
        <v>270663028</v>
      </c>
      <c r="AA368">
        <v>37.090240000000001</v>
      </c>
      <c r="AB368">
        <v>-95.712890999999999</v>
      </c>
      <c r="AC368" s="13">
        <f t="shared" si="6"/>
        <v>48251210</v>
      </c>
    </row>
    <row r="369" spans="1:29">
      <c r="A369">
        <v>855</v>
      </c>
      <c r="B369" t="s">
        <v>509</v>
      </c>
      <c r="C369">
        <v>13400000</v>
      </c>
      <c r="D369">
        <v>2319515787</v>
      </c>
      <c r="E369" t="s">
        <v>229</v>
      </c>
      <c r="F369" t="s">
        <v>509</v>
      </c>
      <c r="G369">
        <v>1349</v>
      </c>
      <c r="H369" t="s">
        <v>59</v>
      </c>
      <c r="I369" t="s">
        <v>60</v>
      </c>
      <c r="J369" t="s">
        <v>225</v>
      </c>
      <c r="K369">
        <v>4039</v>
      </c>
      <c r="L369">
        <v>166</v>
      </c>
      <c r="M369">
        <v>31</v>
      </c>
      <c r="N369">
        <v>14498000</v>
      </c>
      <c r="O369">
        <v>3600</v>
      </c>
      <c r="P369">
        <v>58000</v>
      </c>
      <c r="Q369">
        <v>43500</v>
      </c>
      <c r="R369">
        <v>695900</v>
      </c>
      <c r="S369" t="s">
        <v>78</v>
      </c>
      <c r="T369">
        <v>2006</v>
      </c>
      <c r="U369" t="s">
        <v>84</v>
      </c>
      <c r="V369">
        <v>16</v>
      </c>
      <c r="W369">
        <v>88.2</v>
      </c>
      <c r="X369">
        <v>328239523</v>
      </c>
      <c r="Y369">
        <v>14.7</v>
      </c>
      <c r="Z369">
        <v>270663028</v>
      </c>
      <c r="AA369">
        <v>37.090240000000001</v>
      </c>
      <c r="AB369">
        <v>-95.712890999999999</v>
      </c>
      <c r="AC369" s="13">
        <f t="shared" si="6"/>
        <v>48251210</v>
      </c>
    </row>
    <row r="370" spans="1:29">
      <c r="A370">
        <v>487</v>
      </c>
      <c r="B370" t="s">
        <v>510</v>
      </c>
      <c r="C370">
        <v>17900000</v>
      </c>
      <c r="D370">
        <v>5168721499</v>
      </c>
      <c r="E370" t="s">
        <v>63</v>
      </c>
      <c r="F370" t="s">
        <v>510</v>
      </c>
      <c r="G370">
        <v>1344</v>
      </c>
      <c r="H370" t="s">
        <v>273</v>
      </c>
      <c r="I370" t="s">
        <v>274</v>
      </c>
      <c r="J370" t="s">
        <v>77</v>
      </c>
      <c r="K370">
        <v>1294</v>
      </c>
      <c r="L370">
        <v>9</v>
      </c>
      <c r="M370">
        <v>35</v>
      </c>
      <c r="N370">
        <v>27545000</v>
      </c>
      <c r="O370">
        <v>6900</v>
      </c>
      <c r="P370">
        <v>110200</v>
      </c>
      <c r="Q370">
        <v>82600</v>
      </c>
      <c r="R370">
        <v>1300000</v>
      </c>
      <c r="S370">
        <v>100000</v>
      </c>
      <c r="T370">
        <v>2013</v>
      </c>
      <c r="U370" t="s">
        <v>130</v>
      </c>
      <c r="V370">
        <v>15</v>
      </c>
      <c r="W370">
        <v>90</v>
      </c>
      <c r="X370">
        <v>44938712</v>
      </c>
      <c r="Y370">
        <v>9.7899999999999991</v>
      </c>
      <c r="Z370">
        <v>41339571</v>
      </c>
      <c r="AA370">
        <v>-38.416097000000001</v>
      </c>
      <c r="AB370">
        <v>-63.616672000000001</v>
      </c>
      <c r="AC370" s="13">
        <f t="shared" si="6"/>
        <v>4399500</v>
      </c>
    </row>
    <row r="371" spans="1:29">
      <c r="A371">
        <v>989</v>
      </c>
      <c r="B371" t="s">
        <v>511</v>
      </c>
      <c r="C371">
        <v>12400000</v>
      </c>
      <c r="D371">
        <v>4779139505</v>
      </c>
      <c r="E371" t="s">
        <v>118</v>
      </c>
      <c r="F371" t="s">
        <v>511</v>
      </c>
      <c r="G371">
        <v>1340</v>
      </c>
      <c r="H371" t="s">
        <v>59</v>
      </c>
      <c r="I371" t="s">
        <v>60</v>
      </c>
      <c r="J371" t="s">
        <v>77</v>
      </c>
      <c r="K371">
        <v>1442</v>
      </c>
      <c r="L371">
        <v>175</v>
      </c>
      <c r="M371">
        <v>68</v>
      </c>
      <c r="N371">
        <v>177600000</v>
      </c>
      <c r="O371">
        <v>44400</v>
      </c>
      <c r="P371">
        <v>710400</v>
      </c>
      <c r="Q371">
        <v>532800</v>
      </c>
      <c r="R371">
        <v>8500000</v>
      </c>
      <c r="S371">
        <v>400000</v>
      </c>
      <c r="T371">
        <v>2016</v>
      </c>
      <c r="U371" t="s">
        <v>130</v>
      </c>
      <c r="V371">
        <v>6</v>
      </c>
      <c r="W371">
        <v>88.2</v>
      </c>
      <c r="X371">
        <v>328239523</v>
      </c>
      <c r="Y371">
        <v>14.7</v>
      </c>
      <c r="Z371">
        <v>270663028</v>
      </c>
      <c r="AA371">
        <v>37.090240000000001</v>
      </c>
      <c r="AB371">
        <v>-95.712890999999999</v>
      </c>
      <c r="AC371" s="13">
        <f t="shared" si="6"/>
        <v>48251210</v>
      </c>
    </row>
    <row r="372" spans="1:29">
      <c r="A372">
        <v>21</v>
      </c>
      <c r="B372" t="s">
        <v>512</v>
      </c>
      <c r="C372">
        <v>71300000</v>
      </c>
      <c r="D372">
        <v>28634566938</v>
      </c>
      <c r="E372" t="s">
        <v>111</v>
      </c>
      <c r="F372" t="s">
        <v>512</v>
      </c>
      <c r="G372">
        <v>1337</v>
      </c>
      <c r="H372" t="s">
        <v>113</v>
      </c>
      <c r="I372" t="s">
        <v>114</v>
      </c>
      <c r="J372" t="s">
        <v>111</v>
      </c>
      <c r="K372">
        <v>46</v>
      </c>
      <c r="L372">
        <v>3</v>
      </c>
      <c r="M372">
        <v>5</v>
      </c>
      <c r="N372">
        <v>598173000</v>
      </c>
      <c r="O372">
        <v>149500</v>
      </c>
      <c r="P372">
        <v>2400000</v>
      </c>
      <c r="Q372">
        <v>1800000</v>
      </c>
      <c r="R372">
        <v>28700000</v>
      </c>
      <c r="S372">
        <v>900000</v>
      </c>
      <c r="T372">
        <v>2008</v>
      </c>
      <c r="U372" t="s">
        <v>33</v>
      </c>
      <c r="V372">
        <v>4</v>
      </c>
      <c r="W372">
        <v>94.3</v>
      </c>
      <c r="X372">
        <v>51709098</v>
      </c>
      <c r="Y372">
        <v>4.1500000000000004</v>
      </c>
      <c r="Z372">
        <v>42106719</v>
      </c>
      <c r="AA372">
        <v>35.907756999999997</v>
      </c>
      <c r="AB372">
        <v>127.76692199999999</v>
      </c>
      <c r="AC372" s="13">
        <f t="shared" si="6"/>
        <v>2145928</v>
      </c>
    </row>
    <row r="373" spans="1:29">
      <c r="A373">
        <v>128</v>
      </c>
      <c r="B373" t="s">
        <v>513</v>
      </c>
      <c r="C373">
        <v>33400000</v>
      </c>
      <c r="D373">
        <v>10530729078</v>
      </c>
      <c r="E373" t="s">
        <v>111</v>
      </c>
      <c r="F373" t="s">
        <v>513</v>
      </c>
      <c r="G373">
        <v>1331</v>
      </c>
      <c r="H373" t="s">
        <v>161</v>
      </c>
      <c r="I373" t="s">
        <v>162</v>
      </c>
      <c r="J373" t="s">
        <v>111</v>
      </c>
      <c r="K373">
        <v>402</v>
      </c>
      <c r="L373">
        <v>3</v>
      </c>
      <c r="M373">
        <v>44</v>
      </c>
      <c r="N373">
        <v>55654000</v>
      </c>
      <c r="O373">
        <v>13900</v>
      </c>
      <c r="P373">
        <v>222600</v>
      </c>
      <c r="Q373">
        <v>167000</v>
      </c>
      <c r="R373">
        <v>2700000</v>
      </c>
      <c r="S373" t="s">
        <v>78</v>
      </c>
      <c r="T373">
        <v>2011</v>
      </c>
      <c r="U373" t="s">
        <v>42</v>
      </c>
      <c r="V373">
        <v>14</v>
      </c>
      <c r="W373">
        <v>60</v>
      </c>
      <c r="X373">
        <v>66834405</v>
      </c>
      <c r="Y373">
        <v>3.85</v>
      </c>
      <c r="Z373">
        <v>55908316</v>
      </c>
      <c r="AA373">
        <v>55.378050999999999</v>
      </c>
      <c r="AB373">
        <v>-3.4359730000000002</v>
      </c>
      <c r="AC373" s="13">
        <f t="shared" si="6"/>
        <v>2573125</v>
      </c>
    </row>
    <row r="374" spans="1:29">
      <c r="A374">
        <v>456</v>
      </c>
      <c r="B374" t="s">
        <v>514</v>
      </c>
      <c r="C374">
        <v>18500000</v>
      </c>
      <c r="D374">
        <v>2908120896</v>
      </c>
      <c r="E374" t="s">
        <v>111</v>
      </c>
      <c r="F374" t="s">
        <v>514</v>
      </c>
      <c r="G374">
        <v>1329</v>
      </c>
      <c r="H374" t="s">
        <v>132</v>
      </c>
      <c r="I374" t="s">
        <v>133</v>
      </c>
      <c r="J374" t="s">
        <v>111</v>
      </c>
      <c r="K374">
        <v>45213</v>
      </c>
      <c r="L374">
        <v>24</v>
      </c>
      <c r="M374">
        <v>102</v>
      </c>
      <c r="N374">
        <v>6148000000</v>
      </c>
      <c r="O374">
        <v>0</v>
      </c>
      <c r="P374">
        <v>0</v>
      </c>
      <c r="Q374">
        <v>0</v>
      </c>
      <c r="R374">
        <v>0</v>
      </c>
      <c r="S374">
        <v>100000</v>
      </c>
      <c r="T374">
        <v>2007</v>
      </c>
      <c r="U374" t="s">
        <v>50</v>
      </c>
      <c r="V374">
        <v>22</v>
      </c>
      <c r="W374">
        <v>51.3</v>
      </c>
      <c r="X374">
        <v>212559417</v>
      </c>
      <c r="Y374">
        <v>12.08</v>
      </c>
      <c r="Z374">
        <v>183241641</v>
      </c>
      <c r="AA374">
        <v>-14.235004</v>
      </c>
      <c r="AB374">
        <v>-51.925280000000001</v>
      </c>
      <c r="AC374" s="13">
        <f t="shared" si="6"/>
        <v>25677178</v>
      </c>
    </row>
    <row r="375" spans="1:29">
      <c r="A375">
        <v>890</v>
      </c>
      <c r="B375" t="s">
        <v>515</v>
      </c>
      <c r="C375">
        <v>13100000</v>
      </c>
      <c r="D375">
        <v>9110348202</v>
      </c>
      <c r="E375" t="s">
        <v>63</v>
      </c>
      <c r="F375" t="s">
        <v>515</v>
      </c>
      <c r="G375">
        <v>1327</v>
      </c>
      <c r="H375" t="s">
        <v>78</v>
      </c>
      <c r="I375" t="s">
        <v>78</v>
      </c>
      <c r="J375" t="s">
        <v>63</v>
      </c>
      <c r="K375">
        <v>520</v>
      </c>
      <c r="L375" t="s">
        <v>78</v>
      </c>
      <c r="M375">
        <v>163</v>
      </c>
      <c r="N375">
        <v>329312000</v>
      </c>
      <c r="O375">
        <v>82300</v>
      </c>
      <c r="P375">
        <v>1300000</v>
      </c>
      <c r="Q375">
        <v>987900</v>
      </c>
      <c r="R375">
        <v>15800000</v>
      </c>
      <c r="S375">
        <v>700000</v>
      </c>
      <c r="T375">
        <v>2010</v>
      </c>
      <c r="U375" t="s">
        <v>86</v>
      </c>
      <c r="V375">
        <v>25</v>
      </c>
      <c r="W375" t="s">
        <v>78</v>
      </c>
      <c r="X375" t="s">
        <v>78</v>
      </c>
      <c r="Y375" t="s">
        <v>78</v>
      </c>
      <c r="Z375" t="s">
        <v>78</v>
      </c>
      <c r="AA375" t="s">
        <v>78</v>
      </c>
      <c r="AB375" t="s">
        <v>78</v>
      </c>
      <c r="AC375" s="13" t="e">
        <f t="shared" si="6"/>
        <v>#VALUE!</v>
      </c>
    </row>
    <row r="376" spans="1:29">
      <c r="A376">
        <v>880</v>
      </c>
      <c r="B376" t="s">
        <v>516</v>
      </c>
      <c r="C376">
        <v>13200000</v>
      </c>
      <c r="D376">
        <v>4205664894</v>
      </c>
      <c r="E376" t="s">
        <v>78</v>
      </c>
      <c r="F376" t="s">
        <v>516</v>
      </c>
      <c r="G376">
        <v>1324</v>
      </c>
      <c r="H376" t="s">
        <v>45</v>
      </c>
      <c r="I376" t="s">
        <v>46</v>
      </c>
      <c r="J376" t="s">
        <v>171</v>
      </c>
      <c r="K376">
        <v>1786</v>
      </c>
      <c r="L376">
        <v>30</v>
      </c>
      <c r="M376">
        <v>55</v>
      </c>
      <c r="N376">
        <v>264308000</v>
      </c>
      <c r="O376">
        <v>66100</v>
      </c>
      <c r="P376">
        <v>1100000</v>
      </c>
      <c r="Q376">
        <v>792900</v>
      </c>
      <c r="R376">
        <v>12700000</v>
      </c>
      <c r="S376">
        <v>800000</v>
      </c>
      <c r="T376">
        <v>2013</v>
      </c>
      <c r="U376" t="s">
        <v>50</v>
      </c>
      <c r="V376">
        <v>25</v>
      </c>
      <c r="W376">
        <v>36.299999999999997</v>
      </c>
      <c r="X376">
        <v>270203917</v>
      </c>
      <c r="Y376">
        <v>4.6900000000000004</v>
      </c>
      <c r="Z376">
        <v>151509724</v>
      </c>
      <c r="AA376">
        <v>-0.78927499999999995</v>
      </c>
      <c r="AB376">
        <v>113.92132700000001</v>
      </c>
      <c r="AC376" s="13">
        <f t="shared" si="6"/>
        <v>12672564</v>
      </c>
    </row>
    <row r="377" spans="1:29">
      <c r="A377">
        <v>468</v>
      </c>
      <c r="B377" t="s">
        <v>517</v>
      </c>
      <c r="C377">
        <v>18300000</v>
      </c>
      <c r="D377">
        <v>1556003039</v>
      </c>
      <c r="E377" t="s">
        <v>76</v>
      </c>
      <c r="F377" t="s">
        <v>517</v>
      </c>
      <c r="G377">
        <v>1324</v>
      </c>
      <c r="H377" t="s">
        <v>59</v>
      </c>
      <c r="I377" t="s">
        <v>60</v>
      </c>
      <c r="J377" t="s">
        <v>77</v>
      </c>
      <c r="K377">
        <v>6734</v>
      </c>
      <c r="L377">
        <v>120</v>
      </c>
      <c r="M377">
        <v>33</v>
      </c>
      <c r="N377">
        <v>140261000</v>
      </c>
      <c r="O377">
        <v>35100</v>
      </c>
      <c r="P377">
        <v>561000</v>
      </c>
      <c r="Q377">
        <v>420800</v>
      </c>
      <c r="R377">
        <v>6700000</v>
      </c>
      <c r="S377">
        <v>800000</v>
      </c>
      <c r="T377">
        <v>2016</v>
      </c>
      <c r="U377" t="s">
        <v>86</v>
      </c>
      <c r="V377">
        <v>21</v>
      </c>
      <c r="W377">
        <v>88.2</v>
      </c>
      <c r="X377">
        <v>328239523</v>
      </c>
      <c r="Y377">
        <v>14.7</v>
      </c>
      <c r="Z377">
        <v>270663028</v>
      </c>
      <c r="AA377">
        <v>37.090240000000001</v>
      </c>
      <c r="AB377">
        <v>-95.712890999999999</v>
      </c>
      <c r="AC377" s="13">
        <f t="shared" si="6"/>
        <v>48251210</v>
      </c>
    </row>
    <row r="378" spans="1:29">
      <c r="A378">
        <v>374</v>
      </c>
      <c r="B378" t="s">
        <v>518</v>
      </c>
      <c r="C378">
        <v>20500000</v>
      </c>
      <c r="D378">
        <v>8768697257</v>
      </c>
      <c r="E378" t="s">
        <v>76</v>
      </c>
      <c r="F378" t="s">
        <v>518</v>
      </c>
      <c r="G378">
        <v>1323</v>
      </c>
      <c r="H378" t="s">
        <v>318</v>
      </c>
      <c r="I378" t="s">
        <v>319</v>
      </c>
      <c r="J378" t="s">
        <v>77</v>
      </c>
      <c r="K378">
        <v>565</v>
      </c>
      <c r="L378">
        <v>3</v>
      </c>
      <c r="M378">
        <v>25</v>
      </c>
      <c r="N378">
        <v>26082000</v>
      </c>
      <c r="O378">
        <v>6500</v>
      </c>
      <c r="P378">
        <v>104300</v>
      </c>
      <c r="Q378">
        <v>78200</v>
      </c>
      <c r="R378">
        <v>1300000</v>
      </c>
      <c r="S378" t="s">
        <v>78</v>
      </c>
      <c r="T378">
        <v>2015</v>
      </c>
      <c r="U378" t="s">
        <v>68</v>
      </c>
      <c r="V378">
        <v>4</v>
      </c>
      <c r="W378">
        <v>113.1</v>
      </c>
      <c r="X378">
        <v>25766605</v>
      </c>
      <c r="Y378">
        <v>5.27</v>
      </c>
      <c r="Z378">
        <v>21844756</v>
      </c>
      <c r="AA378">
        <v>-25.274398000000001</v>
      </c>
      <c r="AB378">
        <v>133.775136</v>
      </c>
      <c r="AC378" s="13">
        <f t="shared" si="6"/>
        <v>1357900</v>
      </c>
    </row>
    <row r="379" spans="1:29">
      <c r="A379">
        <v>148</v>
      </c>
      <c r="B379" t="s">
        <v>519</v>
      </c>
      <c r="C379">
        <v>31600000</v>
      </c>
      <c r="D379">
        <v>11615848291</v>
      </c>
      <c r="E379" t="s">
        <v>63</v>
      </c>
      <c r="F379" t="s">
        <v>519</v>
      </c>
      <c r="G379">
        <v>1321</v>
      </c>
      <c r="H379" t="s">
        <v>59</v>
      </c>
      <c r="I379" t="s">
        <v>60</v>
      </c>
      <c r="J379" t="s">
        <v>63</v>
      </c>
      <c r="K379">
        <v>339</v>
      </c>
      <c r="L379">
        <v>42</v>
      </c>
      <c r="M379">
        <v>43</v>
      </c>
      <c r="N379">
        <v>312099000</v>
      </c>
      <c r="O379">
        <v>78000</v>
      </c>
      <c r="P379">
        <v>1200000</v>
      </c>
      <c r="Q379">
        <v>936300</v>
      </c>
      <c r="R379">
        <v>15000000</v>
      </c>
      <c r="S379">
        <v>400000</v>
      </c>
      <c r="T379">
        <v>2011</v>
      </c>
      <c r="U379" t="s">
        <v>68</v>
      </c>
      <c r="V379">
        <v>19</v>
      </c>
      <c r="W379">
        <v>88.2</v>
      </c>
      <c r="X379">
        <v>328239523</v>
      </c>
      <c r="Y379">
        <v>14.7</v>
      </c>
      <c r="Z379">
        <v>270663028</v>
      </c>
      <c r="AA379">
        <v>37.090240000000001</v>
      </c>
      <c r="AB379">
        <v>-95.712890999999999</v>
      </c>
      <c r="AC379" s="13">
        <f t="shared" si="6"/>
        <v>48251210</v>
      </c>
    </row>
    <row r="380" spans="1:29">
      <c r="A380">
        <v>505</v>
      </c>
      <c r="B380" t="s">
        <v>520</v>
      </c>
      <c r="C380">
        <v>17700000</v>
      </c>
      <c r="D380">
        <v>17247584185</v>
      </c>
      <c r="E380" t="s">
        <v>128</v>
      </c>
      <c r="F380" t="s">
        <v>520</v>
      </c>
      <c r="G380">
        <v>1316</v>
      </c>
      <c r="H380" t="s">
        <v>273</v>
      </c>
      <c r="I380" t="s">
        <v>274</v>
      </c>
      <c r="J380" t="s">
        <v>111</v>
      </c>
      <c r="K380">
        <v>162</v>
      </c>
      <c r="L380">
        <v>10</v>
      </c>
      <c r="M380">
        <v>107</v>
      </c>
      <c r="N380">
        <v>640030000</v>
      </c>
      <c r="O380">
        <v>160000</v>
      </c>
      <c r="P380">
        <v>2600000</v>
      </c>
      <c r="Q380">
        <v>1900000</v>
      </c>
      <c r="R380">
        <v>30700000</v>
      </c>
      <c r="S380">
        <v>600000</v>
      </c>
      <c r="T380">
        <v>2013</v>
      </c>
      <c r="U380" t="s">
        <v>38</v>
      </c>
      <c r="V380">
        <v>18</v>
      </c>
      <c r="W380">
        <v>90</v>
      </c>
      <c r="X380">
        <v>44938712</v>
      </c>
      <c r="Y380">
        <v>9.7899999999999991</v>
      </c>
      <c r="Z380">
        <v>41339571</v>
      </c>
      <c r="AA380">
        <v>-38.416097000000001</v>
      </c>
      <c r="AB380">
        <v>-63.616672000000001</v>
      </c>
      <c r="AC380" s="13">
        <f t="shared" si="6"/>
        <v>4399500</v>
      </c>
    </row>
    <row r="381" spans="1:29">
      <c r="A381">
        <v>802</v>
      </c>
      <c r="B381" t="s">
        <v>521</v>
      </c>
      <c r="C381">
        <v>14000000</v>
      </c>
      <c r="D381">
        <v>5094050461</v>
      </c>
      <c r="E381" t="s">
        <v>63</v>
      </c>
      <c r="F381" t="s">
        <v>521</v>
      </c>
      <c r="G381">
        <v>1307</v>
      </c>
      <c r="H381" t="s">
        <v>132</v>
      </c>
      <c r="I381" t="s">
        <v>133</v>
      </c>
      <c r="J381" t="s">
        <v>171</v>
      </c>
      <c r="K381">
        <v>1327</v>
      </c>
      <c r="L381">
        <v>44</v>
      </c>
      <c r="M381">
        <v>48</v>
      </c>
      <c r="N381">
        <v>68058000</v>
      </c>
      <c r="O381">
        <v>17000</v>
      </c>
      <c r="P381">
        <v>272200</v>
      </c>
      <c r="Q381">
        <v>204200</v>
      </c>
      <c r="R381">
        <v>3300000</v>
      </c>
      <c r="S381">
        <v>100000</v>
      </c>
      <c r="T381">
        <v>2015</v>
      </c>
      <c r="U381" t="s">
        <v>42</v>
      </c>
      <c r="V381">
        <v>30</v>
      </c>
      <c r="W381">
        <v>51.3</v>
      </c>
      <c r="X381">
        <v>212559417</v>
      </c>
      <c r="Y381">
        <v>12.08</v>
      </c>
      <c r="Z381">
        <v>183241641</v>
      </c>
      <c r="AA381">
        <v>-14.235004</v>
      </c>
      <c r="AB381">
        <v>-51.925280000000001</v>
      </c>
      <c r="AC381" s="13">
        <f t="shared" si="6"/>
        <v>25677178</v>
      </c>
    </row>
    <row r="382" spans="1:29">
      <c r="A382">
        <v>417</v>
      </c>
      <c r="B382" t="s">
        <v>522</v>
      </c>
      <c r="C382">
        <v>19600000</v>
      </c>
      <c r="D382">
        <v>8779729549</v>
      </c>
      <c r="E382" t="s">
        <v>63</v>
      </c>
      <c r="F382" t="s">
        <v>522</v>
      </c>
      <c r="G382">
        <v>1306</v>
      </c>
      <c r="H382" t="s">
        <v>146</v>
      </c>
      <c r="I382" t="s">
        <v>147</v>
      </c>
      <c r="J382" t="s">
        <v>63</v>
      </c>
      <c r="K382">
        <v>562</v>
      </c>
      <c r="L382">
        <v>3</v>
      </c>
      <c r="M382">
        <v>107</v>
      </c>
      <c r="N382">
        <v>110806000</v>
      </c>
      <c r="O382">
        <v>27700</v>
      </c>
      <c r="P382">
        <v>443200</v>
      </c>
      <c r="Q382">
        <v>332400</v>
      </c>
      <c r="R382">
        <v>5300000</v>
      </c>
      <c r="S382">
        <v>100000</v>
      </c>
      <c r="T382">
        <v>2020</v>
      </c>
      <c r="U382" t="s">
        <v>130</v>
      </c>
      <c r="V382">
        <v>17</v>
      </c>
      <c r="W382">
        <v>23.9</v>
      </c>
      <c r="X382">
        <v>83429615</v>
      </c>
      <c r="Y382">
        <v>13.49</v>
      </c>
      <c r="Z382">
        <v>63097818</v>
      </c>
      <c r="AA382">
        <v>38.963745000000003</v>
      </c>
      <c r="AB382">
        <v>35.243321999999999</v>
      </c>
      <c r="AC382" s="13">
        <f t="shared" si="6"/>
        <v>11254655</v>
      </c>
    </row>
    <row r="383" spans="1:29">
      <c r="A383">
        <v>776</v>
      </c>
      <c r="B383" t="s">
        <v>523</v>
      </c>
      <c r="C383">
        <v>14200000</v>
      </c>
      <c r="D383">
        <v>3920559552</v>
      </c>
      <c r="E383" t="s">
        <v>76</v>
      </c>
      <c r="F383" t="s">
        <v>523</v>
      </c>
      <c r="G383">
        <v>1300</v>
      </c>
      <c r="H383" t="s">
        <v>205</v>
      </c>
      <c r="I383" t="s">
        <v>206</v>
      </c>
      <c r="J383" t="s">
        <v>77</v>
      </c>
      <c r="K383">
        <v>1971</v>
      </c>
      <c r="L383">
        <v>28</v>
      </c>
      <c r="M383">
        <v>54</v>
      </c>
      <c r="N383">
        <v>44575000</v>
      </c>
      <c r="O383">
        <v>11100</v>
      </c>
      <c r="P383">
        <v>178300</v>
      </c>
      <c r="Q383">
        <v>133700</v>
      </c>
      <c r="R383">
        <v>2100000</v>
      </c>
      <c r="S383">
        <v>200000</v>
      </c>
      <c r="T383">
        <v>2016</v>
      </c>
      <c r="U383" t="s">
        <v>68</v>
      </c>
      <c r="V383">
        <v>13</v>
      </c>
      <c r="W383">
        <v>40.200000000000003</v>
      </c>
      <c r="X383">
        <v>126014024</v>
      </c>
      <c r="Y383">
        <v>3.42</v>
      </c>
      <c r="Z383">
        <v>102626859</v>
      </c>
      <c r="AA383">
        <v>23.634501</v>
      </c>
      <c r="AB383">
        <v>-102.552784</v>
      </c>
      <c r="AC383" s="13">
        <f t="shared" si="6"/>
        <v>4309680</v>
      </c>
    </row>
    <row r="384" spans="1:29">
      <c r="A384">
        <v>909</v>
      </c>
      <c r="B384" t="s">
        <v>524</v>
      </c>
      <c r="C384">
        <v>13000000</v>
      </c>
      <c r="D384">
        <v>6270909026</v>
      </c>
      <c r="E384" t="s">
        <v>63</v>
      </c>
      <c r="F384" t="s">
        <v>524</v>
      </c>
      <c r="G384">
        <v>1299</v>
      </c>
      <c r="H384" t="s">
        <v>205</v>
      </c>
      <c r="I384" t="s">
        <v>206</v>
      </c>
      <c r="J384" t="s">
        <v>63</v>
      </c>
      <c r="K384">
        <v>969</v>
      </c>
      <c r="L384">
        <v>31</v>
      </c>
      <c r="M384">
        <v>165</v>
      </c>
      <c r="N384">
        <v>368437000</v>
      </c>
      <c r="O384">
        <v>92100</v>
      </c>
      <c r="P384">
        <v>1500000</v>
      </c>
      <c r="Q384">
        <v>1100000</v>
      </c>
      <c r="R384">
        <v>17700000</v>
      </c>
      <c r="S384">
        <v>600000</v>
      </c>
      <c r="T384">
        <v>2017</v>
      </c>
      <c r="U384" t="s">
        <v>86</v>
      </c>
      <c r="V384">
        <v>18</v>
      </c>
      <c r="W384">
        <v>40.200000000000003</v>
      </c>
      <c r="X384">
        <v>126014024</v>
      </c>
      <c r="Y384">
        <v>3.42</v>
      </c>
      <c r="Z384">
        <v>102626859</v>
      </c>
      <c r="AA384">
        <v>23.634501</v>
      </c>
      <c r="AB384">
        <v>-102.552784</v>
      </c>
      <c r="AC384" s="13">
        <f t="shared" si="6"/>
        <v>4309680</v>
      </c>
    </row>
    <row r="385" spans="1:29">
      <c r="A385">
        <v>585</v>
      </c>
      <c r="B385" t="s">
        <v>525</v>
      </c>
      <c r="C385">
        <v>16200000</v>
      </c>
      <c r="D385">
        <v>4076692623</v>
      </c>
      <c r="E385" t="s">
        <v>76</v>
      </c>
      <c r="F385" t="s">
        <v>525</v>
      </c>
      <c r="G385">
        <v>1294</v>
      </c>
      <c r="H385" t="s">
        <v>161</v>
      </c>
      <c r="I385" t="s">
        <v>162</v>
      </c>
      <c r="J385" t="s">
        <v>63</v>
      </c>
      <c r="K385">
        <v>1856</v>
      </c>
      <c r="L385">
        <v>23</v>
      </c>
      <c r="M385">
        <v>136</v>
      </c>
      <c r="N385">
        <v>27808000</v>
      </c>
      <c r="O385">
        <v>7000</v>
      </c>
      <c r="P385">
        <v>111200</v>
      </c>
      <c r="Q385">
        <v>83400</v>
      </c>
      <c r="R385">
        <v>1300000</v>
      </c>
      <c r="S385">
        <v>100000</v>
      </c>
      <c r="T385">
        <v>2011</v>
      </c>
      <c r="U385" t="s">
        <v>68</v>
      </c>
      <c r="V385">
        <v>26</v>
      </c>
      <c r="W385">
        <v>60</v>
      </c>
      <c r="X385">
        <v>66834405</v>
      </c>
      <c r="Y385">
        <v>3.85</v>
      </c>
      <c r="Z385">
        <v>55908316</v>
      </c>
      <c r="AA385">
        <v>55.378050999999999</v>
      </c>
      <c r="AB385">
        <v>-3.4359730000000002</v>
      </c>
      <c r="AC385" s="13">
        <f t="shared" si="6"/>
        <v>2573125</v>
      </c>
    </row>
    <row r="386" spans="1:29">
      <c r="A386">
        <v>285</v>
      </c>
      <c r="B386" t="s">
        <v>526</v>
      </c>
      <c r="C386">
        <v>23400000</v>
      </c>
      <c r="D386">
        <v>7926899136</v>
      </c>
      <c r="E386" t="s">
        <v>128</v>
      </c>
      <c r="F386" t="s">
        <v>526</v>
      </c>
      <c r="G386">
        <v>1291</v>
      </c>
      <c r="H386" t="s">
        <v>132</v>
      </c>
      <c r="I386" t="s">
        <v>133</v>
      </c>
      <c r="J386" t="s">
        <v>63</v>
      </c>
      <c r="K386">
        <v>667</v>
      </c>
      <c r="L386">
        <v>14</v>
      </c>
      <c r="M386">
        <v>77</v>
      </c>
      <c r="N386">
        <v>28285000</v>
      </c>
      <c r="O386">
        <v>7100</v>
      </c>
      <c r="P386">
        <v>113100</v>
      </c>
      <c r="Q386">
        <v>84900</v>
      </c>
      <c r="R386">
        <v>1400000</v>
      </c>
      <c r="S386" t="s">
        <v>78</v>
      </c>
      <c r="T386">
        <v>2014</v>
      </c>
      <c r="U386" t="s">
        <v>130</v>
      </c>
      <c r="V386">
        <v>14</v>
      </c>
      <c r="W386">
        <v>51.3</v>
      </c>
      <c r="X386">
        <v>212559417</v>
      </c>
      <c r="Y386">
        <v>12.08</v>
      </c>
      <c r="Z386">
        <v>183241641</v>
      </c>
      <c r="AA386">
        <v>-14.235004</v>
      </c>
      <c r="AB386">
        <v>-51.925280000000001</v>
      </c>
      <c r="AC386" s="13">
        <f t="shared" si="6"/>
        <v>25677178</v>
      </c>
    </row>
    <row r="387" spans="1:29">
      <c r="A387">
        <v>772</v>
      </c>
      <c r="B387" t="s">
        <v>527</v>
      </c>
      <c r="C387">
        <v>14200000</v>
      </c>
      <c r="D387">
        <v>4040297006</v>
      </c>
      <c r="E387" t="s">
        <v>128</v>
      </c>
      <c r="F387" t="s">
        <v>527</v>
      </c>
      <c r="G387">
        <v>1281</v>
      </c>
      <c r="H387" t="s">
        <v>132</v>
      </c>
      <c r="I387" t="s">
        <v>133</v>
      </c>
      <c r="J387" t="s">
        <v>63</v>
      </c>
      <c r="K387">
        <v>1877</v>
      </c>
      <c r="L387">
        <v>43</v>
      </c>
      <c r="M387">
        <v>154</v>
      </c>
      <c r="N387">
        <v>19029000</v>
      </c>
      <c r="O387">
        <v>4800</v>
      </c>
      <c r="P387">
        <v>76100</v>
      </c>
      <c r="Q387">
        <v>57100</v>
      </c>
      <c r="R387">
        <v>913400</v>
      </c>
      <c r="S387" t="s">
        <v>78</v>
      </c>
      <c r="T387">
        <v>2014</v>
      </c>
      <c r="U387" t="s">
        <v>38</v>
      </c>
      <c r="V387">
        <v>18</v>
      </c>
      <c r="W387">
        <v>51.3</v>
      </c>
      <c r="X387">
        <v>212559417</v>
      </c>
      <c r="Y387">
        <v>12.08</v>
      </c>
      <c r="Z387">
        <v>183241641</v>
      </c>
      <c r="AA387">
        <v>-14.235004</v>
      </c>
      <c r="AB387">
        <v>-51.925280000000001</v>
      </c>
      <c r="AC387" s="13">
        <f t="shared" si="6"/>
        <v>25677178</v>
      </c>
    </row>
    <row r="388" spans="1:29">
      <c r="A388">
        <v>891</v>
      </c>
      <c r="B388" t="s">
        <v>528</v>
      </c>
      <c r="C388">
        <v>13100000</v>
      </c>
      <c r="D388">
        <v>4712624489</v>
      </c>
      <c r="E388" t="s">
        <v>111</v>
      </c>
      <c r="F388" t="s">
        <v>528</v>
      </c>
      <c r="G388">
        <v>1262</v>
      </c>
      <c r="H388" t="s">
        <v>30</v>
      </c>
      <c r="I388" t="s">
        <v>31</v>
      </c>
      <c r="J388" t="s">
        <v>111</v>
      </c>
      <c r="K388">
        <v>1484</v>
      </c>
      <c r="L388">
        <v>119</v>
      </c>
      <c r="M388">
        <v>143</v>
      </c>
      <c r="N388">
        <v>34438000</v>
      </c>
      <c r="O388">
        <v>8600</v>
      </c>
      <c r="P388">
        <v>137800</v>
      </c>
      <c r="Q388">
        <v>103300</v>
      </c>
      <c r="R388">
        <v>1700000</v>
      </c>
      <c r="S388">
        <v>100000</v>
      </c>
      <c r="T388">
        <v>2010</v>
      </c>
      <c r="U388" t="s">
        <v>84</v>
      </c>
      <c r="V388">
        <v>27</v>
      </c>
      <c r="W388">
        <v>28.1</v>
      </c>
      <c r="X388">
        <v>1366417754</v>
      </c>
      <c r="Y388">
        <v>5.36</v>
      </c>
      <c r="Z388">
        <v>471031528</v>
      </c>
      <c r="AA388">
        <v>20.593684</v>
      </c>
      <c r="AB388">
        <v>78.962879999999998</v>
      </c>
      <c r="AC388" s="13">
        <f t="shared" si="6"/>
        <v>73239992</v>
      </c>
    </row>
    <row r="389" spans="1:29">
      <c r="A389">
        <v>200</v>
      </c>
      <c r="B389" t="s">
        <v>529</v>
      </c>
      <c r="C389">
        <v>27300000</v>
      </c>
      <c r="D389">
        <v>7705492350</v>
      </c>
      <c r="E389" t="s">
        <v>63</v>
      </c>
      <c r="F389" t="s">
        <v>529</v>
      </c>
      <c r="G389">
        <v>1259</v>
      </c>
      <c r="H389" t="s">
        <v>30</v>
      </c>
      <c r="I389" t="s">
        <v>31</v>
      </c>
      <c r="J389" t="s">
        <v>233</v>
      </c>
      <c r="K389">
        <v>707</v>
      </c>
      <c r="L389">
        <v>48</v>
      </c>
      <c r="M389">
        <v>2</v>
      </c>
      <c r="N389">
        <v>102235000</v>
      </c>
      <c r="O389">
        <v>25600</v>
      </c>
      <c r="P389">
        <v>408900</v>
      </c>
      <c r="Q389">
        <v>306700</v>
      </c>
      <c r="R389">
        <v>4900000</v>
      </c>
      <c r="S389">
        <v>100000</v>
      </c>
      <c r="T389">
        <v>2017</v>
      </c>
      <c r="U389" t="s">
        <v>50</v>
      </c>
      <c r="V389">
        <v>10</v>
      </c>
      <c r="W389">
        <v>28.1</v>
      </c>
      <c r="X389">
        <v>1366417754</v>
      </c>
      <c r="Y389">
        <v>5.36</v>
      </c>
      <c r="Z389">
        <v>471031528</v>
      </c>
      <c r="AA389">
        <v>20.593684</v>
      </c>
      <c r="AB389">
        <v>78.962879999999998</v>
      </c>
      <c r="AC389" s="13">
        <f t="shared" si="6"/>
        <v>73239992</v>
      </c>
    </row>
    <row r="390" spans="1:29">
      <c r="A390">
        <v>921</v>
      </c>
      <c r="B390" t="s">
        <v>530</v>
      </c>
      <c r="C390">
        <v>12900000</v>
      </c>
      <c r="D390">
        <v>5585085130</v>
      </c>
      <c r="E390" t="s">
        <v>90</v>
      </c>
      <c r="F390" t="s">
        <v>530</v>
      </c>
      <c r="G390">
        <v>1255</v>
      </c>
      <c r="H390" t="s">
        <v>53</v>
      </c>
      <c r="I390" t="s">
        <v>54</v>
      </c>
      <c r="J390" t="s">
        <v>63</v>
      </c>
      <c r="K390">
        <v>1164</v>
      </c>
      <c r="L390">
        <v>6</v>
      </c>
      <c r="M390">
        <v>166</v>
      </c>
      <c r="N390">
        <v>71118000</v>
      </c>
      <c r="O390">
        <v>17800</v>
      </c>
      <c r="P390">
        <v>284500</v>
      </c>
      <c r="Q390">
        <v>213400</v>
      </c>
      <c r="R390">
        <v>3400000</v>
      </c>
      <c r="S390">
        <v>200000</v>
      </c>
      <c r="T390">
        <v>2014</v>
      </c>
      <c r="U390" t="s">
        <v>64</v>
      </c>
      <c r="V390">
        <v>17</v>
      </c>
      <c r="W390">
        <v>82.7</v>
      </c>
      <c r="X390">
        <v>44385155</v>
      </c>
      <c r="Y390">
        <v>8.8800000000000008</v>
      </c>
      <c r="Z390">
        <v>30835699</v>
      </c>
      <c r="AA390">
        <v>48.379432999999999</v>
      </c>
      <c r="AB390">
        <v>31.165579999999999</v>
      </c>
      <c r="AC390" s="13">
        <f t="shared" si="6"/>
        <v>3941402</v>
      </c>
    </row>
    <row r="391" spans="1:29">
      <c r="A391">
        <v>263</v>
      </c>
      <c r="B391" t="s">
        <v>531</v>
      </c>
      <c r="C391">
        <v>24100000</v>
      </c>
      <c r="D391">
        <v>6002166932</v>
      </c>
      <c r="E391" t="s">
        <v>63</v>
      </c>
      <c r="F391" t="s">
        <v>531</v>
      </c>
      <c r="G391">
        <v>1252</v>
      </c>
      <c r="H391" t="s">
        <v>161</v>
      </c>
      <c r="I391" t="s">
        <v>162</v>
      </c>
      <c r="J391" t="s">
        <v>111</v>
      </c>
      <c r="K391">
        <v>1053</v>
      </c>
      <c r="L391">
        <v>10</v>
      </c>
      <c r="M391">
        <v>76</v>
      </c>
      <c r="N391">
        <v>5439000</v>
      </c>
      <c r="O391">
        <v>1400</v>
      </c>
      <c r="P391">
        <v>21800</v>
      </c>
      <c r="Q391">
        <v>16300</v>
      </c>
      <c r="R391">
        <v>261100</v>
      </c>
      <c r="S391" t="s">
        <v>78</v>
      </c>
      <c r="T391">
        <v>2009</v>
      </c>
      <c r="U391" t="s">
        <v>64</v>
      </c>
      <c r="V391">
        <v>25</v>
      </c>
      <c r="W391">
        <v>60</v>
      </c>
      <c r="X391">
        <v>66834405</v>
      </c>
      <c r="Y391">
        <v>3.85</v>
      </c>
      <c r="Z391">
        <v>55908316</v>
      </c>
      <c r="AA391">
        <v>55.378050999999999</v>
      </c>
      <c r="AB391">
        <v>-3.4359730000000002</v>
      </c>
      <c r="AC391" s="13">
        <f t="shared" si="6"/>
        <v>2573125</v>
      </c>
    </row>
    <row r="392" spans="1:29">
      <c r="A392">
        <v>302</v>
      </c>
      <c r="B392" t="s">
        <v>532</v>
      </c>
      <c r="C392">
        <v>22900000</v>
      </c>
      <c r="D392">
        <v>13206471140</v>
      </c>
      <c r="E392" t="s">
        <v>118</v>
      </c>
      <c r="F392" t="s">
        <v>533</v>
      </c>
      <c r="G392">
        <v>1251</v>
      </c>
      <c r="H392" t="s">
        <v>205</v>
      </c>
      <c r="I392" t="s">
        <v>206</v>
      </c>
      <c r="J392" t="s">
        <v>118</v>
      </c>
      <c r="K392">
        <v>278</v>
      </c>
      <c r="L392">
        <v>12</v>
      </c>
      <c r="M392">
        <v>17</v>
      </c>
      <c r="N392">
        <v>136821000</v>
      </c>
      <c r="O392">
        <v>34200</v>
      </c>
      <c r="P392">
        <v>547300</v>
      </c>
      <c r="Q392">
        <v>410500</v>
      </c>
      <c r="R392">
        <v>6600000</v>
      </c>
      <c r="S392">
        <v>200000</v>
      </c>
      <c r="T392">
        <v>2018</v>
      </c>
      <c r="U392" t="s">
        <v>86</v>
      </c>
      <c r="V392">
        <v>19</v>
      </c>
      <c r="W392">
        <v>40.200000000000003</v>
      </c>
      <c r="X392">
        <v>126014024</v>
      </c>
      <c r="Y392">
        <v>3.42</v>
      </c>
      <c r="Z392">
        <v>102626859</v>
      </c>
      <c r="AA392">
        <v>23.634501</v>
      </c>
      <c r="AB392">
        <v>-102.552784</v>
      </c>
      <c r="AC392" s="13">
        <f t="shared" si="6"/>
        <v>4309680</v>
      </c>
    </row>
    <row r="393" spans="1:29">
      <c r="A393">
        <v>281</v>
      </c>
      <c r="B393" t="s">
        <v>534</v>
      </c>
      <c r="C393">
        <v>23600000</v>
      </c>
      <c r="D393">
        <v>7920637200</v>
      </c>
      <c r="E393" t="s">
        <v>128</v>
      </c>
      <c r="F393" t="s">
        <v>534</v>
      </c>
      <c r="G393">
        <v>1251</v>
      </c>
      <c r="H393" t="s">
        <v>161</v>
      </c>
      <c r="I393" t="s">
        <v>162</v>
      </c>
      <c r="J393" t="s">
        <v>129</v>
      </c>
      <c r="K393">
        <v>668</v>
      </c>
      <c r="L393">
        <v>12</v>
      </c>
      <c r="M393">
        <v>19</v>
      </c>
      <c r="N393">
        <v>53589000</v>
      </c>
      <c r="O393">
        <v>13400</v>
      </c>
      <c r="P393">
        <v>214400</v>
      </c>
      <c r="Q393">
        <v>160800</v>
      </c>
      <c r="R393">
        <v>2600000</v>
      </c>
      <c r="S393">
        <v>100000</v>
      </c>
      <c r="T393">
        <v>2014</v>
      </c>
      <c r="U393" t="s">
        <v>64</v>
      </c>
      <c r="V393">
        <v>28</v>
      </c>
      <c r="W393">
        <v>60</v>
      </c>
      <c r="X393">
        <v>66834405</v>
      </c>
      <c r="Y393">
        <v>3.85</v>
      </c>
      <c r="Z393">
        <v>55908316</v>
      </c>
      <c r="AA393">
        <v>55.378050999999999</v>
      </c>
      <c r="AB393">
        <v>-3.4359730000000002</v>
      </c>
      <c r="AC393" s="13">
        <f t="shared" si="6"/>
        <v>2573125</v>
      </c>
    </row>
    <row r="394" spans="1:29">
      <c r="A394">
        <v>762</v>
      </c>
      <c r="B394" t="s">
        <v>535</v>
      </c>
      <c r="C394">
        <v>14400000</v>
      </c>
      <c r="D394">
        <v>4597228794</v>
      </c>
      <c r="E394" t="s">
        <v>229</v>
      </c>
      <c r="F394" t="s">
        <v>535</v>
      </c>
      <c r="G394">
        <v>1248</v>
      </c>
      <c r="H394" t="s">
        <v>59</v>
      </c>
      <c r="I394" t="s">
        <v>60</v>
      </c>
      <c r="J394" t="s">
        <v>225</v>
      </c>
      <c r="K394">
        <v>1552</v>
      </c>
      <c r="L394">
        <v>157</v>
      </c>
      <c r="M394">
        <v>27</v>
      </c>
      <c r="N394">
        <v>26683000</v>
      </c>
      <c r="O394">
        <v>6700</v>
      </c>
      <c r="P394">
        <v>106700</v>
      </c>
      <c r="Q394">
        <v>80000</v>
      </c>
      <c r="R394">
        <v>1300000</v>
      </c>
      <c r="S394" t="s">
        <v>78</v>
      </c>
      <c r="T394">
        <v>2010</v>
      </c>
      <c r="U394" t="s">
        <v>130</v>
      </c>
      <c r="V394">
        <v>8</v>
      </c>
      <c r="W394">
        <v>88.2</v>
      </c>
      <c r="X394">
        <v>328239523</v>
      </c>
      <c r="Y394">
        <v>14.7</v>
      </c>
      <c r="Z394">
        <v>270663028</v>
      </c>
      <c r="AA394">
        <v>37.090240000000001</v>
      </c>
      <c r="AB394">
        <v>-95.712890999999999</v>
      </c>
      <c r="AC394" s="13">
        <f t="shared" si="6"/>
        <v>48251210</v>
      </c>
    </row>
    <row r="395" spans="1:29">
      <c r="A395">
        <v>382</v>
      </c>
      <c r="B395" t="s">
        <v>536</v>
      </c>
      <c r="C395">
        <v>20300000</v>
      </c>
      <c r="D395">
        <v>2441288701</v>
      </c>
      <c r="E395" t="s">
        <v>63</v>
      </c>
      <c r="F395" t="s">
        <v>536</v>
      </c>
      <c r="G395">
        <v>1245</v>
      </c>
      <c r="H395" t="s">
        <v>161</v>
      </c>
      <c r="I395" t="s">
        <v>162</v>
      </c>
      <c r="J395" t="s">
        <v>63</v>
      </c>
      <c r="K395">
        <v>3750</v>
      </c>
      <c r="L395">
        <v>15</v>
      </c>
      <c r="M395">
        <v>101</v>
      </c>
      <c r="N395">
        <v>86457000</v>
      </c>
      <c r="O395">
        <v>21600</v>
      </c>
      <c r="P395">
        <v>345800</v>
      </c>
      <c r="Q395">
        <v>259400</v>
      </c>
      <c r="R395">
        <v>4100000</v>
      </c>
      <c r="S395">
        <v>100000</v>
      </c>
      <c r="T395">
        <v>2013</v>
      </c>
      <c r="U395" t="s">
        <v>68</v>
      </c>
      <c r="V395">
        <v>31</v>
      </c>
      <c r="W395">
        <v>60</v>
      </c>
      <c r="X395">
        <v>66834405</v>
      </c>
      <c r="Y395">
        <v>3.85</v>
      </c>
      <c r="Z395">
        <v>55908316</v>
      </c>
      <c r="AA395">
        <v>55.378050999999999</v>
      </c>
      <c r="AB395">
        <v>-3.4359730000000002</v>
      </c>
      <c r="AC395" s="13">
        <f t="shared" ref="AC395:AC458" si="7">ROUND((Y395/100)*X395, 0)</f>
        <v>2573125</v>
      </c>
    </row>
    <row r="396" spans="1:29">
      <c r="A396">
        <v>728</v>
      </c>
      <c r="B396" t="s">
        <v>537</v>
      </c>
      <c r="C396">
        <v>14600000</v>
      </c>
      <c r="D396">
        <v>3603556207</v>
      </c>
      <c r="E396" t="s">
        <v>76</v>
      </c>
      <c r="F396" t="s">
        <v>537</v>
      </c>
      <c r="G396">
        <v>1244</v>
      </c>
      <c r="H396" t="s">
        <v>59</v>
      </c>
      <c r="I396" t="s">
        <v>60</v>
      </c>
      <c r="J396" t="s">
        <v>63</v>
      </c>
      <c r="K396">
        <v>2223</v>
      </c>
      <c r="L396">
        <v>155</v>
      </c>
      <c r="M396">
        <v>150</v>
      </c>
      <c r="N396">
        <v>92594000</v>
      </c>
      <c r="O396">
        <v>23100</v>
      </c>
      <c r="P396">
        <v>370400</v>
      </c>
      <c r="Q396">
        <v>277800</v>
      </c>
      <c r="R396">
        <v>4400000</v>
      </c>
      <c r="S396">
        <v>400000</v>
      </c>
      <c r="T396">
        <v>2012</v>
      </c>
      <c r="U396" t="s">
        <v>64</v>
      </c>
      <c r="V396">
        <v>9</v>
      </c>
      <c r="W396">
        <v>88.2</v>
      </c>
      <c r="X396">
        <v>328239523</v>
      </c>
      <c r="Y396">
        <v>14.7</v>
      </c>
      <c r="Z396">
        <v>270663028</v>
      </c>
      <c r="AA396">
        <v>37.090240000000001</v>
      </c>
      <c r="AB396">
        <v>-95.712890999999999</v>
      </c>
      <c r="AC396" s="13">
        <f t="shared" si="7"/>
        <v>48251210</v>
      </c>
    </row>
    <row r="397" spans="1:29">
      <c r="A397">
        <v>68</v>
      </c>
      <c r="B397" t="s">
        <v>538</v>
      </c>
      <c r="C397">
        <v>42400000</v>
      </c>
      <c r="D397">
        <v>24519022988</v>
      </c>
      <c r="E397" t="s">
        <v>90</v>
      </c>
      <c r="F397" t="s">
        <v>538</v>
      </c>
      <c r="G397">
        <v>1218</v>
      </c>
      <c r="H397" t="s">
        <v>59</v>
      </c>
      <c r="I397" t="s">
        <v>60</v>
      </c>
      <c r="J397" t="s">
        <v>129</v>
      </c>
      <c r="K397">
        <v>74</v>
      </c>
      <c r="L397">
        <v>20</v>
      </c>
      <c r="M397">
        <v>5</v>
      </c>
      <c r="N397">
        <v>670459000</v>
      </c>
      <c r="O397">
        <v>167600</v>
      </c>
      <c r="P397">
        <v>2700000</v>
      </c>
      <c r="Q397">
        <v>2000000</v>
      </c>
      <c r="R397">
        <v>32200000</v>
      </c>
      <c r="S397">
        <v>1000000</v>
      </c>
      <c r="T397">
        <v>2014</v>
      </c>
      <c r="U397" t="s">
        <v>50</v>
      </c>
      <c r="V397">
        <v>17</v>
      </c>
      <c r="W397">
        <v>88.2</v>
      </c>
      <c r="X397">
        <v>328239523</v>
      </c>
      <c r="Y397">
        <v>14.7</v>
      </c>
      <c r="Z397">
        <v>270663028</v>
      </c>
      <c r="AA397">
        <v>37.090240000000001</v>
      </c>
      <c r="AB397">
        <v>-95.712890999999999</v>
      </c>
      <c r="AC397" s="13">
        <f t="shared" si="7"/>
        <v>48251210</v>
      </c>
    </row>
    <row r="398" spans="1:29">
      <c r="A398">
        <v>981</v>
      </c>
      <c r="B398" t="s">
        <v>539</v>
      </c>
      <c r="C398">
        <v>12400000</v>
      </c>
      <c r="D398">
        <v>7683670251</v>
      </c>
      <c r="E398" t="s">
        <v>128</v>
      </c>
      <c r="F398" t="s">
        <v>539</v>
      </c>
      <c r="G398">
        <v>1212</v>
      </c>
      <c r="H398" t="s">
        <v>30</v>
      </c>
      <c r="I398" t="s">
        <v>31</v>
      </c>
      <c r="J398" t="s">
        <v>63</v>
      </c>
      <c r="K398">
        <v>709</v>
      </c>
      <c r="L398">
        <v>124</v>
      </c>
      <c r="M398">
        <v>172</v>
      </c>
      <c r="N398">
        <v>95163000</v>
      </c>
      <c r="O398">
        <v>23800</v>
      </c>
      <c r="P398">
        <v>380700</v>
      </c>
      <c r="Q398">
        <v>285500</v>
      </c>
      <c r="R398">
        <v>4600000</v>
      </c>
      <c r="S398">
        <v>100000</v>
      </c>
      <c r="T398">
        <v>2012</v>
      </c>
      <c r="U398" t="s">
        <v>64</v>
      </c>
      <c r="V398">
        <v>6</v>
      </c>
      <c r="W398">
        <v>28.1</v>
      </c>
      <c r="X398">
        <v>1366417754</v>
      </c>
      <c r="Y398">
        <v>5.36</v>
      </c>
      <c r="Z398">
        <v>471031528</v>
      </c>
      <c r="AA398">
        <v>20.593684</v>
      </c>
      <c r="AB398">
        <v>78.962879999999998</v>
      </c>
      <c r="AC398" s="13">
        <f t="shared" si="7"/>
        <v>73239992</v>
      </c>
    </row>
    <row r="399" spans="1:29">
      <c r="A399">
        <v>704</v>
      </c>
      <c r="B399" t="s">
        <v>540</v>
      </c>
      <c r="C399">
        <v>14800000</v>
      </c>
      <c r="D399">
        <v>13356517783</v>
      </c>
      <c r="E399" t="s">
        <v>111</v>
      </c>
      <c r="F399" t="s">
        <v>540</v>
      </c>
      <c r="G399">
        <v>1210</v>
      </c>
      <c r="H399" t="s">
        <v>59</v>
      </c>
      <c r="I399" t="s">
        <v>60</v>
      </c>
      <c r="J399" t="s">
        <v>63</v>
      </c>
      <c r="K399">
        <v>276</v>
      </c>
      <c r="L399">
        <v>153</v>
      </c>
      <c r="M399">
        <v>148</v>
      </c>
      <c r="N399">
        <v>61205000</v>
      </c>
      <c r="O399">
        <v>15300</v>
      </c>
      <c r="P399">
        <v>244800</v>
      </c>
      <c r="Q399">
        <v>183600</v>
      </c>
      <c r="R399">
        <v>2900000</v>
      </c>
      <c r="S399" t="s">
        <v>78</v>
      </c>
      <c r="T399">
        <v>2006</v>
      </c>
      <c r="U399" t="s">
        <v>33</v>
      </c>
      <c r="V399">
        <v>9</v>
      </c>
      <c r="W399">
        <v>88.2</v>
      </c>
      <c r="X399">
        <v>328239523</v>
      </c>
      <c r="Y399">
        <v>14.7</v>
      </c>
      <c r="Z399">
        <v>270663028</v>
      </c>
      <c r="AA399">
        <v>37.090240000000001</v>
      </c>
      <c r="AB399">
        <v>-95.712890999999999</v>
      </c>
      <c r="AC399" s="13">
        <f t="shared" si="7"/>
        <v>48251210</v>
      </c>
    </row>
    <row r="400" spans="1:29">
      <c r="A400">
        <v>732</v>
      </c>
      <c r="B400" t="s">
        <v>541</v>
      </c>
      <c r="C400">
        <v>14600000</v>
      </c>
      <c r="D400">
        <v>11182302317</v>
      </c>
      <c r="E400" t="s">
        <v>111</v>
      </c>
      <c r="F400" t="s">
        <v>541</v>
      </c>
      <c r="G400">
        <v>1206</v>
      </c>
      <c r="H400" t="s">
        <v>132</v>
      </c>
      <c r="I400" t="s">
        <v>133</v>
      </c>
      <c r="J400" t="s">
        <v>111</v>
      </c>
      <c r="K400">
        <v>369</v>
      </c>
      <c r="L400">
        <v>40</v>
      </c>
      <c r="M400">
        <v>131</v>
      </c>
      <c r="N400">
        <v>109865000</v>
      </c>
      <c r="O400">
        <v>27500</v>
      </c>
      <c r="P400">
        <v>439500</v>
      </c>
      <c r="Q400">
        <v>329600</v>
      </c>
      <c r="R400">
        <v>5300000</v>
      </c>
      <c r="S400">
        <v>100000</v>
      </c>
      <c r="T400">
        <v>2014</v>
      </c>
      <c r="U400" t="s">
        <v>42</v>
      </c>
      <c r="V400">
        <v>19</v>
      </c>
      <c r="W400">
        <v>51.3</v>
      </c>
      <c r="X400">
        <v>212559417</v>
      </c>
      <c r="Y400">
        <v>12.08</v>
      </c>
      <c r="Z400">
        <v>183241641</v>
      </c>
      <c r="AA400">
        <v>-14.235004</v>
      </c>
      <c r="AB400">
        <v>-51.925280000000001</v>
      </c>
      <c r="AC400" s="13">
        <f t="shared" si="7"/>
        <v>25677178</v>
      </c>
    </row>
    <row r="401" spans="1:29">
      <c r="A401">
        <v>991</v>
      </c>
      <c r="B401" t="s">
        <v>542</v>
      </c>
      <c r="C401">
        <v>12300000</v>
      </c>
      <c r="D401">
        <v>9029609749</v>
      </c>
      <c r="E401" t="s">
        <v>107</v>
      </c>
      <c r="F401" t="s">
        <v>542</v>
      </c>
      <c r="G401">
        <v>1200</v>
      </c>
      <c r="H401" t="s">
        <v>132</v>
      </c>
      <c r="I401" t="s">
        <v>133</v>
      </c>
      <c r="J401" t="s">
        <v>63</v>
      </c>
      <c r="K401">
        <v>525</v>
      </c>
      <c r="L401">
        <v>55</v>
      </c>
      <c r="M401">
        <v>172</v>
      </c>
      <c r="N401">
        <v>552513000</v>
      </c>
      <c r="O401">
        <v>138100</v>
      </c>
      <c r="P401">
        <v>2200000</v>
      </c>
      <c r="Q401">
        <v>1700000</v>
      </c>
      <c r="R401">
        <v>26500000</v>
      </c>
      <c r="S401">
        <v>700000</v>
      </c>
      <c r="T401">
        <v>2017</v>
      </c>
      <c r="U401" t="s">
        <v>55</v>
      </c>
      <c r="V401">
        <v>12</v>
      </c>
      <c r="W401">
        <v>51.3</v>
      </c>
      <c r="X401">
        <v>212559417</v>
      </c>
      <c r="Y401">
        <v>12.08</v>
      </c>
      <c r="Z401">
        <v>183241641</v>
      </c>
      <c r="AA401">
        <v>-14.235004</v>
      </c>
      <c r="AB401">
        <v>-51.925280000000001</v>
      </c>
      <c r="AC401" s="13">
        <f t="shared" si="7"/>
        <v>25677178</v>
      </c>
    </row>
    <row r="402" spans="1:29">
      <c r="A402">
        <v>856</v>
      </c>
      <c r="B402" t="s">
        <v>543</v>
      </c>
      <c r="C402">
        <v>13400000</v>
      </c>
      <c r="D402">
        <v>3363634923</v>
      </c>
      <c r="E402" t="s">
        <v>198</v>
      </c>
      <c r="F402" t="s">
        <v>543</v>
      </c>
      <c r="G402">
        <v>1195</v>
      </c>
      <c r="H402" t="s">
        <v>48</v>
      </c>
      <c r="I402" t="s">
        <v>49</v>
      </c>
      <c r="J402" t="s">
        <v>63</v>
      </c>
      <c r="K402">
        <v>2436</v>
      </c>
      <c r="L402">
        <v>15</v>
      </c>
      <c r="M402">
        <v>162</v>
      </c>
      <c r="N402">
        <v>41672000</v>
      </c>
      <c r="O402">
        <v>10400</v>
      </c>
      <c r="P402">
        <v>166700</v>
      </c>
      <c r="Q402">
        <v>125000</v>
      </c>
      <c r="R402">
        <v>2000000</v>
      </c>
      <c r="S402" t="s">
        <v>78</v>
      </c>
      <c r="T402">
        <v>2014</v>
      </c>
      <c r="U402" t="s">
        <v>84</v>
      </c>
      <c r="V402">
        <v>8</v>
      </c>
      <c r="W402">
        <v>49.3</v>
      </c>
      <c r="X402">
        <v>69625582</v>
      </c>
      <c r="Y402">
        <v>0.75</v>
      </c>
      <c r="Z402">
        <v>35294600</v>
      </c>
      <c r="AA402">
        <v>15.870032</v>
      </c>
      <c r="AB402">
        <v>100.992541</v>
      </c>
      <c r="AC402" s="13">
        <f t="shared" si="7"/>
        <v>522192</v>
      </c>
    </row>
    <row r="403" spans="1:29">
      <c r="A403">
        <v>309</v>
      </c>
      <c r="B403" t="s">
        <v>544</v>
      </c>
      <c r="C403">
        <v>22600000</v>
      </c>
      <c r="D403">
        <v>17507060680</v>
      </c>
      <c r="E403" t="s">
        <v>29</v>
      </c>
      <c r="F403" t="s">
        <v>544</v>
      </c>
      <c r="G403">
        <v>1189</v>
      </c>
      <c r="H403" t="s">
        <v>239</v>
      </c>
      <c r="I403" t="s">
        <v>240</v>
      </c>
      <c r="J403" t="s">
        <v>63</v>
      </c>
      <c r="K403">
        <v>156</v>
      </c>
      <c r="L403">
        <v>1</v>
      </c>
      <c r="M403">
        <v>83</v>
      </c>
      <c r="N403">
        <v>73829000</v>
      </c>
      <c r="O403">
        <v>18500</v>
      </c>
      <c r="P403">
        <v>295300</v>
      </c>
      <c r="Q403">
        <v>221500</v>
      </c>
      <c r="R403">
        <v>3500000</v>
      </c>
      <c r="S403">
        <v>100000</v>
      </c>
      <c r="T403">
        <v>2010</v>
      </c>
      <c r="U403" t="s">
        <v>84</v>
      </c>
      <c r="V403">
        <v>11</v>
      </c>
      <c r="W403">
        <v>68</v>
      </c>
      <c r="X403">
        <v>34268528</v>
      </c>
      <c r="Y403">
        <v>5.93</v>
      </c>
      <c r="Z403">
        <v>28807838</v>
      </c>
      <c r="AA403">
        <v>23.885942</v>
      </c>
      <c r="AB403">
        <v>45.079161999999997</v>
      </c>
      <c r="AC403" s="13">
        <f t="shared" si="7"/>
        <v>2032124</v>
      </c>
    </row>
    <row r="404" spans="1:29">
      <c r="A404">
        <v>301</v>
      </c>
      <c r="B404" t="s">
        <v>545</v>
      </c>
      <c r="C404">
        <v>22900000</v>
      </c>
      <c r="D404">
        <v>16298342829</v>
      </c>
      <c r="E404" t="s">
        <v>111</v>
      </c>
      <c r="F404" t="s">
        <v>545</v>
      </c>
      <c r="G404">
        <v>1159</v>
      </c>
      <c r="H404" t="s">
        <v>347</v>
      </c>
      <c r="I404" t="s">
        <v>348</v>
      </c>
      <c r="J404" t="s">
        <v>111</v>
      </c>
      <c r="K404">
        <v>181</v>
      </c>
      <c r="L404">
        <v>2</v>
      </c>
      <c r="M404">
        <v>83</v>
      </c>
      <c r="N404">
        <v>169056000</v>
      </c>
      <c r="O404">
        <v>42300</v>
      </c>
      <c r="P404">
        <v>676200</v>
      </c>
      <c r="Q404">
        <v>507200</v>
      </c>
      <c r="R404">
        <v>8100000</v>
      </c>
      <c r="S404">
        <v>300000</v>
      </c>
      <c r="T404">
        <v>2012</v>
      </c>
      <c r="U404" t="s">
        <v>40</v>
      </c>
      <c r="V404">
        <v>1</v>
      </c>
      <c r="W404">
        <v>34.4</v>
      </c>
      <c r="X404">
        <v>10101694</v>
      </c>
      <c r="Y404">
        <v>14.72</v>
      </c>
      <c r="Z404">
        <v>9213048</v>
      </c>
      <c r="AA404">
        <v>30.585163999999999</v>
      </c>
      <c r="AB404">
        <v>36.238413999999999</v>
      </c>
      <c r="AC404" s="13">
        <f t="shared" si="7"/>
        <v>1486969</v>
      </c>
    </row>
    <row r="405" spans="1:29">
      <c r="A405">
        <v>437</v>
      </c>
      <c r="B405" t="s">
        <v>546</v>
      </c>
      <c r="C405">
        <v>19000000</v>
      </c>
      <c r="D405">
        <v>13824277846</v>
      </c>
      <c r="E405" t="s">
        <v>128</v>
      </c>
      <c r="F405" t="s">
        <v>546</v>
      </c>
      <c r="G405">
        <v>1154</v>
      </c>
      <c r="H405" t="s">
        <v>132</v>
      </c>
      <c r="I405" t="s">
        <v>133</v>
      </c>
      <c r="J405" t="s">
        <v>129</v>
      </c>
      <c r="K405">
        <v>260</v>
      </c>
      <c r="L405">
        <v>22</v>
      </c>
      <c r="M405">
        <v>27</v>
      </c>
      <c r="N405">
        <v>76903000</v>
      </c>
      <c r="O405">
        <v>19200</v>
      </c>
      <c r="P405">
        <v>307600</v>
      </c>
      <c r="Q405">
        <v>230700</v>
      </c>
      <c r="R405">
        <v>3700000</v>
      </c>
      <c r="S405">
        <v>100000</v>
      </c>
      <c r="T405">
        <v>2012</v>
      </c>
      <c r="U405" t="s">
        <v>64</v>
      </c>
      <c r="V405">
        <v>30</v>
      </c>
      <c r="W405">
        <v>51.3</v>
      </c>
      <c r="X405">
        <v>212559417</v>
      </c>
      <c r="Y405">
        <v>12.08</v>
      </c>
      <c r="Z405">
        <v>183241641</v>
      </c>
      <c r="AA405">
        <v>-14.235004</v>
      </c>
      <c r="AB405">
        <v>-51.925280000000001</v>
      </c>
      <c r="AC405" s="13">
        <f t="shared" si="7"/>
        <v>25677178</v>
      </c>
    </row>
    <row r="406" spans="1:29">
      <c r="A406">
        <v>596</v>
      </c>
      <c r="B406" t="s">
        <v>547</v>
      </c>
      <c r="C406">
        <v>16100000</v>
      </c>
      <c r="D406">
        <v>5055576881</v>
      </c>
      <c r="E406" t="s">
        <v>111</v>
      </c>
      <c r="F406" t="s">
        <v>547</v>
      </c>
      <c r="G406">
        <v>1123</v>
      </c>
      <c r="H406" t="s">
        <v>78</v>
      </c>
      <c r="I406" t="s">
        <v>78</v>
      </c>
      <c r="J406" t="s">
        <v>111</v>
      </c>
      <c r="K406">
        <v>1343</v>
      </c>
      <c r="L406" t="s">
        <v>78</v>
      </c>
      <c r="M406">
        <v>119</v>
      </c>
      <c r="N406">
        <v>98720000</v>
      </c>
      <c r="O406">
        <v>24700</v>
      </c>
      <c r="P406">
        <v>394900</v>
      </c>
      <c r="Q406">
        <v>296200</v>
      </c>
      <c r="R406">
        <v>4700000</v>
      </c>
      <c r="S406">
        <v>100000</v>
      </c>
      <c r="T406">
        <v>2016</v>
      </c>
      <c r="U406" t="s">
        <v>86</v>
      </c>
      <c r="V406">
        <v>27</v>
      </c>
      <c r="W406" t="s">
        <v>78</v>
      </c>
      <c r="X406" t="s">
        <v>78</v>
      </c>
      <c r="Y406" t="s">
        <v>78</v>
      </c>
      <c r="Z406" t="s">
        <v>78</v>
      </c>
      <c r="AA406" t="s">
        <v>78</v>
      </c>
      <c r="AB406" t="s">
        <v>78</v>
      </c>
      <c r="AC406" s="13" t="e">
        <f t="shared" si="7"/>
        <v>#VALUE!</v>
      </c>
    </row>
    <row r="407" spans="1:29">
      <c r="A407">
        <v>7</v>
      </c>
      <c r="B407" t="s">
        <v>548</v>
      </c>
      <c r="C407">
        <v>112000000</v>
      </c>
      <c r="D407">
        <v>93247040539</v>
      </c>
      <c r="E407" t="s">
        <v>29</v>
      </c>
      <c r="F407" t="s">
        <v>548</v>
      </c>
      <c r="G407">
        <v>1111</v>
      </c>
      <c r="H407" t="s">
        <v>59</v>
      </c>
      <c r="I407" t="s">
        <v>60</v>
      </c>
      <c r="J407" t="s">
        <v>63</v>
      </c>
      <c r="K407">
        <v>5</v>
      </c>
      <c r="L407">
        <v>3</v>
      </c>
      <c r="M407">
        <v>3</v>
      </c>
      <c r="N407">
        <v>731674000</v>
      </c>
      <c r="O407">
        <v>182900</v>
      </c>
      <c r="P407">
        <v>2900000</v>
      </c>
      <c r="Q407">
        <v>2200000</v>
      </c>
      <c r="R407">
        <v>35100000</v>
      </c>
      <c r="S407" t="s">
        <v>78</v>
      </c>
      <c r="T407">
        <v>2015</v>
      </c>
      <c r="U407" t="s">
        <v>80</v>
      </c>
      <c r="V407">
        <v>12</v>
      </c>
      <c r="W407">
        <v>88.2</v>
      </c>
      <c r="X407">
        <v>328239523</v>
      </c>
      <c r="Y407">
        <v>14.7</v>
      </c>
      <c r="Z407">
        <v>270663028</v>
      </c>
      <c r="AA407">
        <v>37.090240000000001</v>
      </c>
      <c r="AB407">
        <v>-95.712890999999999</v>
      </c>
      <c r="AC407" s="13">
        <f t="shared" si="7"/>
        <v>48251210</v>
      </c>
    </row>
    <row r="408" spans="1:29">
      <c r="A408">
        <v>954</v>
      </c>
      <c r="B408" t="s">
        <v>549</v>
      </c>
      <c r="C408">
        <v>12500000</v>
      </c>
      <c r="D408">
        <v>1402042328</v>
      </c>
      <c r="E408" t="s">
        <v>76</v>
      </c>
      <c r="F408" t="s">
        <v>549</v>
      </c>
      <c r="G408">
        <v>1109</v>
      </c>
      <c r="H408" t="s">
        <v>205</v>
      </c>
      <c r="I408" t="s">
        <v>206</v>
      </c>
      <c r="J408" t="s">
        <v>77</v>
      </c>
      <c r="K408">
        <v>7741</v>
      </c>
      <c r="L408">
        <v>33</v>
      </c>
      <c r="M408">
        <v>68</v>
      </c>
      <c r="N408">
        <v>8869000</v>
      </c>
      <c r="O408">
        <v>2200</v>
      </c>
      <c r="P408">
        <v>35500</v>
      </c>
      <c r="Q408">
        <v>26600</v>
      </c>
      <c r="R408">
        <v>425700</v>
      </c>
      <c r="S408" t="s">
        <v>78</v>
      </c>
      <c r="T408">
        <v>2014</v>
      </c>
      <c r="U408" t="s">
        <v>68</v>
      </c>
      <c r="V408">
        <v>22</v>
      </c>
      <c r="W408">
        <v>40.200000000000003</v>
      </c>
      <c r="X408">
        <v>126014024</v>
      </c>
      <c r="Y408">
        <v>3.42</v>
      </c>
      <c r="Z408">
        <v>102626859</v>
      </c>
      <c r="AA408">
        <v>23.634501</v>
      </c>
      <c r="AB408">
        <v>-102.552784</v>
      </c>
      <c r="AC408" s="13">
        <f t="shared" si="7"/>
        <v>4309680</v>
      </c>
    </row>
    <row r="409" spans="1:29">
      <c r="A409">
        <v>945</v>
      </c>
      <c r="B409" t="s">
        <v>550</v>
      </c>
      <c r="C409">
        <v>12600000</v>
      </c>
      <c r="D409">
        <v>3152402405</v>
      </c>
      <c r="E409" t="s">
        <v>29</v>
      </c>
      <c r="F409" t="s">
        <v>550</v>
      </c>
      <c r="G409">
        <v>1101</v>
      </c>
      <c r="H409" t="s">
        <v>59</v>
      </c>
      <c r="I409" t="s">
        <v>60</v>
      </c>
      <c r="J409" t="s">
        <v>171</v>
      </c>
      <c r="K409">
        <v>2681</v>
      </c>
      <c r="L409">
        <v>174</v>
      </c>
      <c r="M409">
        <v>61</v>
      </c>
      <c r="N409">
        <v>5952000</v>
      </c>
      <c r="O409">
        <v>1500</v>
      </c>
      <c r="P409">
        <v>23800</v>
      </c>
      <c r="Q409">
        <v>17900</v>
      </c>
      <c r="R409">
        <v>285700</v>
      </c>
      <c r="S409">
        <v>100000</v>
      </c>
      <c r="T409">
        <v>2010</v>
      </c>
      <c r="U409" t="s">
        <v>55</v>
      </c>
      <c r="V409">
        <v>15</v>
      </c>
      <c r="W409">
        <v>88.2</v>
      </c>
      <c r="X409">
        <v>328239523</v>
      </c>
      <c r="Y409">
        <v>14.7</v>
      </c>
      <c r="Z409">
        <v>270663028</v>
      </c>
      <c r="AA409">
        <v>37.090240000000001</v>
      </c>
      <c r="AB409">
        <v>-95.712890999999999</v>
      </c>
      <c r="AC409" s="13">
        <f t="shared" si="7"/>
        <v>48251210</v>
      </c>
    </row>
    <row r="410" spans="1:29">
      <c r="A410">
        <v>275</v>
      </c>
      <c r="B410" t="s">
        <v>551</v>
      </c>
      <c r="C410">
        <v>23700000</v>
      </c>
      <c r="D410">
        <v>15510153803</v>
      </c>
      <c r="E410" t="s">
        <v>29</v>
      </c>
      <c r="F410" t="s">
        <v>551</v>
      </c>
      <c r="G410">
        <v>1099</v>
      </c>
      <c r="H410" t="s">
        <v>161</v>
      </c>
      <c r="I410" t="s">
        <v>162</v>
      </c>
      <c r="J410" t="s">
        <v>63</v>
      </c>
      <c r="K410">
        <v>208</v>
      </c>
      <c r="L410">
        <v>11</v>
      </c>
      <c r="M410">
        <v>74</v>
      </c>
      <c r="N410">
        <v>32817000</v>
      </c>
      <c r="O410">
        <v>8200</v>
      </c>
      <c r="P410">
        <v>131300</v>
      </c>
      <c r="Q410">
        <v>98400</v>
      </c>
      <c r="R410">
        <v>1600000</v>
      </c>
      <c r="S410" t="s">
        <v>78</v>
      </c>
      <c r="T410">
        <v>2014</v>
      </c>
      <c r="U410" t="s">
        <v>50</v>
      </c>
      <c r="V410">
        <v>22</v>
      </c>
      <c r="W410">
        <v>60</v>
      </c>
      <c r="X410">
        <v>66834405</v>
      </c>
      <c r="Y410">
        <v>3.85</v>
      </c>
      <c r="Z410">
        <v>55908316</v>
      </c>
      <c r="AA410">
        <v>55.378050999999999</v>
      </c>
      <c r="AB410">
        <v>-3.4359730000000002</v>
      </c>
      <c r="AC410" s="13">
        <f t="shared" si="7"/>
        <v>2573125</v>
      </c>
    </row>
    <row r="411" spans="1:29">
      <c r="A411">
        <v>836</v>
      </c>
      <c r="B411" t="s">
        <v>552</v>
      </c>
      <c r="C411">
        <v>13600000</v>
      </c>
      <c r="D411">
        <v>5141201173</v>
      </c>
      <c r="E411" t="s">
        <v>118</v>
      </c>
      <c r="F411" t="s">
        <v>552</v>
      </c>
      <c r="G411">
        <v>1097</v>
      </c>
      <c r="H411" t="s">
        <v>30</v>
      </c>
      <c r="I411" t="s">
        <v>31</v>
      </c>
      <c r="J411" t="s">
        <v>129</v>
      </c>
      <c r="K411">
        <v>1303</v>
      </c>
      <c r="L411">
        <v>114</v>
      </c>
      <c r="M411">
        <v>42</v>
      </c>
      <c r="N411">
        <v>10764000</v>
      </c>
      <c r="O411">
        <v>2700</v>
      </c>
      <c r="P411">
        <v>43100</v>
      </c>
      <c r="Q411">
        <v>32300</v>
      </c>
      <c r="R411">
        <v>516700</v>
      </c>
      <c r="S411">
        <v>100000</v>
      </c>
      <c r="T411">
        <v>2016</v>
      </c>
      <c r="U411" t="s">
        <v>84</v>
      </c>
      <c r="V411">
        <v>25</v>
      </c>
      <c r="W411">
        <v>28.1</v>
      </c>
      <c r="X411">
        <v>1366417754</v>
      </c>
      <c r="Y411">
        <v>5.36</v>
      </c>
      <c r="Z411">
        <v>471031528</v>
      </c>
      <c r="AA411">
        <v>20.593684</v>
      </c>
      <c r="AB411">
        <v>78.962879999999998</v>
      </c>
      <c r="AC411" s="13">
        <f t="shared" si="7"/>
        <v>73239992</v>
      </c>
    </row>
    <row r="412" spans="1:29">
      <c r="A412">
        <v>566</v>
      </c>
      <c r="B412" t="s">
        <v>553</v>
      </c>
      <c r="C412">
        <v>16400000</v>
      </c>
      <c r="D412">
        <v>3955426159</v>
      </c>
      <c r="E412" t="s">
        <v>229</v>
      </c>
      <c r="F412" t="s">
        <v>553</v>
      </c>
      <c r="G412">
        <v>1091</v>
      </c>
      <c r="H412" t="s">
        <v>59</v>
      </c>
      <c r="I412" t="s">
        <v>60</v>
      </c>
      <c r="J412" t="s">
        <v>63</v>
      </c>
      <c r="K412">
        <v>1938</v>
      </c>
      <c r="L412">
        <v>138</v>
      </c>
      <c r="M412">
        <v>134</v>
      </c>
      <c r="N412">
        <v>18028000</v>
      </c>
      <c r="O412">
        <v>4500</v>
      </c>
      <c r="P412">
        <v>72100</v>
      </c>
      <c r="Q412">
        <v>54100</v>
      </c>
      <c r="R412">
        <v>865300</v>
      </c>
      <c r="S412" t="s">
        <v>78</v>
      </c>
      <c r="T412">
        <v>2011</v>
      </c>
      <c r="U412" t="s">
        <v>50</v>
      </c>
      <c r="V412">
        <v>27</v>
      </c>
      <c r="W412">
        <v>88.2</v>
      </c>
      <c r="X412">
        <v>328239523</v>
      </c>
      <c r="Y412">
        <v>14.7</v>
      </c>
      <c r="Z412">
        <v>270663028</v>
      </c>
      <c r="AA412">
        <v>37.090240000000001</v>
      </c>
      <c r="AB412">
        <v>-95.712890999999999</v>
      </c>
      <c r="AC412" s="13">
        <f t="shared" si="7"/>
        <v>48251210</v>
      </c>
    </row>
    <row r="413" spans="1:29">
      <c r="A413">
        <v>893</v>
      </c>
      <c r="B413" t="s">
        <v>554</v>
      </c>
      <c r="C413">
        <v>13100000</v>
      </c>
      <c r="D413">
        <v>2555801802</v>
      </c>
      <c r="E413" t="s">
        <v>29</v>
      </c>
      <c r="F413" t="s">
        <v>554</v>
      </c>
      <c r="G413">
        <v>1077</v>
      </c>
      <c r="H413" t="s">
        <v>132</v>
      </c>
      <c r="I413" t="s">
        <v>133</v>
      </c>
      <c r="J413" t="s">
        <v>171</v>
      </c>
      <c r="K413">
        <v>3545</v>
      </c>
      <c r="L413">
        <v>50</v>
      </c>
      <c r="M413">
        <v>56</v>
      </c>
      <c r="N413">
        <v>43990000</v>
      </c>
      <c r="O413">
        <v>11000</v>
      </c>
      <c r="P413">
        <v>176000</v>
      </c>
      <c r="Q413">
        <v>132000</v>
      </c>
      <c r="R413">
        <v>2100000</v>
      </c>
      <c r="S413">
        <v>100000</v>
      </c>
      <c r="T413">
        <v>2015</v>
      </c>
      <c r="U413" t="s">
        <v>40</v>
      </c>
      <c r="V413">
        <v>6</v>
      </c>
      <c r="W413">
        <v>51.3</v>
      </c>
      <c r="X413">
        <v>212559417</v>
      </c>
      <c r="Y413">
        <v>12.08</v>
      </c>
      <c r="Z413">
        <v>183241641</v>
      </c>
      <c r="AA413">
        <v>-14.235004</v>
      </c>
      <c r="AB413">
        <v>-51.925280000000001</v>
      </c>
      <c r="AC413" s="13">
        <f t="shared" si="7"/>
        <v>25677178</v>
      </c>
    </row>
    <row r="414" spans="1:29">
      <c r="A414">
        <v>956</v>
      </c>
      <c r="B414" t="s">
        <v>555</v>
      </c>
      <c r="C414">
        <v>12500000</v>
      </c>
      <c r="D414">
        <v>2983799729</v>
      </c>
      <c r="E414" t="s">
        <v>229</v>
      </c>
      <c r="F414" t="s">
        <v>555</v>
      </c>
      <c r="G414">
        <v>1076</v>
      </c>
      <c r="H414" t="s">
        <v>59</v>
      </c>
      <c r="I414" t="s">
        <v>60</v>
      </c>
      <c r="J414" t="s">
        <v>63</v>
      </c>
      <c r="K414">
        <v>2892</v>
      </c>
      <c r="L414">
        <v>175</v>
      </c>
      <c r="M414">
        <v>171</v>
      </c>
      <c r="N414">
        <v>111252000</v>
      </c>
      <c r="O414">
        <v>27800</v>
      </c>
      <c r="P414">
        <v>445000</v>
      </c>
      <c r="Q414">
        <v>333800</v>
      </c>
      <c r="R414">
        <v>5300000</v>
      </c>
      <c r="S414">
        <v>200000</v>
      </c>
      <c r="T414">
        <v>2014</v>
      </c>
      <c r="U414" t="s">
        <v>55</v>
      </c>
      <c r="V414">
        <v>28</v>
      </c>
      <c r="W414">
        <v>88.2</v>
      </c>
      <c r="X414">
        <v>328239523</v>
      </c>
      <c r="Y414">
        <v>14.7</v>
      </c>
      <c r="Z414">
        <v>270663028</v>
      </c>
      <c r="AA414">
        <v>37.090240000000001</v>
      </c>
      <c r="AB414">
        <v>-95.712890999999999</v>
      </c>
      <c r="AC414" s="13">
        <f t="shared" si="7"/>
        <v>48251210</v>
      </c>
    </row>
    <row r="415" spans="1:29">
      <c r="A415">
        <v>752</v>
      </c>
      <c r="B415" t="s">
        <v>556</v>
      </c>
      <c r="C415">
        <v>14500000</v>
      </c>
      <c r="D415">
        <v>3517662420</v>
      </c>
      <c r="E415" t="s">
        <v>198</v>
      </c>
      <c r="F415" t="s">
        <v>556</v>
      </c>
      <c r="G415">
        <v>1064</v>
      </c>
      <c r="H415" t="s">
        <v>141</v>
      </c>
      <c r="I415" t="s">
        <v>142</v>
      </c>
      <c r="J415" t="s">
        <v>198</v>
      </c>
      <c r="K415">
        <v>2297</v>
      </c>
      <c r="L415">
        <v>8</v>
      </c>
      <c r="M415">
        <v>31</v>
      </c>
      <c r="N415">
        <v>5329000</v>
      </c>
      <c r="O415">
        <v>1300</v>
      </c>
      <c r="P415">
        <v>21300</v>
      </c>
      <c r="Q415">
        <v>16000</v>
      </c>
      <c r="R415">
        <v>255800</v>
      </c>
      <c r="S415" t="s">
        <v>78</v>
      </c>
      <c r="T415">
        <v>2010</v>
      </c>
      <c r="U415" t="s">
        <v>38</v>
      </c>
      <c r="V415">
        <v>29</v>
      </c>
      <c r="W415">
        <v>68.900000000000006</v>
      </c>
      <c r="X415">
        <v>36991981</v>
      </c>
      <c r="Y415">
        <v>5.56</v>
      </c>
      <c r="Z415">
        <v>30628482</v>
      </c>
      <c r="AA415">
        <v>56.130366000000002</v>
      </c>
      <c r="AB415">
        <v>-106.346771</v>
      </c>
      <c r="AC415" s="13">
        <f t="shared" si="7"/>
        <v>2056754</v>
      </c>
    </row>
    <row r="416" spans="1:29">
      <c r="A416">
        <v>283</v>
      </c>
      <c r="B416" t="s">
        <v>557</v>
      </c>
      <c r="C416">
        <v>23500000</v>
      </c>
      <c r="D416">
        <v>14696994366</v>
      </c>
      <c r="E416" t="s">
        <v>29</v>
      </c>
      <c r="F416" t="s">
        <v>557</v>
      </c>
      <c r="G416">
        <v>1044</v>
      </c>
      <c r="H416" t="s">
        <v>161</v>
      </c>
      <c r="I416" t="s">
        <v>162</v>
      </c>
      <c r="J416" t="s">
        <v>63</v>
      </c>
      <c r="K416">
        <v>235</v>
      </c>
      <c r="L416">
        <v>13</v>
      </c>
      <c r="M416">
        <v>76</v>
      </c>
      <c r="N416">
        <v>59629000</v>
      </c>
      <c r="O416">
        <v>14900</v>
      </c>
      <c r="P416">
        <v>238500</v>
      </c>
      <c r="Q416">
        <v>178900</v>
      </c>
      <c r="R416">
        <v>2900000</v>
      </c>
      <c r="S416" t="s">
        <v>78</v>
      </c>
      <c r="T416">
        <v>2014</v>
      </c>
      <c r="U416" t="s">
        <v>40</v>
      </c>
      <c r="V416">
        <v>17</v>
      </c>
      <c r="W416">
        <v>60</v>
      </c>
      <c r="X416">
        <v>66834405</v>
      </c>
      <c r="Y416">
        <v>3.85</v>
      </c>
      <c r="Z416">
        <v>55908316</v>
      </c>
      <c r="AA416">
        <v>55.378050999999999</v>
      </c>
      <c r="AB416">
        <v>-3.4359730000000002</v>
      </c>
      <c r="AC416" s="13">
        <f t="shared" si="7"/>
        <v>2573125</v>
      </c>
    </row>
    <row r="417" spans="1:29">
      <c r="A417">
        <v>825</v>
      </c>
      <c r="B417" t="s">
        <v>558</v>
      </c>
      <c r="C417">
        <v>13700000</v>
      </c>
      <c r="D417">
        <v>9596430464</v>
      </c>
      <c r="E417" t="s">
        <v>198</v>
      </c>
      <c r="F417" t="s">
        <v>558</v>
      </c>
      <c r="G417">
        <v>1040</v>
      </c>
      <c r="H417" t="s">
        <v>30</v>
      </c>
      <c r="I417" t="s">
        <v>31</v>
      </c>
      <c r="J417" t="s">
        <v>198</v>
      </c>
      <c r="K417">
        <v>487</v>
      </c>
      <c r="L417">
        <v>113</v>
      </c>
      <c r="M417">
        <v>36</v>
      </c>
      <c r="N417">
        <v>379240000</v>
      </c>
      <c r="O417">
        <v>94800</v>
      </c>
      <c r="P417">
        <v>1500000</v>
      </c>
      <c r="Q417">
        <v>1100000</v>
      </c>
      <c r="R417">
        <v>18200000</v>
      </c>
      <c r="S417">
        <v>600000</v>
      </c>
      <c r="T417">
        <v>2021</v>
      </c>
      <c r="U417" t="s">
        <v>42</v>
      </c>
      <c r="V417">
        <v>15</v>
      </c>
      <c r="W417">
        <v>28.1</v>
      </c>
      <c r="X417">
        <v>1366417754</v>
      </c>
      <c r="Y417">
        <v>5.36</v>
      </c>
      <c r="Z417">
        <v>471031528</v>
      </c>
      <c r="AA417">
        <v>20.593684</v>
      </c>
      <c r="AB417">
        <v>78.962879999999998</v>
      </c>
      <c r="AC417" s="13">
        <f t="shared" si="7"/>
        <v>73239992</v>
      </c>
    </row>
    <row r="418" spans="1:29">
      <c r="A418">
        <v>473</v>
      </c>
      <c r="B418" t="s">
        <v>559</v>
      </c>
      <c r="C418">
        <v>18100000</v>
      </c>
      <c r="D418">
        <v>3306242674</v>
      </c>
      <c r="E418" t="s">
        <v>63</v>
      </c>
      <c r="F418" t="s">
        <v>559</v>
      </c>
      <c r="G418">
        <v>1037</v>
      </c>
      <c r="H418" t="s">
        <v>45</v>
      </c>
      <c r="I418" t="s">
        <v>46</v>
      </c>
      <c r="J418" t="s">
        <v>63</v>
      </c>
      <c r="K418">
        <v>2498</v>
      </c>
      <c r="L418">
        <v>15</v>
      </c>
      <c r="M418">
        <v>119</v>
      </c>
      <c r="N418">
        <v>27312000</v>
      </c>
      <c r="O418">
        <v>6800</v>
      </c>
      <c r="P418">
        <v>109200</v>
      </c>
      <c r="Q418">
        <v>81900</v>
      </c>
      <c r="R418">
        <v>1300000</v>
      </c>
      <c r="S418" t="s">
        <v>78</v>
      </c>
      <c r="T418">
        <v>2015</v>
      </c>
      <c r="U418" t="s">
        <v>86</v>
      </c>
      <c r="V418">
        <v>4</v>
      </c>
      <c r="W418">
        <v>36.299999999999997</v>
      </c>
      <c r="X418">
        <v>270203917</v>
      </c>
      <c r="Y418">
        <v>4.6900000000000004</v>
      </c>
      <c r="Z418">
        <v>151509724</v>
      </c>
      <c r="AA418">
        <v>-0.78927499999999995</v>
      </c>
      <c r="AB418">
        <v>113.92132700000001</v>
      </c>
      <c r="AC418" s="13">
        <f t="shared" si="7"/>
        <v>12672564</v>
      </c>
    </row>
    <row r="419" spans="1:29">
      <c r="A419">
        <v>666</v>
      </c>
      <c r="B419" t="s">
        <v>560</v>
      </c>
      <c r="C419">
        <v>15100000</v>
      </c>
      <c r="D419">
        <v>3060202847</v>
      </c>
      <c r="E419" t="s">
        <v>29</v>
      </c>
      <c r="F419" t="s">
        <v>560</v>
      </c>
      <c r="G419">
        <v>1037</v>
      </c>
      <c r="H419" t="s">
        <v>59</v>
      </c>
      <c r="I419" t="s">
        <v>60</v>
      </c>
      <c r="J419" t="s">
        <v>171</v>
      </c>
      <c r="K419">
        <v>2796</v>
      </c>
      <c r="L419">
        <v>149</v>
      </c>
      <c r="M419">
        <v>43</v>
      </c>
      <c r="N419">
        <v>43409000</v>
      </c>
      <c r="O419">
        <v>10900</v>
      </c>
      <c r="P419">
        <v>173600</v>
      </c>
      <c r="Q419">
        <v>130200</v>
      </c>
      <c r="R419">
        <v>2100000</v>
      </c>
      <c r="S419">
        <v>200000</v>
      </c>
      <c r="T419">
        <v>2013</v>
      </c>
      <c r="U419" t="s">
        <v>68</v>
      </c>
      <c r="V419">
        <v>12</v>
      </c>
      <c r="W419">
        <v>88.2</v>
      </c>
      <c r="X419">
        <v>328239523</v>
      </c>
      <c r="Y419">
        <v>14.7</v>
      </c>
      <c r="Z419">
        <v>270663028</v>
      </c>
      <c r="AA419">
        <v>37.090240000000001</v>
      </c>
      <c r="AB419">
        <v>-95.712890999999999</v>
      </c>
      <c r="AC419" s="13">
        <f t="shared" si="7"/>
        <v>48251210</v>
      </c>
    </row>
    <row r="420" spans="1:29">
      <c r="A420">
        <v>852</v>
      </c>
      <c r="B420" t="s">
        <v>561</v>
      </c>
      <c r="C420">
        <v>13400000</v>
      </c>
      <c r="D420">
        <v>2139769210</v>
      </c>
      <c r="E420" t="s">
        <v>29</v>
      </c>
      <c r="F420" t="s">
        <v>561</v>
      </c>
      <c r="G420">
        <v>1028</v>
      </c>
      <c r="H420" t="s">
        <v>30</v>
      </c>
      <c r="I420" t="s">
        <v>31</v>
      </c>
      <c r="J420" t="s">
        <v>171</v>
      </c>
      <c r="K420">
        <v>4540</v>
      </c>
      <c r="L420">
        <v>116</v>
      </c>
      <c r="M420">
        <v>53</v>
      </c>
      <c r="N420">
        <v>1043000</v>
      </c>
      <c r="O420">
        <v>261</v>
      </c>
      <c r="P420">
        <v>4200</v>
      </c>
      <c r="Q420">
        <v>3100</v>
      </c>
      <c r="R420">
        <v>50100</v>
      </c>
      <c r="S420" t="s">
        <v>78</v>
      </c>
      <c r="T420">
        <v>2016</v>
      </c>
      <c r="U420" t="s">
        <v>50</v>
      </c>
      <c r="V420">
        <v>9</v>
      </c>
      <c r="W420">
        <v>28.1</v>
      </c>
      <c r="X420">
        <v>1366417754</v>
      </c>
      <c r="Y420">
        <v>5.36</v>
      </c>
      <c r="Z420">
        <v>471031528</v>
      </c>
      <c r="AA420">
        <v>20.593684</v>
      </c>
      <c r="AB420">
        <v>78.962879999999998</v>
      </c>
      <c r="AC420" s="13">
        <f t="shared" si="7"/>
        <v>73239992</v>
      </c>
    </row>
    <row r="421" spans="1:29">
      <c r="A421">
        <v>978</v>
      </c>
      <c r="B421" t="s">
        <v>562</v>
      </c>
      <c r="C421">
        <v>12400000</v>
      </c>
      <c r="D421">
        <v>2840137980</v>
      </c>
      <c r="E421" t="s">
        <v>76</v>
      </c>
      <c r="F421" t="s">
        <v>562</v>
      </c>
      <c r="G421">
        <v>1024</v>
      </c>
      <c r="H421" t="s">
        <v>175</v>
      </c>
      <c r="I421" t="s">
        <v>176</v>
      </c>
      <c r="J421" t="s">
        <v>77</v>
      </c>
      <c r="K421">
        <v>3116</v>
      </c>
      <c r="L421">
        <v>19</v>
      </c>
      <c r="M421">
        <v>68</v>
      </c>
      <c r="N421">
        <v>24022000</v>
      </c>
      <c r="O421">
        <v>6000</v>
      </c>
      <c r="P421">
        <v>96100</v>
      </c>
      <c r="Q421">
        <v>72100</v>
      </c>
      <c r="R421">
        <v>1200000</v>
      </c>
      <c r="S421">
        <v>100000</v>
      </c>
      <c r="T421">
        <v>2012</v>
      </c>
      <c r="U421" t="s">
        <v>33</v>
      </c>
      <c r="V421">
        <v>16</v>
      </c>
      <c r="W421">
        <v>88.9</v>
      </c>
      <c r="X421">
        <v>47076781</v>
      </c>
      <c r="Y421">
        <v>13.96</v>
      </c>
      <c r="Z421">
        <v>37927409</v>
      </c>
      <c r="AA421">
        <v>40.463667000000001</v>
      </c>
      <c r="AB421">
        <v>-3.7492200000000002</v>
      </c>
      <c r="AC421" s="13">
        <f t="shared" si="7"/>
        <v>6571919</v>
      </c>
    </row>
    <row r="422" spans="1:29">
      <c r="A422">
        <v>885</v>
      </c>
      <c r="B422" t="s">
        <v>563</v>
      </c>
      <c r="C422">
        <v>13200000</v>
      </c>
      <c r="D422">
        <v>1138262456</v>
      </c>
      <c r="E422" t="s">
        <v>191</v>
      </c>
      <c r="F422" t="s">
        <v>563</v>
      </c>
      <c r="G422">
        <v>1022</v>
      </c>
      <c r="H422" t="s">
        <v>30</v>
      </c>
      <c r="I422" t="s">
        <v>31</v>
      </c>
      <c r="J422" t="s">
        <v>233</v>
      </c>
      <c r="K422">
        <v>9955</v>
      </c>
      <c r="L422">
        <v>118</v>
      </c>
      <c r="M422">
        <v>17</v>
      </c>
      <c r="N422">
        <v>18518000</v>
      </c>
      <c r="O422">
        <v>4600</v>
      </c>
      <c r="P422">
        <v>74100</v>
      </c>
      <c r="Q422">
        <v>55600</v>
      </c>
      <c r="R422">
        <v>888900</v>
      </c>
      <c r="S422">
        <v>100000</v>
      </c>
      <c r="T422">
        <v>2015</v>
      </c>
      <c r="U422" t="s">
        <v>40</v>
      </c>
      <c r="V422">
        <v>17</v>
      </c>
      <c r="W422">
        <v>28.1</v>
      </c>
      <c r="X422">
        <v>1366417754</v>
      </c>
      <c r="Y422">
        <v>5.36</v>
      </c>
      <c r="Z422">
        <v>471031528</v>
      </c>
      <c r="AA422">
        <v>20.593684</v>
      </c>
      <c r="AB422">
        <v>78.962879999999998</v>
      </c>
      <c r="AC422" s="13">
        <f t="shared" si="7"/>
        <v>73239992</v>
      </c>
    </row>
    <row r="423" spans="1:29">
      <c r="A423">
        <v>633</v>
      </c>
      <c r="B423" t="s">
        <v>564</v>
      </c>
      <c r="C423">
        <v>15500000</v>
      </c>
      <c r="D423">
        <v>8265129639</v>
      </c>
      <c r="E423" t="s">
        <v>90</v>
      </c>
      <c r="F423" t="s">
        <v>564</v>
      </c>
      <c r="G423">
        <v>1021</v>
      </c>
      <c r="H423" t="s">
        <v>239</v>
      </c>
      <c r="I423" t="s">
        <v>240</v>
      </c>
      <c r="J423" t="s">
        <v>129</v>
      </c>
      <c r="K423">
        <v>619</v>
      </c>
      <c r="L423">
        <v>4</v>
      </c>
      <c r="M423">
        <v>33</v>
      </c>
      <c r="N423">
        <v>135036000</v>
      </c>
      <c r="O423">
        <v>33800</v>
      </c>
      <c r="P423">
        <v>540100</v>
      </c>
      <c r="Q423">
        <v>405100</v>
      </c>
      <c r="R423">
        <v>6500000</v>
      </c>
      <c r="S423">
        <v>300000</v>
      </c>
      <c r="T423">
        <v>2017</v>
      </c>
      <c r="U423" t="s">
        <v>80</v>
      </c>
      <c r="V423">
        <v>16</v>
      </c>
      <c r="W423">
        <v>68</v>
      </c>
      <c r="X423">
        <v>34268528</v>
      </c>
      <c r="Y423">
        <v>5.93</v>
      </c>
      <c r="Z423">
        <v>28807838</v>
      </c>
      <c r="AA423">
        <v>23.885942</v>
      </c>
      <c r="AB423">
        <v>45.079161999999997</v>
      </c>
      <c r="AC423" s="13">
        <f t="shared" si="7"/>
        <v>2032124</v>
      </c>
    </row>
    <row r="424" spans="1:29">
      <c r="A424">
        <v>533</v>
      </c>
      <c r="B424" t="s">
        <v>565</v>
      </c>
      <c r="C424">
        <v>17000000</v>
      </c>
      <c r="D424">
        <v>10847948832</v>
      </c>
      <c r="E424" t="s">
        <v>111</v>
      </c>
      <c r="F424" t="s">
        <v>565</v>
      </c>
      <c r="G424">
        <v>1015</v>
      </c>
      <c r="H424" t="s">
        <v>161</v>
      </c>
      <c r="I424" t="s">
        <v>162</v>
      </c>
      <c r="J424" t="s">
        <v>111</v>
      </c>
      <c r="K424">
        <v>385</v>
      </c>
      <c r="L424">
        <v>21</v>
      </c>
      <c r="M424">
        <v>112</v>
      </c>
      <c r="N424">
        <v>93768000</v>
      </c>
      <c r="O424">
        <v>23400</v>
      </c>
      <c r="P424">
        <v>375100</v>
      </c>
      <c r="Q424">
        <v>281300</v>
      </c>
      <c r="R424">
        <v>4500000</v>
      </c>
      <c r="S424">
        <v>100000</v>
      </c>
      <c r="T424">
        <v>2008</v>
      </c>
      <c r="U424" t="s">
        <v>64</v>
      </c>
      <c r="V424">
        <v>7</v>
      </c>
      <c r="W424">
        <v>60</v>
      </c>
      <c r="X424">
        <v>66834405</v>
      </c>
      <c r="Y424">
        <v>3.85</v>
      </c>
      <c r="Z424">
        <v>55908316</v>
      </c>
      <c r="AA424">
        <v>55.378050999999999</v>
      </c>
      <c r="AB424">
        <v>-3.4359730000000002</v>
      </c>
      <c r="AC424" s="13">
        <f t="shared" si="7"/>
        <v>2573125</v>
      </c>
    </row>
    <row r="425" spans="1:29">
      <c r="A425">
        <v>528</v>
      </c>
      <c r="B425" t="s">
        <v>566</v>
      </c>
      <c r="C425">
        <v>17200000</v>
      </c>
      <c r="D425">
        <v>11445492404</v>
      </c>
      <c r="E425" t="s">
        <v>118</v>
      </c>
      <c r="F425" t="s">
        <v>566</v>
      </c>
      <c r="G425">
        <v>1007</v>
      </c>
      <c r="H425" t="s">
        <v>273</v>
      </c>
      <c r="I425" t="s">
        <v>274</v>
      </c>
      <c r="J425" t="s">
        <v>118</v>
      </c>
      <c r="K425">
        <v>353</v>
      </c>
      <c r="L425">
        <v>11</v>
      </c>
      <c r="M425">
        <v>28</v>
      </c>
      <c r="N425">
        <v>83709000</v>
      </c>
      <c r="O425">
        <v>20900</v>
      </c>
      <c r="P425">
        <v>334800</v>
      </c>
      <c r="Q425">
        <v>251100</v>
      </c>
      <c r="R425">
        <v>4000000</v>
      </c>
      <c r="S425">
        <v>100000</v>
      </c>
      <c r="T425">
        <v>2015</v>
      </c>
      <c r="U425" t="s">
        <v>86</v>
      </c>
      <c r="V425">
        <v>3</v>
      </c>
      <c r="W425">
        <v>90</v>
      </c>
      <c r="X425">
        <v>44938712</v>
      </c>
      <c r="Y425">
        <v>9.7899999999999991</v>
      </c>
      <c r="Z425">
        <v>41339571</v>
      </c>
      <c r="AA425">
        <v>-38.416097000000001</v>
      </c>
      <c r="AB425">
        <v>-63.616672000000001</v>
      </c>
      <c r="AC425" s="13">
        <f t="shared" si="7"/>
        <v>4399500</v>
      </c>
    </row>
    <row r="426" spans="1:29">
      <c r="A426">
        <v>377</v>
      </c>
      <c r="B426" t="s">
        <v>567</v>
      </c>
      <c r="C426">
        <v>20400000</v>
      </c>
      <c r="D426">
        <v>7311322368</v>
      </c>
      <c r="E426" t="s">
        <v>29</v>
      </c>
      <c r="F426" t="s">
        <v>567</v>
      </c>
      <c r="G426">
        <v>1006</v>
      </c>
      <c r="H426" t="s">
        <v>59</v>
      </c>
      <c r="I426" t="s">
        <v>60</v>
      </c>
      <c r="J426" t="s">
        <v>171</v>
      </c>
      <c r="K426">
        <v>778</v>
      </c>
      <c r="L426">
        <v>105</v>
      </c>
      <c r="M426">
        <v>19</v>
      </c>
      <c r="N426">
        <v>14646000</v>
      </c>
      <c r="O426">
        <v>3700</v>
      </c>
      <c r="P426">
        <v>58600</v>
      </c>
      <c r="Q426">
        <v>43900</v>
      </c>
      <c r="R426">
        <v>703000</v>
      </c>
      <c r="S426">
        <v>100000</v>
      </c>
      <c r="T426">
        <v>2013</v>
      </c>
      <c r="U426" t="s">
        <v>50</v>
      </c>
      <c r="V426">
        <v>19</v>
      </c>
      <c r="W426">
        <v>88.2</v>
      </c>
      <c r="X426">
        <v>328239523</v>
      </c>
      <c r="Y426">
        <v>14.7</v>
      </c>
      <c r="Z426">
        <v>270663028</v>
      </c>
      <c r="AA426">
        <v>37.090240000000001</v>
      </c>
      <c r="AB426">
        <v>-95.712890999999999</v>
      </c>
      <c r="AC426" s="13">
        <f t="shared" si="7"/>
        <v>48251210</v>
      </c>
    </row>
    <row r="427" spans="1:29">
      <c r="A427">
        <v>318</v>
      </c>
      <c r="B427" t="s">
        <v>568</v>
      </c>
      <c r="C427">
        <v>22200000</v>
      </c>
      <c r="D427">
        <v>11136266461</v>
      </c>
      <c r="E427" t="s">
        <v>63</v>
      </c>
      <c r="F427" t="s">
        <v>568</v>
      </c>
      <c r="G427">
        <v>999</v>
      </c>
      <c r="H427" t="s">
        <v>59</v>
      </c>
      <c r="I427" t="s">
        <v>60</v>
      </c>
      <c r="J427" t="s">
        <v>63</v>
      </c>
      <c r="K427">
        <v>370</v>
      </c>
      <c r="L427">
        <v>92</v>
      </c>
      <c r="M427">
        <v>86</v>
      </c>
      <c r="N427">
        <v>139333000</v>
      </c>
      <c r="O427">
        <v>34800</v>
      </c>
      <c r="P427">
        <v>557300</v>
      </c>
      <c r="Q427">
        <v>418000</v>
      </c>
      <c r="R427">
        <v>6700000</v>
      </c>
      <c r="S427">
        <v>200000</v>
      </c>
      <c r="T427">
        <v>2015</v>
      </c>
      <c r="U427" t="s">
        <v>50</v>
      </c>
      <c r="V427">
        <v>25</v>
      </c>
      <c r="W427">
        <v>88.2</v>
      </c>
      <c r="X427">
        <v>328239523</v>
      </c>
      <c r="Y427">
        <v>14.7</v>
      </c>
      <c r="Z427">
        <v>270663028</v>
      </c>
      <c r="AA427">
        <v>37.090240000000001</v>
      </c>
      <c r="AB427">
        <v>-95.712890999999999</v>
      </c>
      <c r="AC427" s="13">
        <f t="shared" si="7"/>
        <v>48251210</v>
      </c>
    </row>
    <row r="428" spans="1:29">
      <c r="A428">
        <v>580</v>
      </c>
      <c r="B428" t="s">
        <v>569</v>
      </c>
      <c r="C428">
        <v>16300000</v>
      </c>
      <c r="D428">
        <v>1656452554</v>
      </c>
      <c r="E428" t="s">
        <v>76</v>
      </c>
      <c r="F428" t="s">
        <v>569</v>
      </c>
      <c r="G428">
        <v>989</v>
      </c>
      <c r="H428" t="s">
        <v>59</v>
      </c>
      <c r="I428" t="s">
        <v>60</v>
      </c>
      <c r="J428" t="s">
        <v>77</v>
      </c>
      <c r="K428">
        <v>6274</v>
      </c>
      <c r="L428">
        <v>138</v>
      </c>
      <c r="M428">
        <v>40</v>
      </c>
      <c r="N428">
        <v>17944000</v>
      </c>
      <c r="O428">
        <v>4500</v>
      </c>
      <c r="P428">
        <v>71800</v>
      </c>
      <c r="Q428">
        <v>53800</v>
      </c>
      <c r="R428">
        <v>861300</v>
      </c>
      <c r="S428">
        <v>200000</v>
      </c>
      <c r="T428">
        <v>2013</v>
      </c>
      <c r="U428" t="s">
        <v>38</v>
      </c>
      <c r="V428">
        <v>28</v>
      </c>
      <c r="W428">
        <v>88.2</v>
      </c>
      <c r="X428">
        <v>328239523</v>
      </c>
      <c r="Y428">
        <v>14.7</v>
      </c>
      <c r="Z428">
        <v>270663028</v>
      </c>
      <c r="AA428">
        <v>37.090240000000001</v>
      </c>
      <c r="AB428">
        <v>-95.712890999999999</v>
      </c>
      <c r="AC428" s="13">
        <f t="shared" si="7"/>
        <v>48251210</v>
      </c>
    </row>
    <row r="429" spans="1:29">
      <c r="A429">
        <v>304</v>
      </c>
      <c r="B429" t="s">
        <v>570</v>
      </c>
      <c r="C429">
        <v>22700000</v>
      </c>
      <c r="D429">
        <v>10115316784</v>
      </c>
      <c r="E429" t="s">
        <v>29</v>
      </c>
      <c r="F429" t="s">
        <v>570</v>
      </c>
      <c r="G429">
        <v>985</v>
      </c>
      <c r="H429" t="s">
        <v>59</v>
      </c>
      <c r="I429" t="s">
        <v>60</v>
      </c>
      <c r="J429" t="s">
        <v>118</v>
      </c>
      <c r="K429">
        <v>438</v>
      </c>
      <c r="L429">
        <v>87</v>
      </c>
      <c r="M429">
        <v>18</v>
      </c>
      <c r="N429">
        <v>155215000</v>
      </c>
      <c r="O429">
        <v>38800</v>
      </c>
      <c r="P429">
        <v>620900</v>
      </c>
      <c r="Q429">
        <v>465600</v>
      </c>
      <c r="R429">
        <v>7500000</v>
      </c>
      <c r="S429">
        <v>300000</v>
      </c>
      <c r="T429">
        <v>2015</v>
      </c>
      <c r="U429" t="s">
        <v>50</v>
      </c>
      <c r="V429">
        <v>9</v>
      </c>
      <c r="W429">
        <v>88.2</v>
      </c>
      <c r="X429">
        <v>328239523</v>
      </c>
      <c r="Y429">
        <v>14.7</v>
      </c>
      <c r="Z429">
        <v>270663028</v>
      </c>
      <c r="AA429">
        <v>37.090240000000001</v>
      </c>
      <c r="AB429">
        <v>-95.712890999999999</v>
      </c>
      <c r="AC429" s="13">
        <f t="shared" si="7"/>
        <v>48251210</v>
      </c>
    </row>
    <row r="430" spans="1:29">
      <c r="A430">
        <v>86</v>
      </c>
      <c r="B430" t="s">
        <v>571</v>
      </c>
      <c r="C430">
        <v>38400000</v>
      </c>
      <c r="D430">
        <v>21528116909</v>
      </c>
      <c r="E430" t="s">
        <v>29</v>
      </c>
      <c r="F430" t="s">
        <v>572</v>
      </c>
      <c r="G430">
        <v>982</v>
      </c>
      <c r="H430" t="s">
        <v>239</v>
      </c>
      <c r="I430" t="s">
        <v>240</v>
      </c>
      <c r="J430" t="s">
        <v>77</v>
      </c>
      <c r="K430">
        <v>150882</v>
      </c>
      <c r="L430">
        <v>774</v>
      </c>
      <c r="M430">
        <v>1454</v>
      </c>
      <c r="N430">
        <v>1589000</v>
      </c>
      <c r="O430">
        <v>397</v>
      </c>
      <c r="P430">
        <v>6400</v>
      </c>
      <c r="Q430">
        <v>4800</v>
      </c>
      <c r="R430">
        <v>76300</v>
      </c>
      <c r="S430">
        <v>2000</v>
      </c>
      <c r="T430">
        <v>2018</v>
      </c>
      <c r="U430" t="s">
        <v>80</v>
      </c>
      <c r="V430">
        <v>24</v>
      </c>
      <c r="W430">
        <v>68</v>
      </c>
      <c r="X430">
        <v>34268528</v>
      </c>
      <c r="Y430">
        <v>5.93</v>
      </c>
      <c r="Z430">
        <v>28807838</v>
      </c>
      <c r="AA430">
        <v>23.885942</v>
      </c>
      <c r="AB430">
        <v>45.079161999999997</v>
      </c>
      <c r="AC430" s="13">
        <f t="shared" si="7"/>
        <v>2032124</v>
      </c>
    </row>
    <row r="431" spans="1:29">
      <c r="A431">
        <v>225</v>
      </c>
      <c r="B431" t="s">
        <v>573</v>
      </c>
      <c r="C431">
        <v>25700000</v>
      </c>
      <c r="D431">
        <v>7466926260</v>
      </c>
      <c r="E431" t="s">
        <v>29</v>
      </c>
      <c r="F431" t="s">
        <v>573</v>
      </c>
      <c r="G431">
        <v>982</v>
      </c>
      <c r="H431" t="s">
        <v>205</v>
      </c>
      <c r="I431" t="s">
        <v>206</v>
      </c>
      <c r="J431" t="s">
        <v>171</v>
      </c>
      <c r="K431">
        <v>746</v>
      </c>
      <c r="L431">
        <v>8</v>
      </c>
      <c r="M431">
        <v>7</v>
      </c>
      <c r="N431">
        <v>30501000</v>
      </c>
      <c r="O431">
        <v>7600</v>
      </c>
      <c r="P431">
        <v>122000</v>
      </c>
      <c r="Q431">
        <v>91500</v>
      </c>
      <c r="R431">
        <v>1500000</v>
      </c>
      <c r="S431" t="s">
        <v>78</v>
      </c>
      <c r="T431">
        <v>2012</v>
      </c>
      <c r="U431" t="s">
        <v>84</v>
      </c>
      <c r="V431">
        <v>16</v>
      </c>
      <c r="W431">
        <v>40.200000000000003</v>
      </c>
      <c r="X431">
        <v>126014024</v>
      </c>
      <c r="Y431">
        <v>3.42</v>
      </c>
      <c r="Z431">
        <v>102626859</v>
      </c>
      <c r="AA431">
        <v>23.634501</v>
      </c>
      <c r="AB431">
        <v>-102.552784</v>
      </c>
      <c r="AC431" s="13">
        <f t="shared" si="7"/>
        <v>4309680</v>
      </c>
    </row>
    <row r="432" spans="1:29">
      <c r="A432">
        <v>359</v>
      </c>
      <c r="B432" t="s">
        <v>574</v>
      </c>
      <c r="C432">
        <v>20900000</v>
      </c>
      <c r="D432">
        <v>4927879069</v>
      </c>
      <c r="E432" t="s">
        <v>167</v>
      </c>
      <c r="F432" t="s">
        <v>574</v>
      </c>
      <c r="G432">
        <v>982</v>
      </c>
      <c r="H432" t="s">
        <v>59</v>
      </c>
      <c r="I432" t="s">
        <v>60</v>
      </c>
      <c r="J432" t="s">
        <v>126</v>
      </c>
      <c r="K432">
        <v>1396</v>
      </c>
      <c r="L432">
        <v>100</v>
      </c>
      <c r="M432">
        <v>2</v>
      </c>
      <c r="N432">
        <v>2989000</v>
      </c>
      <c r="O432">
        <v>0</v>
      </c>
      <c r="P432">
        <v>0</v>
      </c>
      <c r="Q432">
        <v>0</v>
      </c>
      <c r="R432">
        <v>0</v>
      </c>
      <c r="S432">
        <v>100000</v>
      </c>
      <c r="T432">
        <v>2014</v>
      </c>
      <c r="U432" t="s">
        <v>50</v>
      </c>
      <c r="V432">
        <v>8</v>
      </c>
      <c r="W432">
        <v>88.2</v>
      </c>
      <c r="X432">
        <v>328239523</v>
      </c>
      <c r="Y432">
        <v>14.7</v>
      </c>
      <c r="Z432">
        <v>270663028</v>
      </c>
      <c r="AA432">
        <v>37.090240000000001</v>
      </c>
      <c r="AB432">
        <v>-95.712890999999999</v>
      </c>
      <c r="AC432" s="13">
        <f t="shared" si="7"/>
        <v>48251210</v>
      </c>
    </row>
    <row r="433" spans="1:29">
      <c r="A433">
        <v>486</v>
      </c>
      <c r="B433" t="s">
        <v>575</v>
      </c>
      <c r="C433">
        <v>17900000</v>
      </c>
      <c r="D433">
        <v>3841205465</v>
      </c>
      <c r="E433" t="s">
        <v>29</v>
      </c>
      <c r="F433" t="s">
        <v>575</v>
      </c>
      <c r="G433">
        <v>982</v>
      </c>
      <c r="H433" t="s">
        <v>59</v>
      </c>
      <c r="I433" t="s">
        <v>60</v>
      </c>
      <c r="J433" t="s">
        <v>111</v>
      </c>
      <c r="K433">
        <v>2014</v>
      </c>
      <c r="L433">
        <v>125</v>
      </c>
      <c r="M433">
        <v>106</v>
      </c>
      <c r="N433">
        <v>51687000</v>
      </c>
      <c r="O433">
        <v>12900</v>
      </c>
      <c r="P433">
        <v>206700</v>
      </c>
      <c r="Q433">
        <v>155100</v>
      </c>
      <c r="R433">
        <v>2500000</v>
      </c>
      <c r="S433">
        <v>100000</v>
      </c>
      <c r="T433">
        <v>2015</v>
      </c>
      <c r="U433" t="s">
        <v>80</v>
      </c>
      <c r="V433">
        <v>19</v>
      </c>
      <c r="W433">
        <v>88.2</v>
      </c>
      <c r="X433">
        <v>328239523</v>
      </c>
      <c r="Y433">
        <v>14.7</v>
      </c>
      <c r="Z433">
        <v>270663028</v>
      </c>
      <c r="AA433">
        <v>37.090240000000001</v>
      </c>
      <c r="AB433">
        <v>-95.712890999999999</v>
      </c>
      <c r="AC433" s="13">
        <f t="shared" si="7"/>
        <v>48251210</v>
      </c>
    </row>
    <row r="434" spans="1:29">
      <c r="A434">
        <v>766</v>
      </c>
      <c r="B434" t="s">
        <v>576</v>
      </c>
      <c r="C434">
        <v>14400000</v>
      </c>
      <c r="D434">
        <v>9023952946</v>
      </c>
      <c r="E434" t="s">
        <v>128</v>
      </c>
      <c r="F434" t="s">
        <v>576</v>
      </c>
      <c r="G434">
        <v>978</v>
      </c>
      <c r="H434" t="s">
        <v>78</v>
      </c>
      <c r="I434" t="s">
        <v>78</v>
      </c>
      <c r="J434" t="s">
        <v>129</v>
      </c>
      <c r="K434">
        <v>534</v>
      </c>
      <c r="L434" t="s">
        <v>78</v>
      </c>
      <c r="M434">
        <v>39</v>
      </c>
      <c r="N434">
        <v>62689000</v>
      </c>
      <c r="O434">
        <v>15700</v>
      </c>
      <c r="P434">
        <v>250800</v>
      </c>
      <c r="Q434">
        <v>188100</v>
      </c>
      <c r="R434">
        <v>3000000</v>
      </c>
      <c r="S434">
        <v>100000</v>
      </c>
      <c r="T434">
        <v>2015</v>
      </c>
      <c r="U434" t="s">
        <v>80</v>
      </c>
      <c r="V434">
        <v>6</v>
      </c>
      <c r="W434" t="s">
        <v>78</v>
      </c>
      <c r="X434" t="s">
        <v>78</v>
      </c>
      <c r="Y434" t="s">
        <v>78</v>
      </c>
      <c r="Z434" t="s">
        <v>78</v>
      </c>
      <c r="AA434" t="s">
        <v>78</v>
      </c>
      <c r="AB434" t="s">
        <v>78</v>
      </c>
      <c r="AC434" s="13" t="e">
        <f t="shared" si="7"/>
        <v>#VALUE!</v>
      </c>
    </row>
    <row r="435" spans="1:29">
      <c r="A435">
        <v>846</v>
      </c>
      <c r="B435" t="s">
        <v>577</v>
      </c>
      <c r="C435">
        <v>13500000</v>
      </c>
      <c r="D435">
        <v>11717217293</v>
      </c>
      <c r="E435" t="s">
        <v>198</v>
      </c>
      <c r="F435" t="s">
        <v>577</v>
      </c>
      <c r="G435">
        <v>975</v>
      </c>
      <c r="H435" t="s">
        <v>161</v>
      </c>
      <c r="I435" t="s">
        <v>162</v>
      </c>
      <c r="J435" t="s">
        <v>63</v>
      </c>
      <c r="K435">
        <v>333</v>
      </c>
      <c r="L435">
        <v>29</v>
      </c>
      <c r="M435">
        <v>160</v>
      </c>
      <c r="N435">
        <v>495561000</v>
      </c>
      <c r="O435">
        <v>123900</v>
      </c>
      <c r="P435">
        <v>2000000</v>
      </c>
      <c r="Q435">
        <v>1500000</v>
      </c>
      <c r="R435">
        <v>23800000</v>
      </c>
      <c r="S435">
        <v>400000</v>
      </c>
      <c r="T435">
        <v>2013</v>
      </c>
      <c r="U435" t="s">
        <v>86</v>
      </c>
      <c r="V435">
        <v>30</v>
      </c>
      <c r="W435">
        <v>60</v>
      </c>
      <c r="X435">
        <v>66834405</v>
      </c>
      <c r="Y435">
        <v>3.85</v>
      </c>
      <c r="Z435">
        <v>55908316</v>
      </c>
      <c r="AA435">
        <v>55.378050999999999</v>
      </c>
      <c r="AB435">
        <v>-3.4359730000000002</v>
      </c>
      <c r="AC435" s="13">
        <f t="shared" si="7"/>
        <v>2573125</v>
      </c>
    </row>
    <row r="436" spans="1:29">
      <c r="A436">
        <v>207</v>
      </c>
      <c r="B436" t="s">
        <v>578</v>
      </c>
      <c r="C436">
        <v>26700000</v>
      </c>
      <c r="D436">
        <v>10317306313</v>
      </c>
      <c r="E436" t="s">
        <v>198</v>
      </c>
      <c r="F436" t="s">
        <v>578</v>
      </c>
      <c r="G436">
        <v>975</v>
      </c>
      <c r="H436" t="s">
        <v>219</v>
      </c>
      <c r="I436" t="s">
        <v>220</v>
      </c>
      <c r="J436" t="s">
        <v>198</v>
      </c>
      <c r="K436">
        <v>420</v>
      </c>
      <c r="L436">
        <v>5</v>
      </c>
      <c r="M436">
        <v>11</v>
      </c>
      <c r="N436">
        <v>24363000</v>
      </c>
      <c r="O436">
        <v>6100</v>
      </c>
      <c r="P436">
        <v>97500</v>
      </c>
      <c r="Q436">
        <v>73100</v>
      </c>
      <c r="R436">
        <v>1200000</v>
      </c>
      <c r="S436" t="s">
        <v>78</v>
      </c>
      <c r="T436">
        <v>2011</v>
      </c>
      <c r="U436" t="s">
        <v>40</v>
      </c>
      <c r="V436">
        <v>13</v>
      </c>
      <c r="W436">
        <v>55.3</v>
      </c>
      <c r="X436">
        <v>50339443</v>
      </c>
      <c r="Y436">
        <v>9.7100000000000009</v>
      </c>
      <c r="Z436">
        <v>40827302</v>
      </c>
      <c r="AA436">
        <v>4.5708679999999999</v>
      </c>
      <c r="AB436">
        <v>-74.297332999999995</v>
      </c>
      <c r="AC436" s="13">
        <f t="shared" si="7"/>
        <v>4887960</v>
      </c>
    </row>
    <row r="437" spans="1:29">
      <c r="A437">
        <v>823</v>
      </c>
      <c r="B437" t="s">
        <v>579</v>
      </c>
      <c r="C437">
        <v>13700000</v>
      </c>
      <c r="D437">
        <v>1973638757</v>
      </c>
      <c r="E437" t="s">
        <v>63</v>
      </c>
      <c r="F437" t="s">
        <v>579</v>
      </c>
      <c r="G437">
        <v>975</v>
      </c>
      <c r="H437" t="s">
        <v>30</v>
      </c>
      <c r="I437" t="s">
        <v>31</v>
      </c>
      <c r="J437" t="s">
        <v>129</v>
      </c>
      <c r="K437">
        <v>5047</v>
      </c>
      <c r="L437">
        <v>113</v>
      </c>
      <c r="M437">
        <v>41</v>
      </c>
      <c r="N437">
        <v>37648000</v>
      </c>
      <c r="O437">
        <v>9400</v>
      </c>
      <c r="P437">
        <v>150600</v>
      </c>
      <c r="Q437">
        <v>112900</v>
      </c>
      <c r="R437">
        <v>1800000</v>
      </c>
      <c r="S437">
        <v>100000</v>
      </c>
      <c r="T437">
        <v>2013</v>
      </c>
      <c r="U437" t="s">
        <v>38</v>
      </c>
      <c r="V437">
        <v>12</v>
      </c>
      <c r="W437">
        <v>28.1</v>
      </c>
      <c r="X437">
        <v>1366417754</v>
      </c>
      <c r="Y437">
        <v>5.36</v>
      </c>
      <c r="Z437">
        <v>471031528</v>
      </c>
      <c r="AA437">
        <v>20.593684</v>
      </c>
      <c r="AB437">
        <v>78.962879999999998</v>
      </c>
      <c r="AC437" s="13">
        <f t="shared" si="7"/>
        <v>73239992</v>
      </c>
    </row>
    <row r="438" spans="1:29">
      <c r="A438">
        <v>213</v>
      </c>
      <c r="B438" t="s">
        <v>580</v>
      </c>
      <c r="C438">
        <v>26400000</v>
      </c>
      <c r="D438">
        <v>17211600007</v>
      </c>
      <c r="E438" t="s">
        <v>63</v>
      </c>
      <c r="F438" t="s">
        <v>580</v>
      </c>
      <c r="G438">
        <v>967</v>
      </c>
      <c r="H438" t="s">
        <v>581</v>
      </c>
      <c r="I438" t="s">
        <v>582</v>
      </c>
      <c r="J438" t="s">
        <v>63</v>
      </c>
      <c r="K438">
        <v>158</v>
      </c>
      <c r="L438">
        <v>1</v>
      </c>
      <c r="M438">
        <v>55</v>
      </c>
      <c r="N438">
        <v>1225000000</v>
      </c>
      <c r="O438">
        <v>306400</v>
      </c>
      <c r="P438">
        <v>4900000</v>
      </c>
      <c r="Q438">
        <v>3700000</v>
      </c>
      <c r="R438">
        <v>58800000</v>
      </c>
      <c r="S438">
        <v>2000000</v>
      </c>
      <c r="T438">
        <v>2020</v>
      </c>
      <c r="U438" t="s">
        <v>84</v>
      </c>
      <c r="V438">
        <v>5</v>
      </c>
      <c r="W438">
        <v>61.9</v>
      </c>
      <c r="X438">
        <v>60297396</v>
      </c>
      <c r="Y438">
        <v>9.89</v>
      </c>
      <c r="Z438">
        <v>42651966</v>
      </c>
      <c r="AA438">
        <v>41.871940000000002</v>
      </c>
      <c r="AB438">
        <v>12.56738</v>
      </c>
      <c r="AC438" s="13">
        <f t="shared" si="7"/>
        <v>5963412</v>
      </c>
    </row>
    <row r="439" spans="1:29">
      <c r="A439">
        <v>4</v>
      </c>
      <c r="B439" t="s">
        <v>583</v>
      </c>
      <c r="C439">
        <v>162000000</v>
      </c>
      <c r="D439">
        <v>164000000000</v>
      </c>
      <c r="E439" t="s">
        <v>118</v>
      </c>
      <c r="F439" t="s">
        <v>583</v>
      </c>
      <c r="G439">
        <v>966</v>
      </c>
      <c r="H439" t="s">
        <v>59</v>
      </c>
      <c r="I439" t="s">
        <v>60</v>
      </c>
      <c r="J439" t="s">
        <v>118</v>
      </c>
      <c r="K439">
        <v>2</v>
      </c>
      <c r="L439">
        <v>2</v>
      </c>
      <c r="M439">
        <v>1</v>
      </c>
      <c r="N439">
        <v>1975000000</v>
      </c>
      <c r="O439">
        <v>493800</v>
      </c>
      <c r="P439">
        <v>7900000</v>
      </c>
      <c r="Q439">
        <v>5900000</v>
      </c>
      <c r="R439">
        <v>94800000</v>
      </c>
      <c r="S439">
        <v>1000000</v>
      </c>
      <c r="T439">
        <v>2006</v>
      </c>
      <c r="U439" t="s">
        <v>50</v>
      </c>
      <c r="V439">
        <v>1</v>
      </c>
      <c r="W439">
        <v>88.2</v>
      </c>
      <c r="X439">
        <v>328239523</v>
      </c>
      <c r="Y439">
        <v>14.7</v>
      </c>
      <c r="Z439">
        <v>270663028</v>
      </c>
      <c r="AA439">
        <v>37.090240000000001</v>
      </c>
      <c r="AB439">
        <v>-95.712890999999999</v>
      </c>
      <c r="AC439" s="13">
        <f t="shared" si="7"/>
        <v>48251210</v>
      </c>
    </row>
    <row r="440" spans="1:29">
      <c r="A440">
        <v>686</v>
      </c>
      <c r="B440" t="s">
        <v>584</v>
      </c>
      <c r="C440">
        <v>15000000</v>
      </c>
      <c r="D440">
        <v>8658553456</v>
      </c>
      <c r="E440" t="s">
        <v>63</v>
      </c>
      <c r="F440" t="s">
        <v>584</v>
      </c>
      <c r="G440">
        <v>965</v>
      </c>
      <c r="H440" t="s">
        <v>30</v>
      </c>
      <c r="I440" t="s">
        <v>31</v>
      </c>
      <c r="J440" t="s">
        <v>63</v>
      </c>
      <c r="K440">
        <v>577</v>
      </c>
      <c r="L440">
        <v>103</v>
      </c>
      <c r="M440">
        <v>145</v>
      </c>
      <c r="N440">
        <v>102357000</v>
      </c>
      <c r="O440">
        <v>25600</v>
      </c>
      <c r="P440">
        <v>409400</v>
      </c>
      <c r="Q440">
        <v>307100</v>
      </c>
      <c r="R440">
        <v>4900000</v>
      </c>
      <c r="S440">
        <v>200000</v>
      </c>
      <c r="T440">
        <v>2016</v>
      </c>
      <c r="U440" t="s">
        <v>38</v>
      </c>
      <c r="V440">
        <v>9</v>
      </c>
      <c r="W440">
        <v>28.1</v>
      </c>
      <c r="X440">
        <v>1366417754</v>
      </c>
      <c r="Y440">
        <v>5.36</v>
      </c>
      <c r="Z440">
        <v>471031528</v>
      </c>
      <c r="AA440">
        <v>20.593684</v>
      </c>
      <c r="AB440">
        <v>78.962879999999998</v>
      </c>
      <c r="AC440" s="13">
        <f t="shared" si="7"/>
        <v>73239992</v>
      </c>
    </row>
    <row r="441" spans="1:29">
      <c r="A441">
        <v>727</v>
      </c>
      <c r="B441" t="s">
        <v>585</v>
      </c>
      <c r="C441">
        <v>14600000</v>
      </c>
      <c r="D441">
        <v>3337074920</v>
      </c>
      <c r="E441" t="s">
        <v>29</v>
      </c>
      <c r="F441" t="s">
        <v>585</v>
      </c>
      <c r="G441">
        <v>961</v>
      </c>
      <c r="H441" t="s">
        <v>175</v>
      </c>
      <c r="I441" t="s">
        <v>176</v>
      </c>
      <c r="J441" t="s">
        <v>77</v>
      </c>
      <c r="K441">
        <v>2455</v>
      </c>
      <c r="L441">
        <v>14</v>
      </c>
      <c r="M441">
        <v>51</v>
      </c>
      <c r="N441">
        <v>60568000</v>
      </c>
      <c r="O441">
        <v>15100</v>
      </c>
      <c r="P441">
        <v>242300</v>
      </c>
      <c r="Q441">
        <v>181700</v>
      </c>
      <c r="R441">
        <v>2900000</v>
      </c>
      <c r="S441" t="s">
        <v>78</v>
      </c>
      <c r="T441">
        <v>2013</v>
      </c>
      <c r="U441" t="s">
        <v>84</v>
      </c>
      <c r="V441">
        <v>12</v>
      </c>
      <c r="W441">
        <v>88.9</v>
      </c>
      <c r="X441">
        <v>47076781</v>
      </c>
      <c r="Y441">
        <v>13.96</v>
      </c>
      <c r="Z441">
        <v>37927409</v>
      </c>
      <c r="AA441">
        <v>40.463667000000001</v>
      </c>
      <c r="AB441">
        <v>-3.7492200000000002</v>
      </c>
      <c r="AC441" s="13">
        <f t="shared" si="7"/>
        <v>6571919</v>
      </c>
    </row>
    <row r="442" spans="1:29">
      <c r="A442">
        <v>345</v>
      </c>
      <c r="B442" t="s">
        <v>586</v>
      </c>
      <c r="C442">
        <v>21300000</v>
      </c>
      <c r="D442">
        <v>12761253839</v>
      </c>
      <c r="E442" t="s">
        <v>29</v>
      </c>
      <c r="F442" t="s">
        <v>586</v>
      </c>
      <c r="G442">
        <v>951</v>
      </c>
      <c r="H442" t="s">
        <v>30</v>
      </c>
      <c r="I442" t="s">
        <v>31</v>
      </c>
      <c r="J442" t="s">
        <v>171</v>
      </c>
      <c r="K442">
        <v>301</v>
      </c>
      <c r="L442">
        <v>68</v>
      </c>
      <c r="M442">
        <v>16</v>
      </c>
      <c r="N442">
        <v>729409000</v>
      </c>
      <c r="O442">
        <v>182400</v>
      </c>
      <c r="P442">
        <v>2900000</v>
      </c>
      <c r="Q442">
        <v>2200000</v>
      </c>
      <c r="R442">
        <v>35000000</v>
      </c>
      <c r="S442">
        <v>1600000</v>
      </c>
      <c r="T442">
        <v>2016</v>
      </c>
      <c r="U442" t="s">
        <v>64</v>
      </c>
      <c r="V442">
        <v>27</v>
      </c>
      <c r="W442">
        <v>28.1</v>
      </c>
      <c r="X442">
        <v>1366417754</v>
      </c>
      <c r="Y442">
        <v>5.36</v>
      </c>
      <c r="Z442">
        <v>471031528</v>
      </c>
      <c r="AA442">
        <v>20.593684</v>
      </c>
      <c r="AB442">
        <v>78.962879999999998</v>
      </c>
      <c r="AC442" s="13">
        <f t="shared" si="7"/>
        <v>73239992</v>
      </c>
    </row>
    <row r="443" spans="1:29">
      <c r="A443">
        <v>729</v>
      </c>
      <c r="B443" t="s">
        <v>587</v>
      </c>
      <c r="C443">
        <v>14600000</v>
      </c>
      <c r="D443">
        <v>4622581344</v>
      </c>
      <c r="E443" t="s">
        <v>29</v>
      </c>
      <c r="F443" t="s">
        <v>587</v>
      </c>
      <c r="G443">
        <v>951</v>
      </c>
      <c r="H443" t="s">
        <v>132</v>
      </c>
      <c r="I443" t="s">
        <v>133</v>
      </c>
      <c r="J443" t="s">
        <v>63</v>
      </c>
      <c r="K443">
        <v>1534</v>
      </c>
      <c r="L443">
        <v>40</v>
      </c>
      <c r="M443">
        <v>150</v>
      </c>
      <c r="N443">
        <v>10547000</v>
      </c>
      <c r="O443">
        <v>2600</v>
      </c>
      <c r="P443">
        <v>42200</v>
      </c>
      <c r="Q443">
        <v>31600</v>
      </c>
      <c r="R443">
        <v>506300</v>
      </c>
      <c r="S443" t="s">
        <v>78</v>
      </c>
      <c r="T443">
        <v>2015</v>
      </c>
      <c r="U443" t="s">
        <v>40</v>
      </c>
      <c r="V443">
        <v>21</v>
      </c>
      <c r="W443">
        <v>51.3</v>
      </c>
      <c r="X443">
        <v>212559417</v>
      </c>
      <c r="Y443">
        <v>12.08</v>
      </c>
      <c r="Z443">
        <v>183241641</v>
      </c>
      <c r="AA443">
        <v>-14.235004</v>
      </c>
      <c r="AB443">
        <v>-51.925280000000001</v>
      </c>
      <c r="AC443" s="13">
        <f t="shared" si="7"/>
        <v>25677178</v>
      </c>
    </row>
    <row r="444" spans="1:29">
      <c r="A444">
        <v>323</v>
      </c>
      <c r="B444" t="s">
        <v>588</v>
      </c>
      <c r="C444">
        <v>21900000</v>
      </c>
      <c r="D444">
        <v>5918314128</v>
      </c>
      <c r="E444" t="s">
        <v>29</v>
      </c>
      <c r="F444" t="s">
        <v>588</v>
      </c>
      <c r="G444">
        <v>946</v>
      </c>
      <c r="H444" t="s">
        <v>59</v>
      </c>
      <c r="I444" t="s">
        <v>60</v>
      </c>
      <c r="J444" t="s">
        <v>171</v>
      </c>
      <c r="K444">
        <v>1069</v>
      </c>
      <c r="L444">
        <v>94</v>
      </c>
      <c r="M444">
        <v>12</v>
      </c>
      <c r="N444">
        <v>234222000</v>
      </c>
      <c r="O444">
        <v>58600</v>
      </c>
      <c r="P444">
        <v>936900</v>
      </c>
      <c r="Q444">
        <v>702700</v>
      </c>
      <c r="R444">
        <v>11200000</v>
      </c>
      <c r="S444">
        <v>400000</v>
      </c>
      <c r="T444">
        <v>2014</v>
      </c>
      <c r="U444" t="s">
        <v>64</v>
      </c>
      <c r="V444">
        <v>5</v>
      </c>
      <c r="W444">
        <v>88.2</v>
      </c>
      <c r="X444">
        <v>328239523</v>
      </c>
      <c r="Y444">
        <v>14.7</v>
      </c>
      <c r="Z444">
        <v>270663028</v>
      </c>
      <c r="AA444">
        <v>37.090240000000001</v>
      </c>
      <c r="AB444">
        <v>-95.712890999999999</v>
      </c>
      <c r="AC444" s="13">
        <f t="shared" si="7"/>
        <v>48251210</v>
      </c>
    </row>
    <row r="445" spans="1:29">
      <c r="A445">
        <v>144</v>
      </c>
      <c r="B445" t="s">
        <v>589</v>
      </c>
      <c r="C445">
        <v>31700000</v>
      </c>
      <c r="D445">
        <v>5711208484</v>
      </c>
      <c r="E445" t="s">
        <v>191</v>
      </c>
      <c r="F445" t="s">
        <v>589</v>
      </c>
      <c r="G445">
        <v>929</v>
      </c>
      <c r="H445" t="s">
        <v>30</v>
      </c>
      <c r="I445" t="s">
        <v>31</v>
      </c>
      <c r="J445" t="s">
        <v>233</v>
      </c>
      <c r="K445">
        <v>1132</v>
      </c>
      <c r="L445">
        <v>40</v>
      </c>
      <c r="M445">
        <v>1</v>
      </c>
      <c r="N445">
        <v>109125000</v>
      </c>
      <c r="O445">
        <v>27300</v>
      </c>
      <c r="P445">
        <v>436500</v>
      </c>
      <c r="Q445">
        <v>327400</v>
      </c>
      <c r="R445">
        <v>5200000</v>
      </c>
      <c r="S445">
        <v>500000</v>
      </c>
      <c r="T445">
        <v>2012</v>
      </c>
      <c r="U445" t="s">
        <v>33</v>
      </c>
      <c r="V445">
        <v>21</v>
      </c>
      <c r="W445">
        <v>28.1</v>
      </c>
      <c r="X445">
        <v>1366417754</v>
      </c>
      <c r="Y445">
        <v>5.36</v>
      </c>
      <c r="Z445">
        <v>471031528</v>
      </c>
      <c r="AA445">
        <v>20.593684</v>
      </c>
      <c r="AB445">
        <v>78.962879999999998</v>
      </c>
      <c r="AC445" s="13">
        <f t="shared" si="7"/>
        <v>73239992</v>
      </c>
    </row>
    <row r="446" spans="1:29">
      <c r="A446">
        <v>673</v>
      </c>
      <c r="B446" t="s">
        <v>590</v>
      </c>
      <c r="C446">
        <v>15100000</v>
      </c>
      <c r="D446">
        <v>9477021288</v>
      </c>
      <c r="E446" t="s">
        <v>198</v>
      </c>
      <c r="F446" t="s">
        <v>590</v>
      </c>
      <c r="G446">
        <v>921</v>
      </c>
      <c r="H446" t="s">
        <v>273</v>
      </c>
      <c r="I446" t="s">
        <v>274</v>
      </c>
      <c r="J446" t="s">
        <v>198</v>
      </c>
      <c r="K446">
        <v>491</v>
      </c>
      <c r="L446">
        <v>13</v>
      </c>
      <c r="M446">
        <v>28</v>
      </c>
      <c r="N446">
        <v>512343000</v>
      </c>
      <c r="O446">
        <v>128100</v>
      </c>
      <c r="P446">
        <v>2000000</v>
      </c>
      <c r="Q446">
        <v>1500000</v>
      </c>
      <c r="R446">
        <v>24600000</v>
      </c>
      <c r="S446">
        <v>700000</v>
      </c>
      <c r="T446">
        <v>2016</v>
      </c>
      <c r="U446" t="s">
        <v>42</v>
      </c>
      <c r="V446">
        <v>2</v>
      </c>
      <c r="W446">
        <v>90</v>
      </c>
      <c r="X446">
        <v>44938712</v>
      </c>
      <c r="Y446">
        <v>9.7899999999999991</v>
      </c>
      <c r="Z446">
        <v>41339571</v>
      </c>
      <c r="AA446">
        <v>-38.416097000000001</v>
      </c>
      <c r="AB446">
        <v>-63.616672000000001</v>
      </c>
      <c r="AC446" s="13">
        <f t="shared" si="7"/>
        <v>4399500</v>
      </c>
    </row>
    <row r="447" spans="1:29">
      <c r="A447">
        <v>551</v>
      </c>
      <c r="B447" t="s">
        <v>591</v>
      </c>
      <c r="C447">
        <v>16700000</v>
      </c>
      <c r="D447">
        <v>8826138204</v>
      </c>
      <c r="E447" t="s">
        <v>63</v>
      </c>
      <c r="F447" t="s">
        <v>591</v>
      </c>
      <c r="G447">
        <v>920</v>
      </c>
      <c r="H447" t="s">
        <v>59</v>
      </c>
      <c r="I447" t="s">
        <v>60</v>
      </c>
      <c r="J447" t="s">
        <v>63</v>
      </c>
      <c r="K447">
        <v>559</v>
      </c>
      <c r="L447">
        <v>135</v>
      </c>
      <c r="M447">
        <v>130</v>
      </c>
      <c r="N447">
        <v>45698000</v>
      </c>
      <c r="O447">
        <v>11400</v>
      </c>
      <c r="P447">
        <v>182800</v>
      </c>
      <c r="Q447">
        <v>137100</v>
      </c>
      <c r="R447">
        <v>2200000</v>
      </c>
      <c r="S447">
        <v>100000</v>
      </c>
      <c r="T447">
        <v>2012</v>
      </c>
      <c r="U447" t="s">
        <v>64</v>
      </c>
      <c r="V447">
        <v>6</v>
      </c>
      <c r="W447">
        <v>88.2</v>
      </c>
      <c r="X447">
        <v>328239523</v>
      </c>
      <c r="Y447">
        <v>14.7</v>
      </c>
      <c r="Z447">
        <v>270663028</v>
      </c>
      <c r="AA447">
        <v>37.090240000000001</v>
      </c>
      <c r="AB447">
        <v>-95.712890999999999</v>
      </c>
      <c r="AC447" s="13">
        <f t="shared" si="7"/>
        <v>48251210</v>
      </c>
    </row>
    <row r="448" spans="1:29">
      <c r="A448">
        <v>435</v>
      </c>
      <c r="B448" t="s">
        <v>592</v>
      </c>
      <c r="C448">
        <v>19000000</v>
      </c>
      <c r="D448">
        <v>7229175322</v>
      </c>
      <c r="E448" t="s">
        <v>229</v>
      </c>
      <c r="F448" t="s">
        <v>592</v>
      </c>
      <c r="G448">
        <v>903</v>
      </c>
      <c r="H448" t="s">
        <v>205</v>
      </c>
      <c r="I448" t="s">
        <v>206</v>
      </c>
      <c r="J448" t="s">
        <v>225</v>
      </c>
      <c r="K448">
        <v>786</v>
      </c>
      <c r="L448">
        <v>15</v>
      </c>
      <c r="M448">
        <v>111</v>
      </c>
      <c r="N448">
        <v>123338000</v>
      </c>
      <c r="O448">
        <v>30800</v>
      </c>
      <c r="P448">
        <v>493400</v>
      </c>
      <c r="Q448">
        <v>370000</v>
      </c>
      <c r="R448">
        <v>5900000</v>
      </c>
      <c r="S448">
        <v>200000</v>
      </c>
      <c r="T448">
        <v>2018</v>
      </c>
      <c r="U448" t="s">
        <v>68</v>
      </c>
      <c r="V448">
        <v>23</v>
      </c>
      <c r="W448">
        <v>40.200000000000003</v>
      </c>
      <c r="X448">
        <v>126014024</v>
      </c>
      <c r="Y448">
        <v>3.42</v>
      </c>
      <c r="Z448">
        <v>102626859</v>
      </c>
      <c r="AA448">
        <v>23.634501</v>
      </c>
      <c r="AB448">
        <v>-102.552784</v>
      </c>
      <c r="AC448" s="13">
        <f t="shared" si="7"/>
        <v>4309680</v>
      </c>
    </row>
    <row r="449" spans="1:29">
      <c r="A449">
        <v>264</v>
      </c>
      <c r="B449" t="s">
        <v>593</v>
      </c>
      <c r="C449">
        <v>24000000</v>
      </c>
      <c r="D449">
        <v>13943030228</v>
      </c>
      <c r="E449" t="s">
        <v>198</v>
      </c>
      <c r="F449" t="s">
        <v>593</v>
      </c>
      <c r="G449">
        <v>901</v>
      </c>
      <c r="H449" t="s">
        <v>132</v>
      </c>
      <c r="I449" t="s">
        <v>133</v>
      </c>
      <c r="J449" t="s">
        <v>198</v>
      </c>
      <c r="K449">
        <v>252</v>
      </c>
      <c r="L449">
        <v>13</v>
      </c>
      <c r="M449">
        <v>14</v>
      </c>
      <c r="N449">
        <v>761451000</v>
      </c>
      <c r="O449">
        <v>190400</v>
      </c>
      <c r="P449">
        <v>3000000</v>
      </c>
      <c r="Q449">
        <v>2300000</v>
      </c>
      <c r="R449">
        <v>36500000</v>
      </c>
      <c r="S449">
        <v>1100000</v>
      </c>
      <c r="T449">
        <v>2020</v>
      </c>
      <c r="U449" t="s">
        <v>80</v>
      </c>
      <c r="V449">
        <v>18</v>
      </c>
      <c r="W449">
        <v>51.3</v>
      </c>
      <c r="X449">
        <v>212559417</v>
      </c>
      <c r="Y449">
        <v>12.08</v>
      </c>
      <c r="Z449">
        <v>183241641</v>
      </c>
      <c r="AA449">
        <v>-14.235004</v>
      </c>
      <c r="AB449">
        <v>-51.925280000000001</v>
      </c>
      <c r="AC449" s="13">
        <f t="shared" si="7"/>
        <v>25677178</v>
      </c>
    </row>
    <row r="450" spans="1:29">
      <c r="A450">
        <v>678</v>
      </c>
      <c r="B450" t="s">
        <v>594</v>
      </c>
      <c r="C450">
        <v>15000000</v>
      </c>
      <c r="D450">
        <v>9924103188</v>
      </c>
      <c r="E450" t="s">
        <v>29</v>
      </c>
      <c r="F450" t="s">
        <v>594</v>
      </c>
      <c r="G450">
        <v>899</v>
      </c>
      <c r="H450" t="s">
        <v>30</v>
      </c>
      <c r="I450" t="s">
        <v>31</v>
      </c>
      <c r="J450" t="s">
        <v>171</v>
      </c>
      <c r="K450">
        <v>457</v>
      </c>
      <c r="L450">
        <v>104</v>
      </c>
      <c r="M450">
        <v>45</v>
      </c>
      <c r="N450">
        <v>113572000</v>
      </c>
      <c r="O450">
        <v>28400</v>
      </c>
      <c r="P450">
        <v>454300</v>
      </c>
      <c r="Q450">
        <v>340700</v>
      </c>
      <c r="R450">
        <v>5500000</v>
      </c>
      <c r="S450">
        <v>400000</v>
      </c>
      <c r="T450">
        <v>2014</v>
      </c>
      <c r="U450" t="s">
        <v>42</v>
      </c>
      <c r="V450">
        <v>17</v>
      </c>
      <c r="W450">
        <v>28.1</v>
      </c>
      <c r="X450">
        <v>1366417754</v>
      </c>
      <c r="Y450">
        <v>5.36</v>
      </c>
      <c r="Z450">
        <v>471031528</v>
      </c>
      <c r="AA450">
        <v>20.593684</v>
      </c>
      <c r="AB450">
        <v>78.962879999999998</v>
      </c>
      <c r="AC450" s="13">
        <f t="shared" si="7"/>
        <v>73239992</v>
      </c>
    </row>
    <row r="451" spans="1:29">
      <c r="A451">
        <v>357</v>
      </c>
      <c r="B451" t="s">
        <v>595</v>
      </c>
      <c r="C451">
        <v>20900000</v>
      </c>
      <c r="D451">
        <v>1693149479</v>
      </c>
      <c r="E451" t="s">
        <v>118</v>
      </c>
      <c r="F451" t="s">
        <v>595</v>
      </c>
      <c r="G451">
        <v>896</v>
      </c>
      <c r="H451" t="s">
        <v>30</v>
      </c>
      <c r="I451" t="s">
        <v>31</v>
      </c>
      <c r="J451" t="s">
        <v>118</v>
      </c>
      <c r="K451">
        <v>6082</v>
      </c>
      <c r="L451">
        <v>69</v>
      </c>
      <c r="M451">
        <v>20</v>
      </c>
      <c r="N451">
        <v>28588000</v>
      </c>
      <c r="O451">
        <v>7100</v>
      </c>
      <c r="P451">
        <v>114400</v>
      </c>
      <c r="Q451">
        <v>85800</v>
      </c>
      <c r="R451">
        <v>1400000</v>
      </c>
      <c r="S451">
        <v>100000</v>
      </c>
      <c r="T451">
        <v>2013</v>
      </c>
      <c r="U451" t="s">
        <v>84</v>
      </c>
      <c r="V451">
        <v>6</v>
      </c>
      <c r="W451">
        <v>28.1</v>
      </c>
      <c r="X451">
        <v>1366417754</v>
      </c>
      <c r="Y451">
        <v>5.36</v>
      </c>
      <c r="Z451">
        <v>471031528</v>
      </c>
      <c r="AA451">
        <v>20.593684</v>
      </c>
      <c r="AB451">
        <v>78.962879999999998</v>
      </c>
      <c r="AC451" s="13">
        <f t="shared" si="7"/>
        <v>73239992</v>
      </c>
    </row>
    <row r="452" spans="1:29">
      <c r="A452">
        <v>202</v>
      </c>
      <c r="B452" t="s">
        <v>596</v>
      </c>
      <c r="C452">
        <v>27100000</v>
      </c>
      <c r="D452">
        <v>17318452893</v>
      </c>
      <c r="E452" t="s">
        <v>63</v>
      </c>
      <c r="F452" t="s">
        <v>596</v>
      </c>
      <c r="G452">
        <v>889</v>
      </c>
      <c r="H452" t="s">
        <v>30</v>
      </c>
      <c r="I452" t="s">
        <v>31</v>
      </c>
      <c r="J452" t="s">
        <v>63</v>
      </c>
      <c r="K452">
        <v>159</v>
      </c>
      <c r="L452">
        <v>49</v>
      </c>
      <c r="M452">
        <v>52</v>
      </c>
      <c r="N452">
        <v>429692000</v>
      </c>
      <c r="O452">
        <v>107400</v>
      </c>
      <c r="P452">
        <v>1700000</v>
      </c>
      <c r="Q452">
        <v>1300000</v>
      </c>
      <c r="R452">
        <v>20600000</v>
      </c>
      <c r="S452">
        <v>700000</v>
      </c>
      <c r="T452">
        <v>2015</v>
      </c>
      <c r="U452" t="s">
        <v>50</v>
      </c>
      <c r="V452">
        <v>26</v>
      </c>
      <c r="W452">
        <v>28.1</v>
      </c>
      <c r="X452">
        <v>1366417754</v>
      </c>
      <c r="Y452">
        <v>5.36</v>
      </c>
      <c r="Z452">
        <v>471031528</v>
      </c>
      <c r="AA452">
        <v>20.593684</v>
      </c>
      <c r="AB452">
        <v>78.962879999999998</v>
      </c>
      <c r="AC452" s="13">
        <f t="shared" si="7"/>
        <v>73239992</v>
      </c>
    </row>
    <row r="453" spans="1:29">
      <c r="A453">
        <v>368</v>
      </c>
      <c r="B453" t="s">
        <v>597</v>
      </c>
      <c r="C453">
        <v>20700000</v>
      </c>
      <c r="D453">
        <v>8658941531</v>
      </c>
      <c r="E453" t="s">
        <v>29</v>
      </c>
      <c r="F453" t="s">
        <v>597</v>
      </c>
      <c r="G453">
        <v>889</v>
      </c>
      <c r="H453" t="s">
        <v>325</v>
      </c>
      <c r="I453" t="s">
        <v>326</v>
      </c>
      <c r="J453" t="s">
        <v>171</v>
      </c>
      <c r="K453">
        <v>570</v>
      </c>
      <c r="L453">
        <v>3</v>
      </c>
      <c r="M453">
        <v>18</v>
      </c>
      <c r="N453">
        <v>552266000</v>
      </c>
      <c r="O453">
        <v>138100</v>
      </c>
      <c r="P453">
        <v>2200000</v>
      </c>
      <c r="Q453">
        <v>1700000</v>
      </c>
      <c r="R453">
        <v>26500000</v>
      </c>
      <c r="S453">
        <v>1600000</v>
      </c>
      <c r="T453">
        <v>2015</v>
      </c>
      <c r="U453" t="s">
        <v>38</v>
      </c>
      <c r="V453">
        <v>26</v>
      </c>
      <c r="W453">
        <v>81.900000000000006</v>
      </c>
      <c r="X453">
        <v>144373535</v>
      </c>
      <c r="Y453">
        <v>4.59</v>
      </c>
      <c r="Z453">
        <v>107683889</v>
      </c>
      <c r="AA453">
        <v>61.524009999999997</v>
      </c>
      <c r="AB453">
        <v>105.31875599999999</v>
      </c>
      <c r="AC453" s="13">
        <f t="shared" si="7"/>
        <v>6626745</v>
      </c>
    </row>
    <row r="454" spans="1:29">
      <c r="A454">
        <v>815</v>
      </c>
      <c r="B454" t="s">
        <v>598</v>
      </c>
      <c r="C454">
        <v>13800000</v>
      </c>
      <c r="D454">
        <v>1820559912</v>
      </c>
      <c r="E454" t="s">
        <v>191</v>
      </c>
      <c r="F454" t="s">
        <v>598</v>
      </c>
      <c r="G454">
        <v>887</v>
      </c>
      <c r="H454" t="s">
        <v>141</v>
      </c>
      <c r="I454" t="s">
        <v>142</v>
      </c>
      <c r="J454" t="s">
        <v>233</v>
      </c>
      <c r="K454">
        <v>5524</v>
      </c>
      <c r="L454">
        <v>10</v>
      </c>
      <c r="M454">
        <v>14</v>
      </c>
      <c r="N454">
        <v>83943000</v>
      </c>
      <c r="O454">
        <v>21000</v>
      </c>
      <c r="P454">
        <v>335800</v>
      </c>
      <c r="Q454">
        <v>251800</v>
      </c>
      <c r="R454">
        <v>4000000</v>
      </c>
      <c r="S454">
        <v>100000</v>
      </c>
      <c r="T454">
        <v>2006</v>
      </c>
      <c r="U454" t="s">
        <v>130</v>
      </c>
      <c r="V454">
        <v>20</v>
      </c>
      <c r="W454">
        <v>68.900000000000006</v>
      </c>
      <c r="X454">
        <v>36991981</v>
      </c>
      <c r="Y454">
        <v>5.56</v>
      </c>
      <c r="Z454">
        <v>30628482</v>
      </c>
      <c r="AA454">
        <v>56.130366000000002</v>
      </c>
      <c r="AB454">
        <v>-106.346771</v>
      </c>
      <c r="AC454" s="13">
        <f t="shared" si="7"/>
        <v>2056754</v>
      </c>
    </row>
    <row r="455" spans="1:29">
      <c r="A455">
        <v>774</v>
      </c>
      <c r="B455" t="s">
        <v>599</v>
      </c>
      <c r="C455">
        <v>14200000</v>
      </c>
      <c r="D455">
        <v>1778318927</v>
      </c>
      <c r="E455" t="s">
        <v>229</v>
      </c>
      <c r="F455" t="s">
        <v>599</v>
      </c>
      <c r="G455">
        <v>876</v>
      </c>
      <c r="H455" t="s">
        <v>180</v>
      </c>
      <c r="I455" t="s">
        <v>181</v>
      </c>
      <c r="J455" t="s">
        <v>63</v>
      </c>
      <c r="K455">
        <v>5764</v>
      </c>
      <c r="L455">
        <v>2</v>
      </c>
      <c r="M455">
        <v>154</v>
      </c>
      <c r="N455">
        <v>35934000</v>
      </c>
      <c r="O455">
        <v>9000</v>
      </c>
      <c r="P455">
        <v>143700</v>
      </c>
      <c r="Q455">
        <v>107800</v>
      </c>
      <c r="R455">
        <v>1700000</v>
      </c>
      <c r="S455" t="s">
        <v>78</v>
      </c>
      <c r="T455">
        <v>2008</v>
      </c>
      <c r="U455" t="s">
        <v>33</v>
      </c>
      <c r="V455">
        <v>23</v>
      </c>
      <c r="W455">
        <v>85</v>
      </c>
      <c r="X455">
        <v>17332850</v>
      </c>
      <c r="Y455">
        <v>3.2</v>
      </c>
      <c r="Z455">
        <v>15924729</v>
      </c>
      <c r="AA455">
        <v>52.132632999999998</v>
      </c>
      <c r="AB455">
        <v>5.2912660000000002</v>
      </c>
      <c r="AC455" s="13">
        <f t="shared" si="7"/>
        <v>554651</v>
      </c>
    </row>
    <row r="456" spans="1:29">
      <c r="A456">
        <v>384</v>
      </c>
      <c r="B456" t="s">
        <v>600</v>
      </c>
      <c r="C456">
        <v>20300000</v>
      </c>
      <c r="D456">
        <v>11819051552</v>
      </c>
      <c r="E456" t="s">
        <v>118</v>
      </c>
      <c r="F456" t="s">
        <v>600</v>
      </c>
      <c r="G456">
        <v>875</v>
      </c>
      <c r="H456" t="s">
        <v>45</v>
      </c>
      <c r="I456" t="s">
        <v>46</v>
      </c>
      <c r="J456" t="s">
        <v>118</v>
      </c>
      <c r="K456">
        <v>332</v>
      </c>
      <c r="L456">
        <v>10</v>
      </c>
      <c r="M456">
        <v>22</v>
      </c>
      <c r="N456">
        <v>112768000</v>
      </c>
      <c r="O456">
        <v>28200</v>
      </c>
      <c r="P456">
        <v>451100</v>
      </c>
      <c r="Q456">
        <v>338300</v>
      </c>
      <c r="R456">
        <v>5400000</v>
      </c>
      <c r="S456">
        <v>100000</v>
      </c>
      <c r="T456">
        <v>2019</v>
      </c>
      <c r="U456" t="s">
        <v>68</v>
      </c>
      <c r="V456">
        <v>14</v>
      </c>
      <c r="W456">
        <v>36.299999999999997</v>
      </c>
      <c r="X456">
        <v>270203917</v>
      </c>
      <c r="Y456">
        <v>4.6900000000000004</v>
      </c>
      <c r="Z456">
        <v>151509724</v>
      </c>
      <c r="AA456">
        <v>-0.78927499999999995</v>
      </c>
      <c r="AB456">
        <v>113.92132700000001</v>
      </c>
      <c r="AC456" s="13">
        <f t="shared" si="7"/>
        <v>12672564</v>
      </c>
    </row>
    <row r="457" spans="1:29">
      <c r="A457">
        <v>246</v>
      </c>
      <c r="B457" t="s">
        <v>601</v>
      </c>
      <c r="C457">
        <v>24800000</v>
      </c>
      <c r="D457">
        <v>14655527943</v>
      </c>
      <c r="E457" t="s">
        <v>29</v>
      </c>
      <c r="F457" t="s">
        <v>601</v>
      </c>
      <c r="G457">
        <v>872</v>
      </c>
      <c r="H457" t="s">
        <v>78</v>
      </c>
      <c r="I457" t="s">
        <v>78</v>
      </c>
      <c r="J457" t="s">
        <v>171</v>
      </c>
      <c r="K457">
        <v>234</v>
      </c>
      <c r="L457" t="s">
        <v>78</v>
      </c>
      <c r="M457">
        <v>8</v>
      </c>
      <c r="N457">
        <v>400222000</v>
      </c>
      <c r="O457">
        <v>100100</v>
      </c>
      <c r="P457">
        <v>1600000</v>
      </c>
      <c r="Q457">
        <v>1200000</v>
      </c>
      <c r="R457">
        <v>19200000</v>
      </c>
      <c r="S457">
        <v>900000</v>
      </c>
      <c r="T457">
        <v>2020</v>
      </c>
      <c r="U457" t="s">
        <v>80</v>
      </c>
      <c r="V457">
        <v>18</v>
      </c>
      <c r="W457" t="s">
        <v>78</v>
      </c>
      <c r="X457" t="s">
        <v>78</v>
      </c>
      <c r="Y457" t="s">
        <v>78</v>
      </c>
      <c r="Z457" t="s">
        <v>78</v>
      </c>
      <c r="AA457" t="s">
        <v>78</v>
      </c>
      <c r="AB457" t="s">
        <v>78</v>
      </c>
      <c r="AC457" s="13" t="e">
        <f t="shared" si="7"/>
        <v>#VALUE!</v>
      </c>
    </row>
    <row r="458" spans="1:29">
      <c r="A458">
        <v>780</v>
      </c>
      <c r="B458" t="s">
        <v>602</v>
      </c>
      <c r="C458">
        <v>14200000</v>
      </c>
      <c r="D458">
        <v>10238593147</v>
      </c>
      <c r="E458" t="s">
        <v>198</v>
      </c>
      <c r="F458" t="s">
        <v>602</v>
      </c>
      <c r="G458">
        <v>872</v>
      </c>
      <c r="H458" t="s">
        <v>30</v>
      </c>
      <c r="I458" t="s">
        <v>31</v>
      </c>
      <c r="J458" t="s">
        <v>198</v>
      </c>
      <c r="K458">
        <v>422</v>
      </c>
      <c r="L458">
        <v>110</v>
      </c>
      <c r="M458">
        <v>33</v>
      </c>
      <c r="N458">
        <v>367898000</v>
      </c>
      <c r="O458">
        <v>92000</v>
      </c>
      <c r="P458">
        <v>1500000</v>
      </c>
      <c r="Q458">
        <v>1100000</v>
      </c>
      <c r="R458">
        <v>17700000</v>
      </c>
      <c r="S458">
        <v>400000</v>
      </c>
      <c r="T458">
        <v>2018</v>
      </c>
      <c r="U458" t="s">
        <v>33</v>
      </c>
      <c r="V458">
        <v>4</v>
      </c>
      <c r="W458">
        <v>28.1</v>
      </c>
      <c r="X458">
        <v>1366417754</v>
      </c>
      <c r="Y458">
        <v>5.36</v>
      </c>
      <c r="Z458">
        <v>471031528</v>
      </c>
      <c r="AA458">
        <v>20.593684</v>
      </c>
      <c r="AB458">
        <v>78.962879999999998</v>
      </c>
      <c r="AC458" s="13">
        <f t="shared" si="7"/>
        <v>73239992</v>
      </c>
    </row>
    <row r="459" spans="1:29">
      <c r="A459">
        <v>219</v>
      </c>
      <c r="B459" t="s">
        <v>603</v>
      </c>
      <c r="C459">
        <v>26000000</v>
      </c>
      <c r="D459">
        <v>14101010609</v>
      </c>
      <c r="E459" t="s">
        <v>29</v>
      </c>
      <c r="F459" t="s">
        <v>603</v>
      </c>
      <c r="G459">
        <v>868</v>
      </c>
      <c r="H459" t="s">
        <v>78</v>
      </c>
      <c r="I459" t="s">
        <v>78</v>
      </c>
      <c r="J459" t="s">
        <v>171</v>
      </c>
      <c r="K459">
        <v>249</v>
      </c>
      <c r="L459" t="s">
        <v>78</v>
      </c>
      <c r="M459">
        <v>6</v>
      </c>
      <c r="N459">
        <v>606362000</v>
      </c>
      <c r="O459">
        <v>151600</v>
      </c>
      <c r="P459">
        <v>2400000</v>
      </c>
      <c r="Q459">
        <v>1800000</v>
      </c>
      <c r="R459">
        <v>29100000</v>
      </c>
      <c r="S459">
        <v>1100000</v>
      </c>
      <c r="T459">
        <v>2018</v>
      </c>
      <c r="U459" t="s">
        <v>50</v>
      </c>
      <c r="V459">
        <v>25</v>
      </c>
      <c r="W459" t="s">
        <v>78</v>
      </c>
      <c r="X459" t="s">
        <v>78</v>
      </c>
      <c r="Y459" t="s">
        <v>78</v>
      </c>
      <c r="Z459" t="s">
        <v>78</v>
      </c>
      <c r="AA459" t="s">
        <v>78</v>
      </c>
      <c r="AB459" t="s">
        <v>78</v>
      </c>
      <c r="AC459" s="13" t="e">
        <f t="shared" ref="AC459:AC522" si="8">ROUND((Y459/100)*X459, 0)</f>
        <v>#VALUE!</v>
      </c>
    </row>
    <row r="460" spans="1:29">
      <c r="A460">
        <v>212</v>
      </c>
      <c r="B460" t="s">
        <v>604</v>
      </c>
      <c r="C460">
        <v>26400000</v>
      </c>
      <c r="D460">
        <v>27006526665</v>
      </c>
      <c r="E460" t="s">
        <v>198</v>
      </c>
      <c r="F460" t="s">
        <v>604</v>
      </c>
      <c r="G460">
        <v>865</v>
      </c>
      <c r="H460" t="s">
        <v>59</v>
      </c>
      <c r="I460" t="s">
        <v>60</v>
      </c>
      <c r="J460" t="s">
        <v>198</v>
      </c>
      <c r="K460">
        <v>61</v>
      </c>
      <c r="L460">
        <v>63</v>
      </c>
      <c r="M460">
        <v>12</v>
      </c>
      <c r="N460">
        <v>1046000000</v>
      </c>
      <c r="O460">
        <v>261500</v>
      </c>
      <c r="P460">
        <v>4200000</v>
      </c>
      <c r="Q460">
        <v>3100000</v>
      </c>
      <c r="R460">
        <v>50200000</v>
      </c>
      <c r="S460">
        <v>1300000</v>
      </c>
      <c r="T460">
        <v>2020</v>
      </c>
      <c r="U460" t="s">
        <v>55</v>
      </c>
      <c r="V460">
        <v>3</v>
      </c>
      <c r="W460">
        <v>88.2</v>
      </c>
      <c r="X460">
        <v>328239523</v>
      </c>
      <c r="Y460">
        <v>14.7</v>
      </c>
      <c r="Z460">
        <v>270663028</v>
      </c>
      <c r="AA460">
        <v>37.090240000000001</v>
      </c>
      <c r="AB460">
        <v>-95.712890999999999</v>
      </c>
      <c r="AC460" s="13">
        <f t="shared" si="8"/>
        <v>48251210</v>
      </c>
    </row>
    <row r="461" spans="1:29">
      <c r="A461">
        <v>828</v>
      </c>
      <c r="B461" t="s">
        <v>605</v>
      </c>
      <c r="C461">
        <v>13700000</v>
      </c>
      <c r="D461">
        <v>5457203710</v>
      </c>
      <c r="E461" t="s">
        <v>198</v>
      </c>
      <c r="F461" t="s">
        <v>605</v>
      </c>
      <c r="G461">
        <v>863</v>
      </c>
      <c r="H461" t="s">
        <v>311</v>
      </c>
      <c r="I461" t="s">
        <v>312</v>
      </c>
      <c r="J461" t="s">
        <v>198</v>
      </c>
      <c r="K461">
        <v>1205</v>
      </c>
      <c r="L461">
        <v>3</v>
      </c>
      <c r="M461">
        <v>36</v>
      </c>
      <c r="N461">
        <v>35124000</v>
      </c>
      <c r="O461">
        <v>8800</v>
      </c>
      <c r="P461">
        <v>140500</v>
      </c>
      <c r="Q461">
        <v>105400</v>
      </c>
      <c r="R461">
        <v>1700000</v>
      </c>
      <c r="S461" t="s">
        <v>78</v>
      </c>
      <c r="T461">
        <v>2014</v>
      </c>
      <c r="U461" t="s">
        <v>55</v>
      </c>
      <c r="V461">
        <v>26</v>
      </c>
      <c r="W461">
        <v>28.5</v>
      </c>
      <c r="X461">
        <v>96462106</v>
      </c>
      <c r="Y461">
        <v>2.0099999999999998</v>
      </c>
      <c r="Z461">
        <v>35332140</v>
      </c>
      <c r="AA461">
        <v>14.058324000000001</v>
      </c>
      <c r="AB461">
        <v>108.277199</v>
      </c>
      <c r="AC461" s="13">
        <f t="shared" si="8"/>
        <v>1938888</v>
      </c>
    </row>
    <row r="462" spans="1:29">
      <c r="A462">
        <v>787</v>
      </c>
      <c r="B462" t="s">
        <v>606</v>
      </c>
      <c r="C462">
        <v>14100000</v>
      </c>
      <c r="D462">
        <v>5405563355</v>
      </c>
      <c r="E462" t="s">
        <v>361</v>
      </c>
      <c r="F462" t="s">
        <v>606</v>
      </c>
      <c r="G462">
        <v>855</v>
      </c>
      <c r="H462" t="s">
        <v>72</v>
      </c>
      <c r="I462" t="s">
        <v>73</v>
      </c>
      <c r="J462" t="s">
        <v>607</v>
      </c>
      <c r="K462">
        <v>1202</v>
      </c>
      <c r="L462">
        <v>7</v>
      </c>
      <c r="M462">
        <v>1</v>
      </c>
      <c r="N462">
        <v>353259000</v>
      </c>
      <c r="O462">
        <v>88300</v>
      </c>
      <c r="P462">
        <v>1400000</v>
      </c>
      <c r="Q462">
        <v>1100000</v>
      </c>
      <c r="R462">
        <v>17000000</v>
      </c>
      <c r="S462">
        <v>500000</v>
      </c>
      <c r="T462">
        <v>2007</v>
      </c>
      <c r="U462" t="s">
        <v>50</v>
      </c>
      <c r="V462">
        <v>12</v>
      </c>
      <c r="W462">
        <v>36.799999999999997</v>
      </c>
      <c r="X462">
        <v>9770529</v>
      </c>
      <c r="Y462">
        <v>2.35</v>
      </c>
      <c r="Z462">
        <v>8479744</v>
      </c>
      <c r="AA462">
        <v>23.424075999999999</v>
      </c>
      <c r="AB462">
        <v>53.847817999999997</v>
      </c>
      <c r="AC462" s="13">
        <f t="shared" si="8"/>
        <v>229607</v>
      </c>
    </row>
    <row r="463" spans="1:29">
      <c r="A463">
        <v>648</v>
      </c>
      <c r="B463" t="s">
        <v>608</v>
      </c>
      <c r="C463">
        <v>15300000</v>
      </c>
      <c r="D463">
        <v>10714145606</v>
      </c>
      <c r="E463" t="s">
        <v>118</v>
      </c>
      <c r="F463" t="s">
        <v>608</v>
      </c>
      <c r="G463">
        <v>851</v>
      </c>
      <c r="H463" t="s">
        <v>59</v>
      </c>
      <c r="I463" t="s">
        <v>60</v>
      </c>
      <c r="J463" t="s">
        <v>118</v>
      </c>
      <c r="K463">
        <v>390</v>
      </c>
      <c r="L463">
        <v>148</v>
      </c>
      <c r="M463">
        <v>33</v>
      </c>
      <c r="N463">
        <v>77053000</v>
      </c>
      <c r="O463">
        <v>19300</v>
      </c>
      <c r="P463">
        <v>308200</v>
      </c>
      <c r="Q463">
        <v>231200</v>
      </c>
      <c r="R463">
        <v>3700000</v>
      </c>
      <c r="S463" t="s">
        <v>78</v>
      </c>
      <c r="T463">
        <v>2014</v>
      </c>
      <c r="U463" t="s">
        <v>84</v>
      </c>
      <c r="V463">
        <v>4</v>
      </c>
      <c r="W463">
        <v>88.2</v>
      </c>
      <c r="X463">
        <v>328239523</v>
      </c>
      <c r="Y463">
        <v>14.7</v>
      </c>
      <c r="Z463">
        <v>270663028</v>
      </c>
      <c r="AA463">
        <v>37.090240000000001</v>
      </c>
      <c r="AB463">
        <v>-95.712890999999999</v>
      </c>
      <c r="AC463" s="13">
        <f t="shared" si="8"/>
        <v>48251210</v>
      </c>
    </row>
    <row r="464" spans="1:29">
      <c r="A464">
        <v>44</v>
      </c>
      <c r="B464" t="s">
        <v>609</v>
      </c>
      <c r="C464">
        <v>52200000</v>
      </c>
      <c r="D464">
        <v>9877365274</v>
      </c>
      <c r="E464" t="s">
        <v>118</v>
      </c>
      <c r="F464" t="s">
        <v>610</v>
      </c>
      <c r="G464">
        <v>847</v>
      </c>
      <c r="H464" t="s">
        <v>59</v>
      </c>
      <c r="I464" t="s">
        <v>60</v>
      </c>
      <c r="J464" t="s">
        <v>118</v>
      </c>
      <c r="K464">
        <v>450</v>
      </c>
      <c r="L464">
        <v>15</v>
      </c>
      <c r="M464">
        <v>5</v>
      </c>
      <c r="N464">
        <v>266747000</v>
      </c>
      <c r="O464">
        <v>66700</v>
      </c>
      <c r="P464">
        <v>1100000</v>
      </c>
      <c r="Q464">
        <v>800200</v>
      </c>
      <c r="R464">
        <v>12800000</v>
      </c>
      <c r="S464">
        <v>600000</v>
      </c>
      <c r="T464">
        <v>2013</v>
      </c>
      <c r="U464" t="s">
        <v>38</v>
      </c>
      <c r="V464">
        <v>25</v>
      </c>
      <c r="W464">
        <v>88.2</v>
      </c>
      <c r="X464">
        <v>328239523</v>
      </c>
      <c r="Y464">
        <v>14.7</v>
      </c>
      <c r="Z464">
        <v>270663028</v>
      </c>
      <c r="AA464">
        <v>37.090240000000001</v>
      </c>
      <c r="AB464">
        <v>-95.712890999999999</v>
      </c>
      <c r="AC464" s="13">
        <f t="shared" si="8"/>
        <v>48251210</v>
      </c>
    </row>
    <row r="465" spans="1:29">
      <c r="A465">
        <v>420</v>
      </c>
      <c r="B465" t="s">
        <v>611</v>
      </c>
      <c r="C465">
        <v>19500000</v>
      </c>
      <c r="D465">
        <v>5234251168</v>
      </c>
      <c r="E465" t="s">
        <v>63</v>
      </c>
      <c r="F465" t="s">
        <v>611</v>
      </c>
      <c r="G465">
        <v>847</v>
      </c>
      <c r="H465" t="s">
        <v>30</v>
      </c>
      <c r="I465" t="s">
        <v>31</v>
      </c>
      <c r="J465" t="s">
        <v>63</v>
      </c>
      <c r="K465">
        <v>1265</v>
      </c>
      <c r="L465">
        <v>74</v>
      </c>
      <c r="M465">
        <v>108</v>
      </c>
      <c r="N465">
        <v>59841000</v>
      </c>
      <c r="O465">
        <v>0</v>
      </c>
      <c r="P465">
        <v>0</v>
      </c>
      <c r="Q465">
        <v>0</v>
      </c>
      <c r="R465">
        <v>0</v>
      </c>
      <c r="S465">
        <v>300000</v>
      </c>
      <c r="T465">
        <v>2014</v>
      </c>
      <c r="U465" t="s">
        <v>86</v>
      </c>
      <c r="V465">
        <v>14</v>
      </c>
      <c r="W465">
        <v>28.1</v>
      </c>
      <c r="X465">
        <v>1366417754</v>
      </c>
      <c r="Y465">
        <v>5.36</v>
      </c>
      <c r="Z465">
        <v>471031528</v>
      </c>
      <c r="AA465">
        <v>20.593684</v>
      </c>
      <c r="AB465">
        <v>78.962879999999998</v>
      </c>
      <c r="AC465" s="13">
        <f t="shared" si="8"/>
        <v>73239992</v>
      </c>
    </row>
    <row r="466" spans="1:29">
      <c r="A466">
        <v>784</v>
      </c>
      <c r="B466" t="s">
        <v>612</v>
      </c>
      <c r="C466">
        <v>14100000</v>
      </c>
      <c r="D466">
        <v>3594936775</v>
      </c>
      <c r="E466" t="s">
        <v>63</v>
      </c>
      <c r="F466" t="s">
        <v>612</v>
      </c>
      <c r="G466">
        <v>846</v>
      </c>
      <c r="H466" t="s">
        <v>78</v>
      </c>
      <c r="I466" t="s">
        <v>78</v>
      </c>
      <c r="J466" t="s">
        <v>63</v>
      </c>
      <c r="K466">
        <v>2218</v>
      </c>
      <c r="L466" t="s">
        <v>78</v>
      </c>
      <c r="M466">
        <v>155</v>
      </c>
      <c r="N466">
        <v>6942000</v>
      </c>
      <c r="O466">
        <v>1700</v>
      </c>
      <c r="P466">
        <v>27800</v>
      </c>
      <c r="Q466">
        <v>20800</v>
      </c>
      <c r="R466">
        <v>333200</v>
      </c>
      <c r="S466" t="s">
        <v>78</v>
      </c>
      <c r="T466">
        <v>2013</v>
      </c>
      <c r="U466" t="s">
        <v>42</v>
      </c>
      <c r="V466">
        <v>10</v>
      </c>
      <c r="W466" t="s">
        <v>78</v>
      </c>
      <c r="X466" t="s">
        <v>78</v>
      </c>
      <c r="Y466" t="s">
        <v>78</v>
      </c>
      <c r="Z466" t="s">
        <v>78</v>
      </c>
      <c r="AA466" t="s">
        <v>78</v>
      </c>
      <c r="AB466" t="s">
        <v>78</v>
      </c>
      <c r="AC466" s="13" t="e">
        <f t="shared" si="8"/>
        <v>#VALUE!</v>
      </c>
    </row>
    <row r="467" spans="1:29">
      <c r="A467">
        <v>940</v>
      </c>
      <c r="B467" t="s">
        <v>613</v>
      </c>
      <c r="C467">
        <v>12700000</v>
      </c>
      <c r="D467">
        <v>2709954270</v>
      </c>
      <c r="E467" t="s">
        <v>63</v>
      </c>
      <c r="F467" t="s">
        <v>612</v>
      </c>
      <c r="G467">
        <v>846</v>
      </c>
      <c r="H467" t="s">
        <v>78</v>
      </c>
      <c r="I467" t="s">
        <v>78</v>
      </c>
      <c r="J467" t="s">
        <v>63</v>
      </c>
      <c r="K467">
        <v>2218</v>
      </c>
      <c r="L467" t="s">
        <v>78</v>
      </c>
      <c r="M467">
        <v>155</v>
      </c>
      <c r="N467">
        <v>6942000</v>
      </c>
      <c r="O467">
        <v>1700</v>
      </c>
      <c r="P467">
        <v>27800</v>
      </c>
      <c r="Q467">
        <v>20800</v>
      </c>
      <c r="R467">
        <v>333200</v>
      </c>
      <c r="S467" t="s">
        <v>78</v>
      </c>
      <c r="T467">
        <v>2013</v>
      </c>
      <c r="U467" t="s">
        <v>42</v>
      </c>
      <c r="V467">
        <v>10</v>
      </c>
      <c r="W467" t="s">
        <v>78</v>
      </c>
      <c r="X467" t="s">
        <v>78</v>
      </c>
      <c r="Y467" t="s">
        <v>78</v>
      </c>
      <c r="Z467" t="s">
        <v>78</v>
      </c>
      <c r="AA467" t="s">
        <v>78</v>
      </c>
      <c r="AB467" t="s">
        <v>78</v>
      </c>
      <c r="AC467" s="13" t="e">
        <f t="shared" si="8"/>
        <v>#VALUE!</v>
      </c>
    </row>
    <row r="468" spans="1:29">
      <c r="A468">
        <v>901</v>
      </c>
      <c r="B468" t="s">
        <v>614</v>
      </c>
      <c r="C468">
        <v>13000000</v>
      </c>
      <c r="D468">
        <v>2683297849</v>
      </c>
      <c r="E468" t="s">
        <v>63</v>
      </c>
      <c r="F468" t="s">
        <v>614</v>
      </c>
      <c r="G468">
        <v>838</v>
      </c>
      <c r="H468" t="s">
        <v>581</v>
      </c>
      <c r="I468" t="s">
        <v>582</v>
      </c>
      <c r="J468" t="s">
        <v>63</v>
      </c>
      <c r="K468">
        <v>3340</v>
      </c>
      <c r="L468">
        <v>2</v>
      </c>
      <c r="M468">
        <v>166</v>
      </c>
      <c r="N468">
        <v>29870000</v>
      </c>
      <c r="O468">
        <v>7500</v>
      </c>
      <c r="P468">
        <v>119500</v>
      </c>
      <c r="Q468">
        <v>89600</v>
      </c>
      <c r="R468">
        <v>1400000</v>
      </c>
      <c r="S468">
        <v>100000</v>
      </c>
      <c r="T468">
        <v>2011</v>
      </c>
      <c r="U468" t="s">
        <v>80</v>
      </c>
      <c r="V468">
        <v>18</v>
      </c>
      <c r="W468">
        <v>61.9</v>
      </c>
      <c r="X468">
        <v>60297396</v>
      </c>
      <c r="Y468">
        <v>9.89</v>
      </c>
      <c r="Z468">
        <v>42651966</v>
      </c>
      <c r="AA468">
        <v>41.871940000000002</v>
      </c>
      <c r="AB468">
        <v>12.56738</v>
      </c>
      <c r="AC468" s="13">
        <f t="shared" si="8"/>
        <v>5963412</v>
      </c>
    </row>
    <row r="469" spans="1:29">
      <c r="A469">
        <v>491</v>
      </c>
      <c r="B469" t="s">
        <v>615</v>
      </c>
      <c r="C469">
        <v>17900000</v>
      </c>
      <c r="D469">
        <v>9887116267</v>
      </c>
      <c r="E469" t="s">
        <v>111</v>
      </c>
      <c r="F469" t="s">
        <v>615</v>
      </c>
      <c r="G469">
        <v>830</v>
      </c>
      <c r="H469" t="s">
        <v>59</v>
      </c>
      <c r="I469" t="s">
        <v>60</v>
      </c>
      <c r="J469" t="s">
        <v>111</v>
      </c>
      <c r="K469">
        <v>446</v>
      </c>
      <c r="L469">
        <v>124</v>
      </c>
      <c r="M469">
        <v>105</v>
      </c>
      <c r="N469">
        <v>447891000</v>
      </c>
      <c r="O469">
        <v>112000</v>
      </c>
      <c r="P469">
        <v>1800000</v>
      </c>
      <c r="Q469">
        <v>1300000</v>
      </c>
      <c r="R469">
        <v>21500000</v>
      </c>
      <c r="S469">
        <v>400000</v>
      </c>
      <c r="T469">
        <v>2008</v>
      </c>
      <c r="U469" t="s">
        <v>64</v>
      </c>
      <c r="V469">
        <v>21</v>
      </c>
      <c r="W469">
        <v>88.2</v>
      </c>
      <c r="X469">
        <v>328239523</v>
      </c>
      <c r="Y469">
        <v>14.7</v>
      </c>
      <c r="Z469">
        <v>270663028</v>
      </c>
      <c r="AA469">
        <v>37.090240000000001</v>
      </c>
      <c r="AB469">
        <v>-95.712890999999999</v>
      </c>
      <c r="AC469" s="13">
        <f t="shared" si="8"/>
        <v>48251210</v>
      </c>
    </row>
    <row r="470" spans="1:29">
      <c r="A470">
        <v>944</v>
      </c>
      <c r="B470" t="s">
        <v>616</v>
      </c>
      <c r="C470">
        <v>12600000</v>
      </c>
      <c r="D470">
        <v>3303595310</v>
      </c>
      <c r="E470" t="s">
        <v>76</v>
      </c>
      <c r="F470" t="s">
        <v>616</v>
      </c>
      <c r="G470">
        <v>825</v>
      </c>
      <c r="H470" t="s">
        <v>161</v>
      </c>
      <c r="I470" t="s">
        <v>162</v>
      </c>
      <c r="J470" t="s">
        <v>63</v>
      </c>
      <c r="K470">
        <v>2491</v>
      </c>
      <c r="L470">
        <v>32</v>
      </c>
      <c r="M470">
        <v>170</v>
      </c>
      <c r="N470">
        <v>58838000</v>
      </c>
      <c r="O470">
        <v>14700</v>
      </c>
      <c r="P470">
        <v>235400</v>
      </c>
      <c r="Q470">
        <v>176500</v>
      </c>
      <c r="R470">
        <v>2800000</v>
      </c>
      <c r="S470">
        <v>100000</v>
      </c>
      <c r="T470">
        <v>2014</v>
      </c>
      <c r="U470" t="s">
        <v>33</v>
      </c>
      <c r="V470">
        <v>10</v>
      </c>
      <c r="W470">
        <v>60</v>
      </c>
      <c r="X470">
        <v>66834405</v>
      </c>
      <c r="Y470">
        <v>3.85</v>
      </c>
      <c r="Z470">
        <v>55908316</v>
      </c>
      <c r="AA470">
        <v>55.378050999999999</v>
      </c>
      <c r="AB470">
        <v>-3.4359730000000002</v>
      </c>
      <c r="AC470" s="13">
        <f t="shared" si="8"/>
        <v>2573125</v>
      </c>
    </row>
    <row r="471" spans="1:29">
      <c r="A471">
        <v>324</v>
      </c>
      <c r="B471" t="s">
        <v>617</v>
      </c>
      <c r="C471">
        <v>21900000</v>
      </c>
      <c r="D471">
        <v>15552070846</v>
      </c>
      <c r="E471" t="s">
        <v>198</v>
      </c>
      <c r="F471" t="s">
        <v>617</v>
      </c>
      <c r="G471">
        <v>816</v>
      </c>
      <c r="H471" t="s">
        <v>59</v>
      </c>
      <c r="I471" t="s">
        <v>60</v>
      </c>
      <c r="J471" t="s">
        <v>198</v>
      </c>
      <c r="K471">
        <v>204</v>
      </c>
      <c r="L471">
        <v>91</v>
      </c>
      <c r="M471">
        <v>16</v>
      </c>
      <c r="N471">
        <v>687028000</v>
      </c>
      <c r="O471">
        <v>171800</v>
      </c>
      <c r="P471">
        <v>2700000</v>
      </c>
      <c r="Q471">
        <v>2100000</v>
      </c>
      <c r="R471">
        <v>33000000</v>
      </c>
      <c r="S471">
        <v>1900000</v>
      </c>
      <c r="T471">
        <v>2014</v>
      </c>
      <c r="U471" t="s">
        <v>64</v>
      </c>
      <c r="V471">
        <v>9</v>
      </c>
      <c r="W471">
        <v>88.2</v>
      </c>
      <c r="X471">
        <v>328239523</v>
      </c>
      <c r="Y471">
        <v>14.7</v>
      </c>
      <c r="Z471">
        <v>270663028</v>
      </c>
      <c r="AA471">
        <v>37.090240000000001</v>
      </c>
      <c r="AB471">
        <v>-95.712890999999999</v>
      </c>
      <c r="AC471" s="13">
        <f t="shared" si="8"/>
        <v>48251210</v>
      </c>
    </row>
    <row r="472" spans="1:29">
      <c r="A472">
        <v>843</v>
      </c>
      <c r="B472" t="s">
        <v>618</v>
      </c>
      <c r="C472">
        <v>13500000</v>
      </c>
      <c r="D472">
        <v>5545936485</v>
      </c>
      <c r="E472" t="s">
        <v>111</v>
      </c>
      <c r="F472" t="s">
        <v>618</v>
      </c>
      <c r="G472">
        <v>814</v>
      </c>
      <c r="H472" t="s">
        <v>161</v>
      </c>
      <c r="I472" t="s">
        <v>162</v>
      </c>
      <c r="J472" t="s">
        <v>111</v>
      </c>
      <c r="K472">
        <v>1183</v>
      </c>
      <c r="L472">
        <v>30</v>
      </c>
      <c r="M472">
        <v>140</v>
      </c>
      <c r="N472">
        <v>35309000</v>
      </c>
      <c r="O472">
        <v>8800</v>
      </c>
      <c r="P472">
        <v>141200</v>
      </c>
      <c r="Q472">
        <v>105900</v>
      </c>
      <c r="R472">
        <v>1700000</v>
      </c>
      <c r="S472">
        <v>100000</v>
      </c>
      <c r="T472">
        <v>2006</v>
      </c>
      <c r="U472" t="s">
        <v>84</v>
      </c>
      <c r="V472">
        <v>25</v>
      </c>
      <c r="W472">
        <v>60</v>
      </c>
      <c r="X472">
        <v>66834405</v>
      </c>
      <c r="Y472">
        <v>3.85</v>
      </c>
      <c r="Z472">
        <v>55908316</v>
      </c>
      <c r="AA472">
        <v>55.378050999999999</v>
      </c>
      <c r="AB472">
        <v>-3.4359730000000002</v>
      </c>
      <c r="AC472" s="13">
        <f t="shared" si="8"/>
        <v>2573125</v>
      </c>
    </row>
    <row r="473" spans="1:29">
      <c r="A473">
        <v>979</v>
      </c>
      <c r="B473" t="s">
        <v>619</v>
      </c>
      <c r="C473">
        <v>12400000</v>
      </c>
      <c r="D473">
        <v>4021409291</v>
      </c>
      <c r="E473" t="s">
        <v>63</v>
      </c>
      <c r="F473" t="s">
        <v>619</v>
      </c>
      <c r="G473">
        <v>813</v>
      </c>
      <c r="H473" t="s">
        <v>141</v>
      </c>
      <c r="I473" t="s">
        <v>142</v>
      </c>
      <c r="J473" t="s">
        <v>63</v>
      </c>
      <c r="K473">
        <v>1900</v>
      </c>
      <c r="L473">
        <v>14</v>
      </c>
      <c r="M473">
        <v>172</v>
      </c>
      <c r="N473">
        <v>9595000</v>
      </c>
      <c r="O473">
        <v>2400</v>
      </c>
      <c r="P473">
        <v>38400</v>
      </c>
      <c r="Q473">
        <v>28800</v>
      </c>
      <c r="R473">
        <v>460600</v>
      </c>
      <c r="S473" t="s">
        <v>78</v>
      </c>
      <c r="T473">
        <v>2015</v>
      </c>
      <c r="U473" t="s">
        <v>40</v>
      </c>
      <c r="V473">
        <v>24</v>
      </c>
      <c r="W473">
        <v>68.900000000000006</v>
      </c>
      <c r="X473">
        <v>36991981</v>
      </c>
      <c r="Y473">
        <v>5.56</v>
      </c>
      <c r="Z473">
        <v>30628482</v>
      </c>
      <c r="AA473">
        <v>56.130366000000002</v>
      </c>
      <c r="AB473">
        <v>-106.346771</v>
      </c>
      <c r="AC473" s="13">
        <f t="shared" si="8"/>
        <v>2056754</v>
      </c>
    </row>
    <row r="474" spans="1:29">
      <c r="A474">
        <v>939</v>
      </c>
      <c r="B474" t="s">
        <v>620</v>
      </c>
      <c r="C474">
        <v>12700000</v>
      </c>
      <c r="D474">
        <v>4733873025</v>
      </c>
      <c r="E474" t="s">
        <v>229</v>
      </c>
      <c r="F474" t="s">
        <v>620</v>
      </c>
      <c r="G474">
        <v>812</v>
      </c>
      <c r="H474" t="s">
        <v>59</v>
      </c>
      <c r="I474" t="s">
        <v>60</v>
      </c>
      <c r="J474" t="s">
        <v>225</v>
      </c>
      <c r="K474">
        <v>1472</v>
      </c>
      <c r="L474">
        <v>173</v>
      </c>
      <c r="M474">
        <v>36</v>
      </c>
      <c r="N474">
        <v>43868000</v>
      </c>
      <c r="O474">
        <v>11000</v>
      </c>
      <c r="P474">
        <v>175500</v>
      </c>
      <c r="Q474">
        <v>131600</v>
      </c>
      <c r="R474">
        <v>2100000</v>
      </c>
      <c r="S474">
        <v>100000</v>
      </c>
      <c r="T474">
        <v>2017</v>
      </c>
      <c r="U474" t="s">
        <v>33</v>
      </c>
      <c r="V474">
        <v>1</v>
      </c>
      <c r="W474">
        <v>88.2</v>
      </c>
      <c r="X474">
        <v>328239523</v>
      </c>
      <c r="Y474">
        <v>14.7</v>
      </c>
      <c r="Z474">
        <v>270663028</v>
      </c>
      <c r="AA474">
        <v>37.090240000000001</v>
      </c>
      <c r="AB474">
        <v>-95.712890999999999</v>
      </c>
      <c r="AC474" s="13">
        <f t="shared" si="8"/>
        <v>48251210</v>
      </c>
    </row>
    <row r="475" spans="1:29">
      <c r="A475">
        <v>258</v>
      </c>
      <c r="B475" t="s">
        <v>621</v>
      </c>
      <c r="C475">
        <v>24100000</v>
      </c>
      <c r="D475">
        <v>10999000479</v>
      </c>
      <c r="E475" t="s">
        <v>198</v>
      </c>
      <c r="F475" t="s">
        <v>621</v>
      </c>
      <c r="G475">
        <v>802</v>
      </c>
      <c r="H475" t="s">
        <v>273</v>
      </c>
      <c r="I475" t="s">
        <v>274</v>
      </c>
      <c r="J475" t="s">
        <v>63</v>
      </c>
      <c r="K475">
        <v>376</v>
      </c>
      <c r="L475">
        <v>4</v>
      </c>
      <c r="M475">
        <v>71</v>
      </c>
      <c r="N475">
        <v>401512000</v>
      </c>
      <c r="O475">
        <v>100400</v>
      </c>
      <c r="P475">
        <v>1600000</v>
      </c>
      <c r="Q475">
        <v>1200000</v>
      </c>
      <c r="R475">
        <v>19300000</v>
      </c>
      <c r="S475">
        <v>600000</v>
      </c>
      <c r="T475">
        <v>2014</v>
      </c>
      <c r="U475" t="s">
        <v>68</v>
      </c>
      <c r="V475">
        <v>17</v>
      </c>
      <c r="W475">
        <v>90</v>
      </c>
      <c r="X475">
        <v>44938712</v>
      </c>
      <c r="Y475">
        <v>9.7899999999999991</v>
      </c>
      <c r="Z475">
        <v>41339571</v>
      </c>
      <c r="AA475">
        <v>-38.416097000000001</v>
      </c>
      <c r="AB475">
        <v>-63.616672000000001</v>
      </c>
      <c r="AC475" s="13">
        <f t="shared" si="8"/>
        <v>4399500</v>
      </c>
    </row>
    <row r="476" spans="1:29">
      <c r="A476">
        <v>612</v>
      </c>
      <c r="B476" t="s">
        <v>622</v>
      </c>
      <c r="C476">
        <v>15900000</v>
      </c>
      <c r="D476">
        <v>9052367553</v>
      </c>
      <c r="E476" t="s">
        <v>76</v>
      </c>
      <c r="F476" t="s">
        <v>622</v>
      </c>
      <c r="G476">
        <v>796</v>
      </c>
      <c r="H476" t="s">
        <v>59</v>
      </c>
      <c r="I476" t="s">
        <v>60</v>
      </c>
      <c r="J476" t="s">
        <v>171</v>
      </c>
      <c r="K476">
        <v>530</v>
      </c>
      <c r="L476">
        <v>142</v>
      </c>
      <c r="M476">
        <v>40</v>
      </c>
      <c r="N476">
        <v>164895000</v>
      </c>
      <c r="O476">
        <v>41200</v>
      </c>
      <c r="P476">
        <v>659600</v>
      </c>
      <c r="Q476">
        <v>494700</v>
      </c>
      <c r="R476">
        <v>7900000</v>
      </c>
      <c r="S476">
        <v>200000</v>
      </c>
      <c r="T476">
        <v>2016</v>
      </c>
      <c r="U476" t="s">
        <v>80</v>
      </c>
      <c r="V476">
        <v>1</v>
      </c>
      <c r="W476">
        <v>88.2</v>
      </c>
      <c r="X476">
        <v>328239523</v>
      </c>
      <c r="Y476">
        <v>14.7</v>
      </c>
      <c r="Z476">
        <v>270663028</v>
      </c>
      <c r="AA476">
        <v>37.090240000000001</v>
      </c>
      <c r="AB476">
        <v>-95.712890999999999</v>
      </c>
      <c r="AC476" s="13">
        <f t="shared" si="8"/>
        <v>48251210</v>
      </c>
    </row>
    <row r="477" spans="1:29">
      <c r="A477">
        <v>679</v>
      </c>
      <c r="B477" t="s">
        <v>623</v>
      </c>
      <c r="C477">
        <v>15000000</v>
      </c>
      <c r="D477">
        <v>8897705695</v>
      </c>
      <c r="E477" t="s">
        <v>63</v>
      </c>
      <c r="F477" t="s">
        <v>624</v>
      </c>
      <c r="G477">
        <v>795</v>
      </c>
      <c r="H477" t="s">
        <v>132</v>
      </c>
      <c r="I477" t="s">
        <v>133</v>
      </c>
      <c r="J477" t="s">
        <v>118</v>
      </c>
      <c r="K477">
        <v>548</v>
      </c>
      <c r="L477">
        <v>36</v>
      </c>
      <c r="M477">
        <v>34</v>
      </c>
      <c r="N477">
        <v>145478000</v>
      </c>
      <c r="O477">
        <v>36400</v>
      </c>
      <c r="P477">
        <v>581900</v>
      </c>
      <c r="Q477">
        <v>436400</v>
      </c>
      <c r="R477">
        <v>7000000</v>
      </c>
      <c r="S477" t="s">
        <v>78</v>
      </c>
      <c r="T477">
        <v>2018</v>
      </c>
      <c r="U477" t="s">
        <v>68</v>
      </c>
      <c r="V477">
        <v>26</v>
      </c>
      <c r="W477">
        <v>51.3</v>
      </c>
      <c r="X477">
        <v>212559417</v>
      </c>
      <c r="Y477">
        <v>12.08</v>
      </c>
      <c r="Z477">
        <v>183241641</v>
      </c>
      <c r="AA477">
        <v>-14.235004</v>
      </c>
      <c r="AB477">
        <v>-51.925280000000001</v>
      </c>
      <c r="AC477" s="13">
        <f t="shared" si="8"/>
        <v>25677178</v>
      </c>
    </row>
    <row r="478" spans="1:29">
      <c r="A478">
        <v>466</v>
      </c>
      <c r="B478" t="s">
        <v>625</v>
      </c>
      <c r="C478">
        <v>18300000</v>
      </c>
      <c r="D478">
        <v>1606834186</v>
      </c>
      <c r="E478" t="s">
        <v>29</v>
      </c>
      <c r="F478" t="s">
        <v>625</v>
      </c>
      <c r="G478">
        <v>786</v>
      </c>
      <c r="H478" t="s">
        <v>45</v>
      </c>
      <c r="I478" t="s">
        <v>46</v>
      </c>
      <c r="J478" t="s">
        <v>63</v>
      </c>
      <c r="K478">
        <v>6502</v>
      </c>
      <c r="L478">
        <v>14</v>
      </c>
      <c r="M478">
        <v>117</v>
      </c>
      <c r="N478">
        <v>17063000</v>
      </c>
      <c r="O478">
        <v>4300</v>
      </c>
      <c r="P478">
        <v>68300</v>
      </c>
      <c r="Q478">
        <v>51200</v>
      </c>
      <c r="R478">
        <v>819000</v>
      </c>
      <c r="S478" t="s">
        <v>78</v>
      </c>
      <c r="T478">
        <v>2017</v>
      </c>
      <c r="U478" t="s">
        <v>64</v>
      </c>
      <c r="V478">
        <v>8</v>
      </c>
      <c r="W478">
        <v>36.299999999999997</v>
      </c>
      <c r="X478">
        <v>270203917</v>
      </c>
      <c r="Y478">
        <v>4.6900000000000004</v>
      </c>
      <c r="Z478">
        <v>151509724</v>
      </c>
      <c r="AA478">
        <v>-0.78927499999999995</v>
      </c>
      <c r="AB478">
        <v>113.92132700000001</v>
      </c>
      <c r="AC478" s="13">
        <f t="shared" si="8"/>
        <v>12672564</v>
      </c>
    </row>
    <row r="479" spans="1:29">
      <c r="A479">
        <v>931</v>
      </c>
      <c r="B479" t="s">
        <v>626</v>
      </c>
      <c r="C479">
        <v>12700000</v>
      </c>
      <c r="D479">
        <v>1159290255</v>
      </c>
      <c r="E479" t="s">
        <v>78</v>
      </c>
      <c r="F479" t="s">
        <v>626</v>
      </c>
      <c r="G479">
        <v>782</v>
      </c>
      <c r="H479" t="s">
        <v>30</v>
      </c>
      <c r="I479" t="s">
        <v>31</v>
      </c>
      <c r="J479" t="s">
        <v>77</v>
      </c>
      <c r="K479">
        <v>9683</v>
      </c>
      <c r="L479">
        <v>120</v>
      </c>
      <c r="M479">
        <v>66</v>
      </c>
      <c r="N479">
        <v>51291000</v>
      </c>
      <c r="O479">
        <v>12800</v>
      </c>
      <c r="P479">
        <v>205200</v>
      </c>
      <c r="Q479">
        <v>153900</v>
      </c>
      <c r="R479">
        <v>2500000</v>
      </c>
      <c r="S479">
        <v>500000</v>
      </c>
      <c r="T479">
        <v>2020</v>
      </c>
      <c r="U479" t="s">
        <v>64</v>
      </c>
      <c r="V479">
        <v>29</v>
      </c>
      <c r="W479">
        <v>28.1</v>
      </c>
      <c r="X479">
        <v>1366417754</v>
      </c>
      <c r="Y479">
        <v>5.36</v>
      </c>
      <c r="Z479">
        <v>471031528</v>
      </c>
      <c r="AA479">
        <v>20.593684</v>
      </c>
      <c r="AB479">
        <v>78.962879999999998</v>
      </c>
      <c r="AC479" s="13">
        <f t="shared" si="8"/>
        <v>73239992</v>
      </c>
    </row>
    <row r="480" spans="1:29">
      <c r="A480">
        <v>791</v>
      </c>
      <c r="B480" t="s">
        <v>627</v>
      </c>
      <c r="C480">
        <v>14100000</v>
      </c>
      <c r="D480">
        <v>3280481927</v>
      </c>
      <c r="E480" t="s">
        <v>107</v>
      </c>
      <c r="F480" t="s">
        <v>628</v>
      </c>
      <c r="G480">
        <v>777</v>
      </c>
      <c r="H480" t="s">
        <v>161</v>
      </c>
      <c r="I480" t="s">
        <v>162</v>
      </c>
      <c r="J480" t="s">
        <v>107</v>
      </c>
      <c r="K480">
        <v>2530</v>
      </c>
      <c r="L480">
        <v>28</v>
      </c>
      <c r="M480">
        <v>10</v>
      </c>
      <c r="N480">
        <v>10222000</v>
      </c>
      <c r="O480">
        <v>2600</v>
      </c>
      <c r="P480">
        <v>40900</v>
      </c>
      <c r="Q480">
        <v>30700</v>
      </c>
      <c r="R480">
        <v>490600</v>
      </c>
      <c r="S480" t="s">
        <v>78</v>
      </c>
      <c r="T480">
        <v>2011</v>
      </c>
      <c r="U480" t="s">
        <v>130</v>
      </c>
      <c r="V480">
        <v>9</v>
      </c>
      <c r="W480">
        <v>60</v>
      </c>
      <c r="X480">
        <v>66834405</v>
      </c>
      <c r="Y480">
        <v>3.85</v>
      </c>
      <c r="Z480">
        <v>55908316</v>
      </c>
      <c r="AA480">
        <v>55.378050999999999</v>
      </c>
      <c r="AB480">
        <v>-3.4359730000000002</v>
      </c>
      <c r="AC480" s="13">
        <f t="shared" si="8"/>
        <v>2573125</v>
      </c>
    </row>
    <row r="481" spans="1:29">
      <c r="A481">
        <v>672</v>
      </c>
      <c r="B481" t="s">
        <v>629</v>
      </c>
      <c r="C481">
        <v>15100000</v>
      </c>
      <c r="D481">
        <v>7857371770</v>
      </c>
      <c r="E481" t="s">
        <v>111</v>
      </c>
      <c r="F481" t="s">
        <v>629</v>
      </c>
      <c r="G481">
        <v>776</v>
      </c>
      <c r="H481" t="s">
        <v>113</v>
      </c>
      <c r="I481" t="s">
        <v>114</v>
      </c>
      <c r="J481" t="s">
        <v>111</v>
      </c>
      <c r="K481">
        <v>680</v>
      </c>
      <c r="L481">
        <v>13</v>
      </c>
      <c r="M481">
        <v>127</v>
      </c>
      <c r="N481">
        <v>40806000</v>
      </c>
      <c r="O481">
        <v>10200</v>
      </c>
      <c r="P481">
        <v>163200</v>
      </c>
      <c r="Q481">
        <v>122400</v>
      </c>
      <c r="R481">
        <v>2000000</v>
      </c>
      <c r="S481" t="s">
        <v>78</v>
      </c>
      <c r="T481">
        <v>2005</v>
      </c>
      <c r="U481" t="s">
        <v>38</v>
      </c>
      <c r="V481">
        <v>10</v>
      </c>
      <c r="W481">
        <v>94.3</v>
      </c>
      <c r="X481">
        <v>51709098</v>
      </c>
      <c r="Y481">
        <v>4.1500000000000004</v>
      </c>
      <c r="Z481">
        <v>42106719</v>
      </c>
      <c r="AA481">
        <v>35.907756999999997</v>
      </c>
      <c r="AB481">
        <v>127.76692199999999</v>
      </c>
      <c r="AC481" s="13">
        <f t="shared" si="8"/>
        <v>2145928</v>
      </c>
    </row>
    <row r="482" spans="1:29">
      <c r="A482">
        <v>215</v>
      </c>
      <c r="B482" t="s">
        <v>630</v>
      </c>
      <c r="C482">
        <v>26200000</v>
      </c>
      <c r="D482">
        <v>31977463002</v>
      </c>
      <c r="E482" t="s">
        <v>78</v>
      </c>
      <c r="F482" t="s">
        <v>630</v>
      </c>
      <c r="G482">
        <v>775</v>
      </c>
      <c r="H482" t="s">
        <v>59</v>
      </c>
      <c r="I482" t="s">
        <v>60</v>
      </c>
      <c r="J482" t="s">
        <v>63</v>
      </c>
      <c r="K482">
        <v>33</v>
      </c>
      <c r="L482">
        <v>64</v>
      </c>
      <c r="M482">
        <v>58</v>
      </c>
      <c r="N482">
        <v>487076000</v>
      </c>
      <c r="O482">
        <v>121800</v>
      </c>
      <c r="P482">
        <v>1900000</v>
      </c>
      <c r="Q482">
        <v>1500000</v>
      </c>
      <c r="R482">
        <v>23400000</v>
      </c>
      <c r="S482">
        <v>200000</v>
      </c>
      <c r="T482">
        <v>2019</v>
      </c>
      <c r="U482" t="s">
        <v>64</v>
      </c>
      <c r="V482">
        <v>27</v>
      </c>
      <c r="W482">
        <v>88.2</v>
      </c>
      <c r="X482">
        <v>328239523</v>
      </c>
      <c r="Y482">
        <v>14.7</v>
      </c>
      <c r="Z482">
        <v>270663028</v>
      </c>
      <c r="AA482">
        <v>37.090240000000001</v>
      </c>
      <c r="AB482">
        <v>-95.712890999999999</v>
      </c>
      <c r="AC482" s="13">
        <f t="shared" si="8"/>
        <v>48251210</v>
      </c>
    </row>
    <row r="483" spans="1:29">
      <c r="A483">
        <v>494</v>
      </c>
      <c r="B483" t="s">
        <v>631</v>
      </c>
      <c r="C483">
        <v>17800000</v>
      </c>
      <c r="D483">
        <v>11057945183</v>
      </c>
      <c r="E483" t="s">
        <v>29</v>
      </c>
      <c r="F483" t="s">
        <v>631</v>
      </c>
      <c r="G483">
        <v>772</v>
      </c>
      <c r="H483" t="s">
        <v>30</v>
      </c>
      <c r="I483" t="s">
        <v>31</v>
      </c>
      <c r="J483" t="s">
        <v>171</v>
      </c>
      <c r="K483">
        <v>378</v>
      </c>
      <c r="L483">
        <v>83</v>
      </c>
      <c r="M483">
        <v>29</v>
      </c>
      <c r="N483">
        <v>431390000</v>
      </c>
      <c r="O483">
        <v>107800</v>
      </c>
      <c r="P483">
        <v>1700000</v>
      </c>
      <c r="Q483">
        <v>1300000</v>
      </c>
      <c r="R483">
        <v>20700000</v>
      </c>
      <c r="S483">
        <v>900000</v>
      </c>
      <c r="T483">
        <v>2021</v>
      </c>
      <c r="U483" t="s">
        <v>130</v>
      </c>
      <c r="V483">
        <v>23</v>
      </c>
      <c r="W483">
        <v>28.1</v>
      </c>
      <c r="X483">
        <v>1366417754</v>
      </c>
      <c r="Y483">
        <v>5.36</v>
      </c>
      <c r="Z483">
        <v>471031528</v>
      </c>
      <c r="AA483">
        <v>20.593684</v>
      </c>
      <c r="AB483">
        <v>78.962879999999998</v>
      </c>
      <c r="AC483" s="13">
        <f t="shared" si="8"/>
        <v>73239992</v>
      </c>
    </row>
    <row r="484" spans="1:29">
      <c r="A484">
        <v>276</v>
      </c>
      <c r="B484" t="s">
        <v>632</v>
      </c>
      <c r="C484">
        <v>23700000</v>
      </c>
      <c r="D484">
        <v>20289689389</v>
      </c>
      <c r="E484" t="s">
        <v>167</v>
      </c>
      <c r="F484" t="s">
        <v>632</v>
      </c>
      <c r="G484">
        <v>769</v>
      </c>
      <c r="H484" t="s">
        <v>59</v>
      </c>
      <c r="I484" t="s">
        <v>60</v>
      </c>
      <c r="J484" t="s">
        <v>126</v>
      </c>
      <c r="K484">
        <v>118</v>
      </c>
      <c r="L484">
        <v>81</v>
      </c>
      <c r="M484">
        <v>1</v>
      </c>
      <c r="N484">
        <v>755054000</v>
      </c>
      <c r="O484">
        <v>188800</v>
      </c>
      <c r="P484">
        <v>3000000</v>
      </c>
      <c r="Q484">
        <v>2300000</v>
      </c>
      <c r="R484">
        <v>36200000</v>
      </c>
      <c r="S484">
        <v>1100000</v>
      </c>
      <c r="T484">
        <v>2020</v>
      </c>
      <c r="U484" t="s">
        <v>42</v>
      </c>
      <c r="V484">
        <v>29</v>
      </c>
      <c r="W484">
        <v>88.2</v>
      </c>
      <c r="X484">
        <v>328239523</v>
      </c>
      <c r="Y484">
        <v>14.7</v>
      </c>
      <c r="Z484">
        <v>270663028</v>
      </c>
      <c r="AA484">
        <v>37.090240000000001</v>
      </c>
      <c r="AB484">
        <v>-95.712890999999999</v>
      </c>
      <c r="AC484" s="13">
        <f t="shared" si="8"/>
        <v>48251210</v>
      </c>
    </row>
    <row r="485" spans="1:29">
      <c r="A485">
        <v>957</v>
      </c>
      <c r="B485" t="s">
        <v>633</v>
      </c>
      <c r="C485">
        <v>12500000</v>
      </c>
      <c r="D485">
        <v>3140883140</v>
      </c>
      <c r="E485" t="s">
        <v>634</v>
      </c>
      <c r="F485" t="s">
        <v>633</v>
      </c>
      <c r="G485">
        <v>766</v>
      </c>
      <c r="H485" t="s">
        <v>205</v>
      </c>
      <c r="I485" t="s">
        <v>206</v>
      </c>
      <c r="J485" t="s">
        <v>63</v>
      </c>
      <c r="K485">
        <v>2691</v>
      </c>
      <c r="L485">
        <v>33</v>
      </c>
      <c r="M485">
        <v>171</v>
      </c>
      <c r="N485">
        <v>31007000</v>
      </c>
      <c r="O485">
        <v>7800</v>
      </c>
      <c r="P485">
        <v>124000</v>
      </c>
      <c r="Q485">
        <v>93000</v>
      </c>
      <c r="R485">
        <v>1500000</v>
      </c>
      <c r="S485" t="s">
        <v>78</v>
      </c>
      <c r="T485">
        <v>2015</v>
      </c>
      <c r="U485" t="s">
        <v>64</v>
      </c>
      <c r="V485">
        <v>6</v>
      </c>
      <c r="W485">
        <v>40.200000000000003</v>
      </c>
      <c r="X485">
        <v>126014024</v>
      </c>
      <c r="Y485">
        <v>3.42</v>
      </c>
      <c r="Z485">
        <v>102626859</v>
      </c>
      <c r="AA485">
        <v>23.634501</v>
      </c>
      <c r="AB485">
        <v>-102.552784</v>
      </c>
      <c r="AC485" s="13">
        <f t="shared" si="8"/>
        <v>4309680</v>
      </c>
    </row>
    <row r="486" spans="1:29">
      <c r="A486">
        <v>390</v>
      </c>
      <c r="B486" t="s">
        <v>635</v>
      </c>
      <c r="C486">
        <v>20200000</v>
      </c>
      <c r="D486">
        <v>19694265358</v>
      </c>
      <c r="E486" t="s">
        <v>198</v>
      </c>
      <c r="F486" t="s">
        <v>635</v>
      </c>
      <c r="G486">
        <v>761</v>
      </c>
      <c r="H486" t="s">
        <v>59</v>
      </c>
      <c r="I486" t="s">
        <v>60</v>
      </c>
      <c r="J486" t="s">
        <v>198</v>
      </c>
      <c r="K486">
        <v>126</v>
      </c>
      <c r="L486">
        <v>106</v>
      </c>
      <c r="M486">
        <v>20</v>
      </c>
      <c r="N486">
        <v>452250000</v>
      </c>
      <c r="O486">
        <v>113100</v>
      </c>
      <c r="P486">
        <v>1800000</v>
      </c>
      <c r="Q486">
        <v>1400000</v>
      </c>
      <c r="R486">
        <v>21700000</v>
      </c>
      <c r="S486">
        <v>600000</v>
      </c>
      <c r="T486">
        <v>2021</v>
      </c>
      <c r="U486" t="s">
        <v>33</v>
      </c>
      <c r="V486">
        <v>21</v>
      </c>
      <c r="W486">
        <v>88.2</v>
      </c>
      <c r="X486">
        <v>328239523</v>
      </c>
      <c r="Y486">
        <v>14.7</v>
      </c>
      <c r="Z486">
        <v>270663028</v>
      </c>
      <c r="AA486">
        <v>37.090240000000001</v>
      </c>
      <c r="AB486">
        <v>-95.712890999999999</v>
      </c>
      <c r="AC486" s="13">
        <f t="shared" si="8"/>
        <v>48251210</v>
      </c>
    </row>
    <row r="487" spans="1:29">
      <c r="A487">
        <v>408</v>
      </c>
      <c r="B487" t="s">
        <v>636</v>
      </c>
      <c r="C487">
        <v>19800000</v>
      </c>
      <c r="D487">
        <v>5759442450</v>
      </c>
      <c r="E487" t="s">
        <v>29</v>
      </c>
      <c r="F487" t="s">
        <v>636</v>
      </c>
      <c r="G487">
        <v>760</v>
      </c>
      <c r="H487" t="s">
        <v>59</v>
      </c>
      <c r="I487" t="s">
        <v>60</v>
      </c>
      <c r="J487" t="s">
        <v>63</v>
      </c>
      <c r="K487">
        <v>1120</v>
      </c>
      <c r="L487">
        <v>111</v>
      </c>
      <c r="M487">
        <v>105</v>
      </c>
      <c r="N487">
        <v>6137000</v>
      </c>
      <c r="O487">
        <v>1500</v>
      </c>
      <c r="P487">
        <v>24500</v>
      </c>
      <c r="Q487">
        <v>18400</v>
      </c>
      <c r="R487">
        <v>294600</v>
      </c>
      <c r="S487">
        <v>100000</v>
      </c>
      <c r="T487">
        <v>2017</v>
      </c>
      <c r="U487" t="s">
        <v>84</v>
      </c>
      <c r="V487">
        <v>3</v>
      </c>
      <c r="W487">
        <v>88.2</v>
      </c>
      <c r="X487">
        <v>328239523</v>
      </c>
      <c r="Y487">
        <v>14.7</v>
      </c>
      <c r="Z487">
        <v>270663028</v>
      </c>
      <c r="AA487">
        <v>37.090240000000001</v>
      </c>
      <c r="AB487">
        <v>-95.712890999999999</v>
      </c>
      <c r="AC487" s="13">
        <f t="shared" si="8"/>
        <v>48251210</v>
      </c>
    </row>
    <row r="488" spans="1:29">
      <c r="A488">
        <v>670</v>
      </c>
      <c r="B488" t="s">
        <v>637</v>
      </c>
      <c r="C488">
        <v>15100000</v>
      </c>
      <c r="D488">
        <v>5324913850</v>
      </c>
      <c r="E488" t="s">
        <v>29</v>
      </c>
      <c r="F488" t="s">
        <v>637</v>
      </c>
      <c r="G488">
        <v>753</v>
      </c>
      <c r="H488" t="s">
        <v>263</v>
      </c>
      <c r="I488" t="s">
        <v>264</v>
      </c>
      <c r="J488" t="s">
        <v>63</v>
      </c>
      <c r="K488">
        <v>1242</v>
      </c>
      <c r="L488">
        <v>2</v>
      </c>
      <c r="M488">
        <v>145</v>
      </c>
      <c r="N488">
        <v>46060000</v>
      </c>
      <c r="O488">
        <v>11500</v>
      </c>
      <c r="P488">
        <v>184200</v>
      </c>
      <c r="Q488">
        <v>138200</v>
      </c>
      <c r="R488">
        <v>2200000</v>
      </c>
      <c r="S488">
        <v>100000</v>
      </c>
      <c r="T488">
        <v>2014</v>
      </c>
      <c r="U488" t="s">
        <v>38</v>
      </c>
      <c r="V488">
        <v>31</v>
      </c>
      <c r="W488">
        <v>35.200000000000003</v>
      </c>
      <c r="X488">
        <v>100388073</v>
      </c>
      <c r="Y488">
        <v>10.76</v>
      </c>
      <c r="Z488">
        <v>42895824</v>
      </c>
      <c r="AA488">
        <v>26.820553</v>
      </c>
      <c r="AB488">
        <v>30.802498</v>
      </c>
      <c r="AC488" s="13">
        <f t="shared" si="8"/>
        <v>10801757</v>
      </c>
    </row>
    <row r="489" spans="1:29">
      <c r="A489">
        <v>224</v>
      </c>
      <c r="B489" t="s">
        <v>638</v>
      </c>
      <c r="C489">
        <v>25700000</v>
      </c>
      <c r="D489">
        <v>17793809548</v>
      </c>
      <c r="E489" t="s">
        <v>111</v>
      </c>
      <c r="F489" t="s">
        <v>638</v>
      </c>
      <c r="G489">
        <v>749</v>
      </c>
      <c r="H489" t="s">
        <v>59</v>
      </c>
      <c r="I489" t="s">
        <v>60</v>
      </c>
      <c r="J489" t="s">
        <v>111</v>
      </c>
      <c r="K489">
        <v>153</v>
      </c>
      <c r="L489">
        <v>67</v>
      </c>
      <c r="M489">
        <v>67</v>
      </c>
      <c r="N489">
        <v>164215000</v>
      </c>
      <c r="O489">
        <v>41100</v>
      </c>
      <c r="P489">
        <v>656900</v>
      </c>
      <c r="Q489">
        <v>492600</v>
      </c>
      <c r="R489">
        <v>7900000</v>
      </c>
      <c r="S489">
        <v>100000</v>
      </c>
      <c r="T489">
        <v>2009</v>
      </c>
      <c r="U489" t="s">
        <v>84</v>
      </c>
      <c r="V489">
        <v>11</v>
      </c>
      <c r="W489">
        <v>88.2</v>
      </c>
      <c r="X489">
        <v>328239523</v>
      </c>
      <c r="Y489">
        <v>14.7</v>
      </c>
      <c r="Z489">
        <v>270663028</v>
      </c>
      <c r="AA489">
        <v>37.090240000000001</v>
      </c>
      <c r="AB489">
        <v>-95.712890999999999</v>
      </c>
      <c r="AC489" s="13">
        <f t="shared" si="8"/>
        <v>48251210</v>
      </c>
    </row>
    <row r="490" spans="1:29">
      <c r="A490">
        <v>484</v>
      </c>
      <c r="B490" t="s">
        <v>639</v>
      </c>
      <c r="C490">
        <v>18000000</v>
      </c>
      <c r="D490">
        <v>8716982055</v>
      </c>
      <c r="E490" t="s">
        <v>128</v>
      </c>
      <c r="F490" t="s">
        <v>639</v>
      </c>
      <c r="G490">
        <v>748</v>
      </c>
      <c r="H490" t="s">
        <v>78</v>
      </c>
      <c r="I490" t="s">
        <v>78</v>
      </c>
      <c r="J490" t="s">
        <v>63</v>
      </c>
      <c r="K490">
        <v>539</v>
      </c>
      <c r="L490" t="s">
        <v>78</v>
      </c>
      <c r="M490">
        <v>115</v>
      </c>
      <c r="N490">
        <v>1375000000</v>
      </c>
      <c r="O490">
        <v>343800</v>
      </c>
      <c r="P490">
        <v>5500000</v>
      </c>
      <c r="Q490">
        <v>4100000</v>
      </c>
      <c r="R490">
        <v>66000000</v>
      </c>
      <c r="S490">
        <v>3400000</v>
      </c>
      <c r="T490">
        <v>2011</v>
      </c>
      <c r="U490" t="s">
        <v>86</v>
      </c>
      <c r="V490">
        <v>12</v>
      </c>
      <c r="W490" t="s">
        <v>78</v>
      </c>
      <c r="X490" t="s">
        <v>78</v>
      </c>
      <c r="Y490" t="s">
        <v>78</v>
      </c>
      <c r="Z490" t="s">
        <v>78</v>
      </c>
      <c r="AA490" t="s">
        <v>78</v>
      </c>
      <c r="AB490" t="s">
        <v>78</v>
      </c>
      <c r="AC490" s="13" t="e">
        <f t="shared" si="8"/>
        <v>#VALUE!</v>
      </c>
    </row>
    <row r="491" spans="1:29">
      <c r="A491">
        <v>81</v>
      </c>
      <c r="B491" t="s">
        <v>640</v>
      </c>
      <c r="C491">
        <v>39200000</v>
      </c>
      <c r="D491">
        <v>44900897958</v>
      </c>
      <c r="E491" t="s">
        <v>118</v>
      </c>
      <c r="F491" t="s">
        <v>640</v>
      </c>
      <c r="G491">
        <v>744</v>
      </c>
      <c r="H491" t="s">
        <v>141</v>
      </c>
      <c r="I491" t="s">
        <v>142</v>
      </c>
      <c r="J491" t="s">
        <v>118</v>
      </c>
      <c r="K491">
        <v>19</v>
      </c>
      <c r="L491">
        <v>2</v>
      </c>
      <c r="M491">
        <v>8</v>
      </c>
      <c r="N491">
        <v>560756000</v>
      </c>
      <c r="O491">
        <v>140200</v>
      </c>
      <c r="P491">
        <v>2200000</v>
      </c>
      <c r="Q491">
        <v>1700000</v>
      </c>
      <c r="R491">
        <v>26900000</v>
      </c>
      <c r="S491">
        <v>400000</v>
      </c>
      <c r="T491">
        <v>2006</v>
      </c>
      <c r="U491" t="s">
        <v>50</v>
      </c>
      <c r="V491">
        <v>8</v>
      </c>
      <c r="W491">
        <v>68.900000000000006</v>
      </c>
      <c r="X491">
        <v>36991981</v>
      </c>
      <c r="Y491">
        <v>5.56</v>
      </c>
      <c r="Z491">
        <v>30628482</v>
      </c>
      <c r="AA491">
        <v>56.130366000000002</v>
      </c>
      <c r="AB491">
        <v>-106.346771</v>
      </c>
      <c r="AC491" s="13">
        <f t="shared" si="8"/>
        <v>2056754</v>
      </c>
    </row>
    <row r="492" spans="1:29">
      <c r="A492">
        <v>97</v>
      </c>
      <c r="B492" t="s">
        <v>641</v>
      </c>
      <c r="C492">
        <v>37000000</v>
      </c>
      <c r="D492">
        <v>24188861917</v>
      </c>
      <c r="E492" t="s">
        <v>29</v>
      </c>
      <c r="F492" t="s">
        <v>641</v>
      </c>
      <c r="G492">
        <v>744</v>
      </c>
      <c r="H492" t="s">
        <v>132</v>
      </c>
      <c r="I492" t="s">
        <v>133</v>
      </c>
      <c r="J492" t="s">
        <v>63</v>
      </c>
      <c r="K492">
        <v>75</v>
      </c>
      <c r="L492">
        <v>7</v>
      </c>
      <c r="M492">
        <v>30</v>
      </c>
      <c r="N492">
        <v>251449000</v>
      </c>
      <c r="O492">
        <v>62900</v>
      </c>
      <c r="P492">
        <v>1000000</v>
      </c>
      <c r="Q492">
        <v>754300</v>
      </c>
      <c r="R492">
        <v>12100000</v>
      </c>
      <c r="S492">
        <v>300000</v>
      </c>
      <c r="T492">
        <v>2015</v>
      </c>
      <c r="U492" t="s">
        <v>50</v>
      </c>
      <c r="V492">
        <v>6</v>
      </c>
      <c r="W492">
        <v>51.3</v>
      </c>
      <c r="X492">
        <v>212559417</v>
      </c>
      <c r="Y492">
        <v>12.08</v>
      </c>
      <c r="Z492">
        <v>183241641</v>
      </c>
      <c r="AA492">
        <v>-14.235004</v>
      </c>
      <c r="AB492">
        <v>-51.925280000000001</v>
      </c>
      <c r="AC492" s="13">
        <f t="shared" si="8"/>
        <v>25677178</v>
      </c>
    </row>
    <row r="493" spans="1:29">
      <c r="A493">
        <v>102</v>
      </c>
      <c r="B493" t="s">
        <v>642</v>
      </c>
      <c r="C493">
        <v>36300000</v>
      </c>
      <c r="D493">
        <v>3010784935</v>
      </c>
      <c r="E493" t="s">
        <v>35</v>
      </c>
      <c r="F493" t="s">
        <v>642</v>
      </c>
      <c r="G493">
        <v>744</v>
      </c>
      <c r="H493" t="s">
        <v>59</v>
      </c>
      <c r="I493" t="s">
        <v>60</v>
      </c>
      <c r="J493" t="s">
        <v>63</v>
      </c>
      <c r="K493">
        <v>2860</v>
      </c>
      <c r="L493">
        <v>32</v>
      </c>
      <c r="M493">
        <v>5</v>
      </c>
      <c r="N493">
        <v>21103000</v>
      </c>
      <c r="O493">
        <v>5300</v>
      </c>
      <c r="P493">
        <v>84400</v>
      </c>
      <c r="Q493">
        <v>63300</v>
      </c>
      <c r="R493">
        <v>1000000</v>
      </c>
      <c r="S493">
        <v>300000</v>
      </c>
      <c r="T493">
        <v>1970</v>
      </c>
      <c r="U493" t="s">
        <v>68</v>
      </c>
      <c r="V493">
        <v>1</v>
      </c>
      <c r="W493">
        <v>88.2</v>
      </c>
      <c r="X493">
        <v>328239523</v>
      </c>
      <c r="Y493">
        <v>14.7</v>
      </c>
      <c r="Z493">
        <v>270663028</v>
      </c>
      <c r="AA493">
        <v>37.090240000000001</v>
      </c>
      <c r="AB493">
        <v>-95.712890999999999</v>
      </c>
      <c r="AC493" s="13">
        <f t="shared" si="8"/>
        <v>48251210</v>
      </c>
    </row>
    <row r="494" spans="1:29">
      <c r="A494">
        <v>93</v>
      </c>
      <c r="B494" t="s">
        <v>643</v>
      </c>
      <c r="C494">
        <v>37600000</v>
      </c>
      <c r="D494">
        <v>18208196857</v>
      </c>
      <c r="E494" t="s">
        <v>63</v>
      </c>
      <c r="F494" t="s">
        <v>643</v>
      </c>
      <c r="G494">
        <v>743</v>
      </c>
      <c r="H494" t="s">
        <v>59</v>
      </c>
      <c r="I494" t="s">
        <v>60</v>
      </c>
      <c r="J494" t="s">
        <v>63</v>
      </c>
      <c r="K494">
        <v>145</v>
      </c>
      <c r="L494">
        <v>29</v>
      </c>
      <c r="M494">
        <v>28</v>
      </c>
      <c r="N494">
        <v>321026000</v>
      </c>
      <c r="O494">
        <v>80300</v>
      </c>
      <c r="P494">
        <v>1300000</v>
      </c>
      <c r="Q494">
        <v>963100</v>
      </c>
      <c r="R494">
        <v>15400000</v>
      </c>
      <c r="S494">
        <v>700000</v>
      </c>
      <c r="T494">
        <v>2017</v>
      </c>
      <c r="U494" t="s">
        <v>130</v>
      </c>
      <c r="V494">
        <v>22</v>
      </c>
      <c r="W494">
        <v>88.2</v>
      </c>
      <c r="X494">
        <v>328239523</v>
      </c>
      <c r="Y494">
        <v>14.7</v>
      </c>
      <c r="Z494">
        <v>270663028</v>
      </c>
      <c r="AA494">
        <v>37.090240000000001</v>
      </c>
      <c r="AB494">
        <v>-95.712890999999999</v>
      </c>
      <c r="AC494" s="13">
        <f t="shared" si="8"/>
        <v>48251210</v>
      </c>
    </row>
    <row r="495" spans="1:29">
      <c r="A495">
        <v>3</v>
      </c>
      <c r="B495" t="s">
        <v>644</v>
      </c>
      <c r="C495">
        <v>166000000</v>
      </c>
      <c r="D495">
        <v>28368841870</v>
      </c>
      <c r="E495" t="s">
        <v>63</v>
      </c>
      <c r="F495" t="s">
        <v>644</v>
      </c>
      <c r="G495">
        <v>741</v>
      </c>
      <c r="H495" t="s">
        <v>59</v>
      </c>
      <c r="I495" t="s">
        <v>60</v>
      </c>
      <c r="J495" t="s">
        <v>63</v>
      </c>
      <c r="K495">
        <v>48</v>
      </c>
      <c r="L495">
        <v>1</v>
      </c>
      <c r="M495">
        <v>1</v>
      </c>
      <c r="N495">
        <v>1348000000</v>
      </c>
      <c r="O495">
        <v>337000</v>
      </c>
      <c r="P495">
        <v>5400000</v>
      </c>
      <c r="Q495">
        <v>4000000</v>
      </c>
      <c r="R495">
        <v>64700000</v>
      </c>
      <c r="S495">
        <v>8000000</v>
      </c>
      <c r="T495">
        <v>2012</v>
      </c>
      <c r="U495" t="s">
        <v>55</v>
      </c>
      <c r="V495">
        <v>20</v>
      </c>
      <c r="W495">
        <v>88.2</v>
      </c>
      <c r="X495">
        <v>328239523</v>
      </c>
      <c r="Y495">
        <v>14.7</v>
      </c>
      <c r="Z495">
        <v>270663028</v>
      </c>
      <c r="AA495">
        <v>37.090240000000001</v>
      </c>
      <c r="AB495">
        <v>-95.712890999999999</v>
      </c>
      <c r="AC495" s="13">
        <f t="shared" si="8"/>
        <v>48251210</v>
      </c>
    </row>
    <row r="496" spans="1:29">
      <c r="A496">
        <v>500</v>
      </c>
      <c r="B496" t="s">
        <v>645</v>
      </c>
      <c r="C496">
        <v>17700000</v>
      </c>
      <c r="D496">
        <v>3647267655</v>
      </c>
      <c r="E496" t="s">
        <v>29</v>
      </c>
      <c r="F496" t="s">
        <v>645</v>
      </c>
      <c r="G496">
        <v>739</v>
      </c>
      <c r="H496" t="s">
        <v>45</v>
      </c>
      <c r="I496" t="s">
        <v>46</v>
      </c>
      <c r="J496" t="s">
        <v>63</v>
      </c>
      <c r="K496">
        <v>2169</v>
      </c>
      <c r="L496">
        <v>17</v>
      </c>
      <c r="M496">
        <v>122</v>
      </c>
      <c r="N496">
        <v>48174000</v>
      </c>
      <c r="O496">
        <v>12000</v>
      </c>
      <c r="P496">
        <v>192700</v>
      </c>
      <c r="Q496">
        <v>144500</v>
      </c>
      <c r="R496">
        <v>2300000</v>
      </c>
      <c r="S496">
        <v>100000</v>
      </c>
      <c r="T496">
        <v>2016</v>
      </c>
      <c r="U496" t="s">
        <v>38</v>
      </c>
      <c r="V496">
        <v>27</v>
      </c>
      <c r="W496">
        <v>36.299999999999997</v>
      </c>
      <c r="X496">
        <v>270203917</v>
      </c>
      <c r="Y496">
        <v>4.6900000000000004</v>
      </c>
      <c r="Z496">
        <v>151509724</v>
      </c>
      <c r="AA496">
        <v>-0.78927499999999995</v>
      </c>
      <c r="AB496">
        <v>113.92132700000001</v>
      </c>
      <c r="AC496" s="13">
        <f t="shared" si="8"/>
        <v>12672564</v>
      </c>
    </row>
    <row r="497" spans="1:29">
      <c r="A497">
        <v>565</v>
      </c>
      <c r="B497" t="s">
        <v>646</v>
      </c>
      <c r="C497">
        <v>16500000</v>
      </c>
      <c r="D497">
        <v>7406207930</v>
      </c>
      <c r="E497" t="s">
        <v>63</v>
      </c>
      <c r="F497" t="s">
        <v>646</v>
      </c>
      <c r="G497">
        <v>735</v>
      </c>
      <c r="H497" t="s">
        <v>59</v>
      </c>
      <c r="I497" t="s">
        <v>60</v>
      </c>
      <c r="J497" t="s">
        <v>63</v>
      </c>
      <c r="K497">
        <v>757</v>
      </c>
      <c r="L497">
        <v>137</v>
      </c>
      <c r="M497">
        <v>133</v>
      </c>
      <c r="N497">
        <v>24378000</v>
      </c>
      <c r="O497">
        <v>6100</v>
      </c>
      <c r="P497">
        <v>97500</v>
      </c>
      <c r="Q497">
        <v>73100</v>
      </c>
      <c r="R497">
        <v>1200000</v>
      </c>
      <c r="S497" t="s">
        <v>78</v>
      </c>
      <c r="T497">
        <v>2016</v>
      </c>
      <c r="U497" t="s">
        <v>80</v>
      </c>
      <c r="V497">
        <v>31</v>
      </c>
      <c r="W497">
        <v>88.2</v>
      </c>
      <c r="X497">
        <v>328239523</v>
      </c>
      <c r="Y497">
        <v>14.7</v>
      </c>
      <c r="Z497">
        <v>270663028</v>
      </c>
      <c r="AA497">
        <v>37.090240000000001</v>
      </c>
      <c r="AB497">
        <v>-95.712890999999999</v>
      </c>
      <c r="AC497" s="13">
        <f t="shared" si="8"/>
        <v>48251210</v>
      </c>
    </row>
    <row r="498" spans="1:29">
      <c r="A498">
        <v>343</v>
      </c>
      <c r="B498" t="s">
        <v>647</v>
      </c>
      <c r="C498">
        <v>21300000</v>
      </c>
      <c r="D498">
        <v>6269945014</v>
      </c>
      <c r="E498" t="s">
        <v>29</v>
      </c>
      <c r="F498" t="s">
        <v>647</v>
      </c>
      <c r="G498">
        <v>733</v>
      </c>
      <c r="H498" t="s">
        <v>59</v>
      </c>
      <c r="I498" t="s">
        <v>60</v>
      </c>
      <c r="J498" t="s">
        <v>171</v>
      </c>
      <c r="K498">
        <v>982</v>
      </c>
      <c r="L498">
        <v>98</v>
      </c>
      <c r="M498">
        <v>15</v>
      </c>
      <c r="N498">
        <v>160227000</v>
      </c>
      <c r="O498">
        <v>40100</v>
      </c>
      <c r="P498">
        <v>640900</v>
      </c>
      <c r="Q498">
        <v>480700</v>
      </c>
      <c r="R498">
        <v>7700000</v>
      </c>
      <c r="S498">
        <v>200000</v>
      </c>
      <c r="T498">
        <v>2017</v>
      </c>
      <c r="U498" t="s">
        <v>130</v>
      </c>
      <c r="V498">
        <v>13</v>
      </c>
      <c r="W498">
        <v>88.2</v>
      </c>
      <c r="X498">
        <v>328239523</v>
      </c>
      <c r="Y498">
        <v>14.7</v>
      </c>
      <c r="Z498">
        <v>270663028</v>
      </c>
      <c r="AA498">
        <v>37.090240000000001</v>
      </c>
      <c r="AB498">
        <v>-95.712890999999999</v>
      </c>
      <c r="AC498" s="13">
        <f t="shared" si="8"/>
        <v>48251210</v>
      </c>
    </row>
    <row r="499" spans="1:29">
      <c r="A499">
        <v>985</v>
      </c>
      <c r="B499" t="s">
        <v>648</v>
      </c>
      <c r="C499">
        <v>12400000</v>
      </c>
      <c r="D499">
        <v>2315226648</v>
      </c>
      <c r="E499" t="s">
        <v>229</v>
      </c>
      <c r="F499" t="s">
        <v>648</v>
      </c>
      <c r="G499">
        <v>729</v>
      </c>
      <c r="H499" t="s">
        <v>30</v>
      </c>
      <c r="I499" t="s">
        <v>31</v>
      </c>
      <c r="J499" t="s">
        <v>225</v>
      </c>
      <c r="K499">
        <v>4042</v>
      </c>
      <c r="L499">
        <v>124</v>
      </c>
      <c r="M499">
        <v>38</v>
      </c>
      <c r="N499">
        <v>30968000</v>
      </c>
      <c r="O499">
        <v>7700</v>
      </c>
      <c r="P499">
        <v>123900</v>
      </c>
      <c r="Q499">
        <v>92900</v>
      </c>
      <c r="R499">
        <v>1500000</v>
      </c>
      <c r="S499">
        <v>100000</v>
      </c>
      <c r="T499">
        <v>2016</v>
      </c>
      <c r="U499" t="s">
        <v>42</v>
      </c>
      <c r="V499">
        <v>10</v>
      </c>
      <c r="W499">
        <v>28.1</v>
      </c>
      <c r="X499">
        <v>1366417754</v>
      </c>
      <c r="Y499">
        <v>5.36</v>
      </c>
      <c r="Z499">
        <v>471031528</v>
      </c>
      <c r="AA499">
        <v>20.593684</v>
      </c>
      <c r="AB499">
        <v>78.962879999999998</v>
      </c>
      <c r="AC499" s="13">
        <f t="shared" si="8"/>
        <v>73239992</v>
      </c>
    </row>
    <row r="500" spans="1:29">
      <c r="A500">
        <v>682</v>
      </c>
      <c r="B500" t="s">
        <v>649</v>
      </c>
      <c r="C500">
        <v>15000000</v>
      </c>
      <c r="D500">
        <v>4008801873</v>
      </c>
      <c r="E500" t="s">
        <v>63</v>
      </c>
      <c r="F500" t="s">
        <v>649</v>
      </c>
      <c r="G500">
        <v>724</v>
      </c>
      <c r="H500" t="s">
        <v>205</v>
      </c>
      <c r="I500" t="s">
        <v>206</v>
      </c>
      <c r="J500" t="s">
        <v>63</v>
      </c>
      <c r="K500">
        <v>1907</v>
      </c>
      <c r="L500">
        <v>26</v>
      </c>
      <c r="M500">
        <v>146</v>
      </c>
      <c r="N500">
        <v>33880000</v>
      </c>
      <c r="O500">
        <v>8500</v>
      </c>
      <c r="P500">
        <v>135500</v>
      </c>
      <c r="Q500">
        <v>101600</v>
      </c>
      <c r="R500">
        <v>1600000</v>
      </c>
      <c r="S500">
        <v>100000</v>
      </c>
      <c r="T500">
        <v>2014</v>
      </c>
      <c r="U500" t="s">
        <v>40</v>
      </c>
      <c r="V500">
        <v>17</v>
      </c>
      <c r="W500">
        <v>40.200000000000003</v>
      </c>
      <c r="X500">
        <v>126014024</v>
      </c>
      <c r="Y500">
        <v>3.42</v>
      </c>
      <c r="Z500">
        <v>102626859</v>
      </c>
      <c r="AA500">
        <v>23.634501</v>
      </c>
      <c r="AB500">
        <v>-102.552784</v>
      </c>
      <c r="AC500" s="13">
        <f t="shared" si="8"/>
        <v>4309680</v>
      </c>
    </row>
    <row r="501" spans="1:29">
      <c r="A501">
        <v>595</v>
      </c>
      <c r="B501" t="s">
        <v>650</v>
      </c>
      <c r="C501">
        <v>16100000</v>
      </c>
      <c r="D501">
        <v>2687443643</v>
      </c>
      <c r="E501" t="s">
        <v>29</v>
      </c>
      <c r="F501" t="s">
        <v>650</v>
      </c>
      <c r="G501">
        <v>723</v>
      </c>
      <c r="H501" t="s">
        <v>132</v>
      </c>
      <c r="I501" t="s">
        <v>133</v>
      </c>
      <c r="J501" t="s">
        <v>63</v>
      </c>
      <c r="K501">
        <v>3338</v>
      </c>
      <c r="L501">
        <v>32</v>
      </c>
      <c r="M501">
        <v>137</v>
      </c>
      <c r="N501">
        <v>13802000</v>
      </c>
      <c r="O501">
        <v>3500</v>
      </c>
      <c r="P501">
        <v>55200</v>
      </c>
      <c r="Q501">
        <v>41400</v>
      </c>
      <c r="R501">
        <v>662500</v>
      </c>
      <c r="S501" t="s">
        <v>78</v>
      </c>
      <c r="T501">
        <v>2017</v>
      </c>
      <c r="U501" t="s">
        <v>64</v>
      </c>
      <c r="V501">
        <v>21</v>
      </c>
      <c r="W501">
        <v>51.3</v>
      </c>
      <c r="X501">
        <v>212559417</v>
      </c>
      <c r="Y501">
        <v>12.08</v>
      </c>
      <c r="Z501">
        <v>183241641</v>
      </c>
      <c r="AA501">
        <v>-14.235004</v>
      </c>
      <c r="AB501">
        <v>-51.925280000000001</v>
      </c>
      <c r="AC501" s="13">
        <f t="shared" si="8"/>
        <v>25677178</v>
      </c>
    </row>
    <row r="502" spans="1:29">
      <c r="A502">
        <v>442</v>
      </c>
      <c r="B502" t="s">
        <v>651</v>
      </c>
      <c r="C502">
        <v>18900000</v>
      </c>
      <c r="D502">
        <v>9813245108</v>
      </c>
      <c r="E502" t="s">
        <v>118</v>
      </c>
      <c r="F502" t="s">
        <v>651</v>
      </c>
      <c r="G502">
        <v>719</v>
      </c>
      <c r="H502" t="s">
        <v>205</v>
      </c>
      <c r="I502" t="s">
        <v>206</v>
      </c>
      <c r="J502" t="s">
        <v>118</v>
      </c>
      <c r="K502">
        <v>459</v>
      </c>
      <c r="L502">
        <v>16</v>
      </c>
      <c r="M502">
        <v>24</v>
      </c>
      <c r="N502">
        <v>140398000</v>
      </c>
      <c r="O502">
        <v>35100</v>
      </c>
      <c r="P502">
        <v>561600</v>
      </c>
      <c r="Q502">
        <v>421200</v>
      </c>
      <c r="R502">
        <v>6700000</v>
      </c>
      <c r="S502" t="s">
        <v>78</v>
      </c>
      <c r="T502">
        <v>2018</v>
      </c>
      <c r="U502" t="s">
        <v>68</v>
      </c>
      <c r="V502">
        <v>26</v>
      </c>
      <c r="W502">
        <v>40.200000000000003</v>
      </c>
      <c r="X502">
        <v>126014024</v>
      </c>
      <c r="Y502">
        <v>3.42</v>
      </c>
      <c r="Z502">
        <v>102626859</v>
      </c>
      <c r="AA502">
        <v>23.634501</v>
      </c>
      <c r="AB502">
        <v>-102.552784</v>
      </c>
      <c r="AC502" s="13">
        <f t="shared" si="8"/>
        <v>4309680</v>
      </c>
    </row>
    <row r="503" spans="1:29">
      <c r="A503">
        <v>279</v>
      </c>
      <c r="B503" t="s">
        <v>652</v>
      </c>
      <c r="C503">
        <v>23600000</v>
      </c>
      <c r="D503">
        <v>5994002464</v>
      </c>
      <c r="E503" t="s">
        <v>63</v>
      </c>
      <c r="F503" t="s">
        <v>652</v>
      </c>
      <c r="G503">
        <v>719</v>
      </c>
      <c r="H503" t="s">
        <v>59</v>
      </c>
      <c r="I503" t="s">
        <v>60</v>
      </c>
      <c r="J503" t="s">
        <v>63</v>
      </c>
      <c r="K503">
        <v>1057</v>
      </c>
      <c r="L503">
        <v>82</v>
      </c>
      <c r="M503">
        <v>75</v>
      </c>
      <c r="N503">
        <v>10803000</v>
      </c>
      <c r="O503">
        <v>2700</v>
      </c>
      <c r="P503">
        <v>43200</v>
      </c>
      <c r="Q503">
        <v>32400</v>
      </c>
      <c r="R503">
        <v>518600</v>
      </c>
      <c r="S503" t="s">
        <v>78</v>
      </c>
      <c r="T503">
        <v>2015</v>
      </c>
      <c r="U503" t="s">
        <v>42</v>
      </c>
      <c r="V503">
        <v>29</v>
      </c>
      <c r="W503">
        <v>88.2</v>
      </c>
      <c r="X503">
        <v>328239523</v>
      </c>
      <c r="Y503">
        <v>14.7</v>
      </c>
      <c r="Z503">
        <v>270663028</v>
      </c>
      <c r="AA503">
        <v>37.090240000000001</v>
      </c>
      <c r="AB503">
        <v>-95.712890999999999</v>
      </c>
      <c r="AC503" s="13">
        <f t="shared" si="8"/>
        <v>48251210</v>
      </c>
    </row>
    <row r="504" spans="1:29">
      <c r="A504">
        <v>907</v>
      </c>
      <c r="B504" t="s">
        <v>653</v>
      </c>
      <c r="C504">
        <v>13000000</v>
      </c>
      <c r="D504">
        <v>9999238237</v>
      </c>
      <c r="E504" t="s">
        <v>63</v>
      </c>
      <c r="F504" t="s">
        <v>653</v>
      </c>
      <c r="G504">
        <v>716</v>
      </c>
      <c r="H504" t="s">
        <v>59</v>
      </c>
      <c r="I504" t="s">
        <v>60</v>
      </c>
      <c r="J504" t="s">
        <v>63</v>
      </c>
      <c r="K504">
        <v>440</v>
      </c>
      <c r="L504">
        <v>170</v>
      </c>
      <c r="M504">
        <v>166</v>
      </c>
      <c r="N504">
        <v>41109000</v>
      </c>
      <c r="O504">
        <v>10300</v>
      </c>
      <c r="P504">
        <v>164400</v>
      </c>
      <c r="Q504">
        <v>123300</v>
      </c>
      <c r="R504">
        <v>2000000</v>
      </c>
      <c r="S504" t="s">
        <v>78</v>
      </c>
      <c r="T504">
        <v>2007</v>
      </c>
      <c r="U504" t="s">
        <v>130</v>
      </c>
      <c r="V504">
        <v>29</v>
      </c>
      <c r="W504">
        <v>88.2</v>
      </c>
      <c r="X504">
        <v>328239523</v>
      </c>
      <c r="Y504">
        <v>14.7</v>
      </c>
      <c r="Z504">
        <v>270663028</v>
      </c>
      <c r="AA504">
        <v>37.090240000000001</v>
      </c>
      <c r="AB504">
        <v>-95.712890999999999</v>
      </c>
      <c r="AC504" s="13">
        <f t="shared" si="8"/>
        <v>48251210</v>
      </c>
    </row>
    <row r="505" spans="1:29">
      <c r="A505">
        <v>458</v>
      </c>
      <c r="B505" t="s">
        <v>654</v>
      </c>
      <c r="C505">
        <v>18500000</v>
      </c>
      <c r="D505">
        <v>4558380251</v>
      </c>
      <c r="E505" t="s">
        <v>29</v>
      </c>
      <c r="F505" t="s">
        <v>654</v>
      </c>
      <c r="G505">
        <v>712</v>
      </c>
      <c r="H505" t="s">
        <v>78</v>
      </c>
      <c r="I505" t="s">
        <v>78</v>
      </c>
      <c r="J505" t="s">
        <v>171</v>
      </c>
      <c r="K505">
        <v>1572</v>
      </c>
      <c r="L505" t="s">
        <v>78</v>
      </c>
      <c r="M505">
        <v>25</v>
      </c>
      <c r="N505">
        <v>2835000</v>
      </c>
      <c r="O505">
        <v>709</v>
      </c>
      <c r="P505">
        <v>11300</v>
      </c>
      <c r="Q505">
        <v>8500</v>
      </c>
      <c r="R505">
        <v>136100</v>
      </c>
      <c r="S505" t="s">
        <v>78</v>
      </c>
      <c r="T505">
        <v>2016</v>
      </c>
      <c r="U505" t="s">
        <v>68</v>
      </c>
      <c r="V505">
        <v>10</v>
      </c>
      <c r="W505" t="s">
        <v>78</v>
      </c>
      <c r="X505" t="s">
        <v>78</v>
      </c>
      <c r="Y505" t="s">
        <v>78</v>
      </c>
      <c r="Z505" t="s">
        <v>78</v>
      </c>
      <c r="AA505" t="s">
        <v>78</v>
      </c>
      <c r="AB505" t="s">
        <v>78</v>
      </c>
      <c r="AC505" s="13" t="e">
        <f t="shared" si="8"/>
        <v>#VALUE!</v>
      </c>
    </row>
    <row r="506" spans="1:29">
      <c r="A506">
        <v>512</v>
      </c>
      <c r="B506" t="s">
        <v>655</v>
      </c>
      <c r="C506">
        <v>17500000</v>
      </c>
      <c r="D506">
        <v>2238134438</v>
      </c>
      <c r="E506" t="s">
        <v>63</v>
      </c>
      <c r="F506" t="s">
        <v>655</v>
      </c>
      <c r="G506">
        <v>709</v>
      </c>
      <c r="H506" t="s">
        <v>30</v>
      </c>
      <c r="I506" t="s">
        <v>31</v>
      </c>
      <c r="J506" t="s">
        <v>63</v>
      </c>
      <c r="K506">
        <v>4243</v>
      </c>
      <c r="L506">
        <v>86</v>
      </c>
      <c r="M506">
        <v>124</v>
      </c>
      <c r="N506">
        <v>21056000</v>
      </c>
      <c r="O506">
        <v>5300</v>
      </c>
      <c r="P506">
        <v>84200</v>
      </c>
      <c r="Q506">
        <v>63200</v>
      </c>
      <c r="R506">
        <v>1000000</v>
      </c>
      <c r="S506" t="s">
        <v>78</v>
      </c>
      <c r="T506">
        <v>2016</v>
      </c>
      <c r="U506" t="s">
        <v>64</v>
      </c>
      <c r="V506">
        <v>24</v>
      </c>
      <c r="W506">
        <v>28.1</v>
      </c>
      <c r="X506">
        <v>1366417754</v>
      </c>
      <c r="Y506">
        <v>5.36</v>
      </c>
      <c r="Z506">
        <v>471031528</v>
      </c>
      <c r="AA506">
        <v>20.593684</v>
      </c>
      <c r="AB506">
        <v>78.962879999999998</v>
      </c>
      <c r="AC506" s="13">
        <f t="shared" si="8"/>
        <v>73239992</v>
      </c>
    </row>
    <row r="507" spans="1:29">
      <c r="A507">
        <v>475</v>
      </c>
      <c r="B507" t="s">
        <v>656</v>
      </c>
      <c r="C507">
        <v>18100000</v>
      </c>
      <c r="D507">
        <v>14857290259</v>
      </c>
      <c r="E507" t="s">
        <v>118</v>
      </c>
      <c r="F507" t="s">
        <v>656</v>
      </c>
      <c r="G507">
        <v>707</v>
      </c>
      <c r="H507" t="s">
        <v>59</v>
      </c>
      <c r="I507" t="s">
        <v>60</v>
      </c>
      <c r="J507" t="s">
        <v>118</v>
      </c>
      <c r="K507">
        <v>224</v>
      </c>
      <c r="L507">
        <v>123</v>
      </c>
      <c r="M507">
        <v>26</v>
      </c>
      <c r="N507">
        <v>180412000</v>
      </c>
      <c r="O507">
        <v>45100</v>
      </c>
      <c r="P507">
        <v>721600</v>
      </c>
      <c r="Q507">
        <v>541200</v>
      </c>
      <c r="R507">
        <v>8700000</v>
      </c>
      <c r="S507">
        <v>300000</v>
      </c>
      <c r="T507">
        <v>2014</v>
      </c>
      <c r="U507" t="s">
        <v>68</v>
      </c>
      <c r="V507">
        <v>27</v>
      </c>
      <c r="W507">
        <v>88.2</v>
      </c>
      <c r="X507">
        <v>328239523</v>
      </c>
      <c r="Y507">
        <v>14.7</v>
      </c>
      <c r="Z507">
        <v>270663028</v>
      </c>
      <c r="AA507">
        <v>37.090240000000001</v>
      </c>
      <c r="AB507">
        <v>-95.712890999999999</v>
      </c>
      <c r="AC507" s="13">
        <f t="shared" si="8"/>
        <v>48251210</v>
      </c>
    </row>
    <row r="508" spans="1:29">
      <c r="A508">
        <v>75</v>
      </c>
      <c r="B508" t="s">
        <v>657</v>
      </c>
      <c r="C508">
        <v>40400000</v>
      </c>
      <c r="D508">
        <v>7410536668</v>
      </c>
      <c r="E508" t="s">
        <v>76</v>
      </c>
      <c r="F508" t="s">
        <v>657</v>
      </c>
      <c r="G508">
        <v>703</v>
      </c>
      <c r="H508" t="s">
        <v>78</v>
      </c>
      <c r="I508" t="s">
        <v>78</v>
      </c>
      <c r="J508" t="s">
        <v>63</v>
      </c>
      <c r="K508">
        <v>756</v>
      </c>
      <c r="L508" t="s">
        <v>78</v>
      </c>
      <c r="M508">
        <v>21</v>
      </c>
      <c r="N508">
        <v>5773000</v>
      </c>
      <c r="O508">
        <v>1400</v>
      </c>
      <c r="P508">
        <v>23100</v>
      </c>
      <c r="Q508">
        <v>17300</v>
      </c>
      <c r="R508">
        <v>277100</v>
      </c>
      <c r="S508" t="s">
        <v>78</v>
      </c>
      <c r="T508">
        <v>2011</v>
      </c>
      <c r="U508" t="s">
        <v>84</v>
      </c>
      <c r="V508">
        <v>20</v>
      </c>
      <c r="W508" t="s">
        <v>78</v>
      </c>
      <c r="X508" t="s">
        <v>78</v>
      </c>
      <c r="Y508" t="s">
        <v>78</v>
      </c>
      <c r="Z508" t="s">
        <v>78</v>
      </c>
      <c r="AA508" t="s">
        <v>78</v>
      </c>
      <c r="AB508" t="s">
        <v>78</v>
      </c>
      <c r="AC508" s="13" t="e">
        <f t="shared" si="8"/>
        <v>#VALUE!</v>
      </c>
    </row>
    <row r="509" spans="1:29">
      <c r="A509">
        <v>720</v>
      </c>
      <c r="B509" t="s">
        <v>658</v>
      </c>
      <c r="C509">
        <v>14700000</v>
      </c>
      <c r="D509">
        <v>6751985988</v>
      </c>
      <c r="E509" t="s">
        <v>198</v>
      </c>
      <c r="F509" t="s">
        <v>658</v>
      </c>
      <c r="G509">
        <v>698</v>
      </c>
      <c r="H509" t="s">
        <v>59</v>
      </c>
      <c r="I509" t="s">
        <v>60</v>
      </c>
      <c r="J509" t="s">
        <v>63</v>
      </c>
      <c r="K509">
        <v>885</v>
      </c>
      <c r="L509">
        <v>154</v>
      </c>
      <c r="M509">
        <v>149</v>
      </c>
      <c r="N509">
        <v>36338000</v>
      </c>
      <c r="O509">
        <v>9100</v>
      </c>
      <c r="P509">
        <v>145400</v>
      </c>
      <c r="Q509">
        <v>109000</v>
      </c>
      <c r="R509">
        <v>1700000</v>
      </c>
      <c r="S509">
        <v>100000</v>
      </c>
      <c r="T509">
        <v>2006</v>
      </c>
      <c r="U509" t="s">
        <v>86</v>
      </c>
      <c r="V509">
        <v>26</v>
      </c>
      <c r="W509">
        <v>88.2</v>
      </c>
      <c r="X509">
        <v>328239523</v>
      </c>
      <c r="Y509">
        <v>14.7</v>
      </c>
      <c r="Z509">
        <v>270663028</v>
      </c>
      <c r="AA509">
        <v>37.090240000000001</v>
      </c>
      <c r="AB509">
        <v>-95.712890999999999</v>
      </c>
      <c r="AC509" s="13">
        <f t="shared" si="8"/>
        <v>48251210</v>
      </c>
    </row>
    <row r="510" spans="1:29">
      <c r="A510">
        <v>865</v>
      </c>
      <c r="B510" t="s">
        <v>659</v>
      </c>
      <c r="C510">
        <v>13300000</v>
      </c>
      <c r="D510">
        <v>3733856870</v>
      </c>
      <c r="E510" t="s">
        <v>63</v>
      </c>
      <c r="F510" t="s">
        <v>659</v>
      </c>
      <c r="G510">
        <v>698</v>
      </c>
      <c r="H510" t="s">
        <v>59</v>
      </c>
      <c r="I510" t="s">
        <v>60</v>
      </c>
      <c r="J510" t="s">
        <v>63</v>
      </c>
      <c r="K510">
        <v>2110</v>
      </c>
      <c r="L510">
        <v>167</v>
      </c>
      <c r="M510">
        <v>163</v>
      </c>
      <c r="N510">
        <v>4233000</v>
      </c>
      <c r="O510">
        <v>1100</v>
      </c>
      <c r="P510">
        <v>16900</v>
      </c>
      <c r="Q510">
        <v>12700</v>
      </c>
      <c r="R510">
        <v>203200</v>
      </c>
      <c r="S510" t="s">
        <v>78</v>
      </c>
      <c r="T510">
        <v>2007</v>
      </c>
      <c r="U510" t="s">
        <v>38</v>
      </c>
      <c r="V510">
        <v>16</v>
      </c>
      <c r="W510">
        <v>88.2</v>
      </c>
      <c r="X510">
        <v>328239523</v>
      </c>
      <c r="Y510">
        <v>14.7</v>
      </c>
      <c r="Z510">
        <v>270663028</v>
      </c>
      <c r="AA510">
        <v>37.090240000000001</v>
      </c>
      <c r="AB510">
        <v>-95.712890999999999</v>
      </c>
      <c r="AC510" s="13">
        <f t="shared" si="8"/>
        <v>48251210</v>
      </c>
    </row>
    <row r="511" spans="1:29">
      <c r="A511">
        <v>822</v>
      </c>
      <c r="B511" t="s">
        <v>660</v>
      </c>
      <c r="C511">
        <v>13700000</v>
      </c>
      <c r="D511">
        <v>1967930734</v>
      </c>
      <c r="E511" t="s">
        <v>198</v>
      </c>
      <c r="F511" t="s">
        <v>660</v>
      </c>
      <c r="G511">
        <v>696</v>
      </c>
      <c r="H511" t="s">
        <v>132</v>
      </c>
      <c r="I511" t="s">
        <v>133</v>
      </c>
      <c r="J511" t="s">
        <v>63</v>
      </c>
      <c r="K511">
        <v>5035</v>
      </c>
      <c r="L511">
        <v>47</v>
      </c>
      <c r="M511">
        <v>159</v>
      </c>
      <c r="N511">
        <v>87804000</v>
      </c>
      <c r="O511">
        <v>22000</v>
      </c>
      <c r="P511">
        <v>351200</v>
      </c>
      <c r="Q511">
        <v>263400</v>
      </c>
      <c r="R511">
        <v>4200000</v>
      </c>
      <c r="S511">
        <v>200000</v>
      </c>
      <c r="T511">
        <v>2015</v>
      </c>
      <c r="U511" t="s">
        <v>55</v>
      </c>
      <c r="V511">
        <v>6</v>
      </c>
      <c r="W511">
        <v>51.3</v>
      </c>
      <c r="X511">
        <v>212559417</v>
      </c>
      <c r="Y511">
        <v>12.08</v>
      </c>
      <c r="Z511">
        <v>183241641</v>
      </c>
      <c r="AA511">
        <v>-14.235004</v>
      </c>
      <c r="AB511">
        <v>-51.925280000000001</v>
      </c>
      <c r="AC511" s="13">
        <f t="shared" si="8"/>
        <v>25677178</v>
      </c>
    </row>
    <row r="512" spans="1:29">
      <c r="A512">
        <v>386</v>
      </c>
      <c r="B512" t="s">
        <v>661</v>
      </c>
      <c r="C512">
        <v>20200000</v>
      </c>
      <c r="D512">
        <v>2764127969</v>
      </c>
      <c r="E512" t="s">
        <v>198</v>
      </c>
      <c r="F512" t="s">
        <v>661</v>
      </c>
      <c r="G512">
        <v>693</v>
      </c>
      <c r="H512" t="s">
        <v>72</v>
      </c>
      <c r="I512" t="s">
        <v>73</v>
      </c>
      <c r="J512" t="s">
        <v>63</v>
      </c>
      <c r="K512">
        <v>3238</v>
      </c>
      <c r="L512">
        <v>5</v>
      </c>
      <c r="M512">
        <v>102</v>
      </c>
      <c r="N512">
        <v>15556000</v>
      </c>
      <c r="O512">
        <v>3900</v>
      </c>
      <c r="P512">
        <v>62200</v>
      </c>
      <c r="Q512">
        <v>46700</v>
      </c>
      <c r="R512">
        <v>746700</v>
      </c>
      <c r="S512">
        <v>100000</v>
      </c>
      <c r="T512">
        <v>2014</v>
      </c>
      <c r="U512" t="s">
        <v>130</v>
      </c>
      <c r="V512">
        <v>24</v>
      </c>
      <c r="W512">
        <v>36.799999999999997</v>
      </c>
      <c r="X512">
        <v>9770529</v>
      </c>
      <c r="Y512">
        <v>2.35</v>
      </c>
      <c r="Z512">
        <v>8479744</v>
      </c>
      <c r="AA512">
        <v>23.424075999999999</v>
      </c>
      <c r="AB512">
        <v>53.847817999999997</v>
      </c>
      <c r="AC512" s="13">
        <f t="shared" si="8"/>
        <v>229607</v>
      </c>
    </row>
    <row r="513" spans="1:29">
      <c r="A513">
        <v>974</v>
      </c>
      <c r="B513" t="s">
        <v>662</v>
      </c>
      <c r="C513">
        <v>12400000</v>
      </c>
      <c r="D513">
        <v>2394143260</v>
      </c>
      <c r="E513" t="s">
        <v>76</v>
      </c>
      <c r="F513" t="s">
        <v>663</v>
      </c>
      <c r="G513">
        <v>690</v>
      </c>
      <c r="H513" t="s">
        <v>59</v>
      </c>
      <c r="I513" t="s">
        <v>60</v>
      </c>
      <c r="J513" t="s">
        <v>63</v>
      </c>
      <c r="K513">
        <v>186431</v>
      </c>
      <c r="L513">
        <v>1795</v>
      </c>
      <c r="M513">
        <v>1759</v>
      </c>
      <c r="N513">
        <v>27596</v>
      </c>
      <c r="O513">
        <v>7</v>
      </c>
      <c r="P513">
        <v>110</v>
      </c>
      <c r="Q513">
        <v>83</v>
      </c>
      <c r="R513">
        <v>1300</v>
      </c>
      <c r="S513" t="s">
        <v>78</v>
      </c>
      <c r="T513">
        <v>2006</v>
      </c>
      <c r="U513" t="s">
        <v>68</v>
      </c>
      <c r="V513">
        <v>4</v>
      </c>
      <c r="W513">
        <v>88.2</v>
      </c>
      <c r="X513">
        <v>328239523</v>
      </c>
      <c r="Y513">
        <v>14.7</v>
      </c>
      <c r="Z513">
        <v>270663028</v>
      </c>
      <c r="AA513">
        <v>37.090240000000001</v>
      </c>
      <c r="AB513">
        <v>-95.712890999999999</v>
      </c>
      <c r="AC513" s="13">
        <f t="shared" si="8"/>
        <v>48251210</v>
      </c>
    </row>
    <row r="514" spans="1:29">
      <c r="A514">
        <v>973</v>
      </c>
      <c r="B514" t="s">
        <v>664</v>
      </c>
      <c r="C514">
        <v>12400000</v>
      </c>
      <c r="D514">
        <v>1689090619</v>
      </c>
      <c r="E514" t="s">
        <v>29</v>
      </c>
      <c r="F514" t="s">
        <v>664</v>
      </c>
      <c r="G514">
        <v>689</v>
      </c>
      <c r="H514" t="s">
        <v>78</v>
      </c>
      <c r="I514" t="s">
        <v>78</v>
      </c>
      <c r="J514" t="s">
        <v>171</v>
      </c>
      <c r="K514">
        <v>6116</v>
      </c>
      <c r="L514" t="s">
        <v>78</v>
      </c>
      <c r="M514">
        <v>63</v>
      </c>
      <c r="N514">
        <v>21837000</v>
      </c>
      <c r="O514">
        <v>5500</v>
      </c>
      <c r="P514">
        <v>87300</v>
      </c>
      <c r="Q514">
        <v>65500</v>
      </c>
      <c r="R514">
        <v>1000000</v>
      </c>
      <c r="S514" t="s">
        <v>78</v>
      </c>
      <c r="T514">
        <v>2017</v>
      </c>
      <c r="U514" t="s">
        <v>55</v>
      </c>
      <c r="V514">
        <v>22</v>
      </c>
      <c r="W514" t="s">
        <v>78</v>
      </c>
      <c r="X514" t="s">
        <v>78</v>
      </c>
      <c r="Y514" t="s">
        <v>78</v>
      </c>
      <c r="Z514" t="s">
        <v>78</v>
      </c>
      <c r="AA514" t="s">
        <v>78</v>
      </c>
      <c r="AB514" t="s">
        <v>78</v>
      </c>
      <c r="AC514" s="13" t="e">
        <f t="shared" si="8"/>
        <v>#VALUE!</v>
      </c>
    </row>
    <row r="515" spans="1:29">
      <c r="A515">
        <v>604</v>
      </c>
      <c r="B515" t="s">
        <v>665</v>
      </c>
      <c r="C515">
        <v>16000000</v>
      </c>
      <c r="D515">
        <v>3029872908</v>
      </c>
      <c r="E515" t="s">
        <v>76</v>
      </c>
      <c r="F515" t="s">
        <v>665</v>
      </c>
      <c r="G515">
        <v>687</v>
      </c>
      <c r="H515" t="s">
        <v>205</v>
      </c>
      <c r="I515" t="s">
        <v>206</v>
      </c>
      <c r="J515" t="s">
        <v>77</v>
      </c>
      <c r="K515">
        <v>2844</v>
      </c>
      <c r="L515">
        <v>23</v>
      </c>
      <c r="M515">
        <v>42</v>
      </c>
      <c r="N515">
        <v>4698000</v>
      </c>
      <c r="O515">
        <v>1200</v>
      </c>
      <c r="P515">
        <v>18800</v>
      </c>
      <c r="Q515">
        <v>14100</v>
      </c>
      <c r="R515">
        <v>225500</v>
      </c>
      <c r="S515" t="s">
        <v>78</v>
      </c>
      <c r="T515">
        <v>2015</v>
      </c>
      <c r="U515" t="s">
        <v>80</v>
      </c>
      <c r="V515">
        <v>25</v>
      </c>
      <c r="W515">
        <v>40.200000000000003</v>
      </c>
      <c r="X515">
        <v>126014024</v>
      </c>
      <c r="Y515">
        <v>3.42</v>
      </c>
      <c r="Z515">
        <v>102626859</v>
      </c>
      <c r="AA515">
        <v>23.634501</v>
      </c>
      <c r="AB515">
        <v>-102.552784</v>
      </c>
      <c r="AC515" s="13">
        <f t="shared" si="8"/>
        <v>4309680</v>
      </c>
    </row>
    <row r="516" spans="1:29">
      <c r="A516">
        <v>946</v>
      </c>
      <c r="B516" t="s">
        <v>666</v>
      </c>
      <c r="C516">
        <v>12600000</v>
      </c>
      <c r="D516">
        <v>3485373675</v>
      </c>
      <c r="E516" t="s">
        <v>29</v>
      </c>
      <c r="F516" t="s">
        <v>666</v>
      </c>
      <c r="G516">
        <v>683</v>
      </c>
      <c r="H516" t="s">
        <v>113</v>
      </c>
      <c r="I516" t="s">
        <v>114</v>
      </c>
      <c r="J516" t="s">
        <v>171</v>
      </c>
      <c r="K516">
        <v>2313</v>
      </c>
      <c r="L516">
        <v>17</v>
      </c>
      <c r="M516">
        <v>61</v>
      </c>
      <c r="N516">
        <v>113132000</v>
      </c>
      <c r="O516">
        <v>28300</v>
      </c>
      <c r="P516">
        <v>452500</v>
      </c>
      <c r="Q516">
        <v>339400</v>
      </c>
      <c r="R516">
        <v>5400000</v>
      </c>
      <c r="S516">
        <v>300000</v>
      </c>
      <c r="T516">
        <v>2012</v>
      </c>
      <c r="U516" t="s">
        <v>40</v>
      </c>
      <c r="V516">
        <v>5</v>
      </c>
      <c r="W516">
        <v>94.3</v>
      </c>
      <c r="X516">
        <v>51709098</v>
      </c>
      <c r="Y516">
        <v>4.1500000000000004</v>
      </c>
      <c r="Z516">
        <v>42106719</v>
      </c>
      <c r="AA516">
        <v>35.907756999999997</v>
      </c>
      <c r="AB516">
        <v>127.76692199999999</v>
      </c>
      <c r="AC516" s="13">
        <f t="shared" si="8"/>
        <v>2145928</v>
      </c>
    </row>
    <row r="517" spans="1:29">
      <c r="A517">
        <v>195</v>
      </c>
      <c r="B517" t="s">
        <v>667</v>
      </c>
      <c r="C517">
        <v>27500000</v>
      </c>
      <c r="D517">
        <v>13379395501</v>
      </c>
      <c r="E517" t="s">
        <v>111</v>
      </c>
      <c r="F517" t="s">
        <v>667</v>
      </c>
      <c r="G517">
        <v>682</v>
      </c>
      <c r="H517" t="s">
        <v>59</v>
      </c>
      <c r="I517" t="s">
        <v>60</v>
      </c>
      <c r="J517" t="s">
        <v>111</v>
      </c>
      <c r="K517">
        <v>275</v>
      </c>
      <c r="L517">
        <v>57</v>
      </c>
      <c r="M517">
        <v>63</v>
      </c>
      <c r="N517">
        <v>90450000</v>
      </c>
      <c r="O517">
        <v>22600</v>
      </c>
      <c r="P517">
        <v>361800</v>
      </c>
      <c r="Q517">
        <v>271300</v>
      </c>
      <c r="R517">
        <v>4300000</v>
      </c>
      <c r="S517">
        <v>100000</v>
      </c>
      <c r="T517">
        <v>2008</v>
      </c>
      <c r="U517" t="s">
        <v>80</v>
      </c>
      <c r="V517">
        <v>9</v>
      </c>
      <c r="W517">
        <v>88.2</v>
      </c>
      <c r="X517">
        <v>328239523</v>
      </c>
      <c r="Y517">
        <v>14.7</v>
      </c>
      <c r="Z517">
        <v>270663028</v>
      </c>
      <c r="AA517">
        <v>37.090240000000001</v>
      </c>
      <c r="AB517">
        <v>-95.712890999999999</v>
      </c>
      <c r="AC517" s="13">
        <f t="shared" si="8"/>
        <v>48251210</v>
      </c>
    </row>
    <row r="518" spans="1:29">
      <c r="A518">
        <v>928</v>
      </c>
      <c r="B518" t="s">
        <v>668</v>
      </c>
      <c r="C518">
        <v>12800000</v>
      </c>
      <c r="D518">
        <v>9502983550</v>
      </c>
      <c r="E518" t="s">
        <v>198</v>
      </c>
      <c r="F518" t="s">
        <v>668</v>
      </c>
      <c r="G518">
        <v>681</v>
      </c>
      <c r="H518" t="s">
        <v>59</v>
      </c>
      <c r="I518" t="s">
        <v>60</v>
      </c>
      <c r="J518" t="s">
        <v>198</v>
      </c>
      <c r="K518">
        <v>492</v>
      </c>
      <c r="L518">
        <v>171</v>
      </c>
      <c r="M518">
        <v>39</v>
      </c>
      <c r="N518">
        <v>228951000</v>
      </c>
      <c r="O518">
        <v>57200</v>
      </c>
      <c r="P518">
        <v>915800</v>
      </c>
      <c r="Q518">
        <v>686900</v>
      </c>
      <c r="R518">
        <v>11000000</v>
      </c>
      <c r="S518">
        <v>200000</v>
      </c>
      <c r="T518">
        <v>2015</v>
      </c>
      <c r="U518" t="s">
        <v>38</v>
      </c>
      <c r="V518">
        <v>4</v>
      </c>
      <c r="W518">
        <v>88.2</v>
      </c>
      <c r="X518">
        <v>328239523</v>
      </c>
      <c r="Y518">
        <v>14.7</v>
      </c>
      <c r="Z518">
        <v>270663028</v>
      </c>
      <c r="AA518">
        <v>37.090240000000001</v>
      </c>
      <c r="AB518">
        <v>-95.712890999999999</v>
      </c>
      <c r="AC518" s="13">
        <f t="shared" si="8"/>
        <v>48251210</v>
      </c>
    </row>
    <row r="519" spans="1:29">
      <c r="A519">
        <v>116</v>
      </c>
      <c r="B519" t="s">
        <v>669</v>
      </c>
      <c r="C519">
        <v>34300000</v>
      </c>
      <c r="D519">
        <v>12746535822</v>
      </c>
      <c r="E519" t="s">
        <v>111</v>
      </c>
      <c r="F519" t="s">
        <v>669</v>
      </c>
      <c r="G519">
        <v>679</v>
      </c>
      <c r="H519" t="s">
        <v>30</v>
      </c>
      <c r="I519" t="s">
        <v>31</v>
      </c>
      <c r="J519" t="s">
        <v>111</v>
      </c>
      <c r="K519">
        <v>299</v>
      </c>
      <c r="L519">
        <v>31</v>
      </c>
      <c r="M519">
        <v>41</v>
      </c>
      <c r="N519">
        <v>101357000</v>
      </c>
      <c r="O519">
        <v>25300</v>
      </c>
      <c r="P519">
        <v>405400</v>
      </c>
      <c r="Q519">
        <v>304100</v>
      </c>
      <c r="R519">
        <v>4900000</v>
      </c>
      <c r="S519">
        <v>100000</v>
      </c>
      <c r="T519">
        <v>2016</v>
      </c>
      <c r="U519" t="s">
        <v>38</v>
      </c>
      <c r="V519">
        <v>22</v>
      </c>
      <c r="W519">
        <v>28.1</v>
      </c>
      <c r="X519">
        <v>1366417754</v>
      </c>
      <c r="Y519">
        <v>5.36</v>
      </c>
      <c r="Z519">
        <v>471031528</v>
      </c>
      <c r="AA519">
        <v>20.593684</v>
      </c>
      <c r="AB519">
        <v>78.962879999999998</v>
      </c>
      <c r="AC519" s="13">
        <f t="shared" si="8"/>
        <v>73239992</v>
      </c>
    </row>
    <row r="520" spans="1:29">
      <c r="A520">
        <v>460</v>
      </c>
      <c r="B520" t="s">
        <v>670</v>
      </c>
      <c r="C520">
        <v>18500000</v>
      </c>
      <c r="D520">
        <v>4051072188</v>
      </c>
      <c r="E520" t="s">
        <v>29</v>
      </c>
      <c r="F520" t="s">
        <v>670</v>
      </c>
      <c r="G520">
        <v>679</v>
      </c>
      <c r="H520" t="s">
        <v>45</v>
      </c>
      <c r="I520" t="s">
        <v>46</v>
      </c>
      <c r="J520" t="s">
        <v>171</v>
      </c>
      <c r="K520">
        <v>1868</v>
      </c>
      <c r="L520">
        <v>13</v>
      </c>
      <c r="M520">
        <v>25</v>
      </c>
      <c r="N520">
        <v>197369000</v>
      </c>
      <c r="O520">
        <v>49300</v>
      </c>
      <c r="P520">
        <v>789500</v>
      </c>
      <c r="Q520">
        <v>592100</v>
      </c>
      <c r="R520">
        <v>9500000</v>
      </c>
      <c r="S520">
        <v>1600000</v>
      </c>
      <c r="T520">
        <v>2014</v>
      </c>
      <c r="U520" t="s">
        <v>68</v>
      </c>
      <c r="V520">
        <v>6</v>
      </c>
      <c r="W520">
        <v>36.299999999999997</v>
      </c>
      <c r="X520">
        <v>270203917</v>
      </c>
      <c r="Y520">
        <v>4.6900000000000004</v>
      </c>
      <c r="Z520">
        <v>151509724</v>
      </c>
      <c r="AA520">
        <v>-0.78927499999999995</v>
      </c>
      <c r="AB520">
        <v>113.92132700000001</v>
      </c>
      <c r="AC520" s="13">
        <f t="shared" si="8"/>
        <v>12672564</v>
      </c>
    </row>
    <row r="521" spans="1:29">
      <c r="A521">
        <v>419</v>
      </c>
      <c r="B521" t="s">
        <v>671</v>
      </c>
      <c r="C521">
        <v>19600000</v>
      </c>
      <c r="D521">
        <v>3961318438</v>
      </c>
      <c r="E521" t="s">
        <v>76</v>
      </c>
      <c r="F521" t="s">
        <v>671</v>
      </c>
      <c r="G521">
        <v>674</v>
      </c>
      <c r="H521" t="s">
        <v>59</v>
      </c>
      <c r="I521" t="s">
        <v>60</v>
      </c>
      <c r="J521" t="s">
        <v>77</v>
      </c>
      <c r="K521">
        <v>1934</v>
      </c>
      <c r="L521">
        <v>113</v>
      </c>
      <c r="M521">
        <v>30</v>
      </c>
      <c r="N521">
        <v>22292000</v>
      </c>
      <c r="O521">
        <v>5600</v>
      </c>
      <c r="P521">
        <v>89200</v>
      </c>
      <c r="Q521">
        <v>66900</v>
      </c>
      <c r="R521">
        <v>1100000</v>
      </c>
      <c r="S521" t="s">
        <v>78</v>
      </c>
      <c r="T521">
        <v>2013</v>
      </c>
      <c r="U521" t="s">
        <v>68</v>
      </c>
      <c r="V521">
        <v>31</v>
      </c>
      <c r="W521">
        <v>88.2</v>
      </c>
      <c r="X521">
        <v>328239523</v>
      </c>
      <c r="Y521">
        <v>14.7</v>
      </c>
      <c r="Z521">
        <v>270663028</v>
      </c>
      <c r="AA521">
        <v>37.090240000000001</v>
      </c>
      <c r="AB521">
        <v>-95.712890999999999</v>
      </c>
      <c r="AC521" s="13">
        <f t="shared" si="8"/>
        <v>48251210</v>
      </c>
    </row>
    <row r="522" spans="1:29">
      <c r="A522">
        <v>244</v>
      </c>
      <c r="B522" t="s">
        <v>672</v>
      </c>
      <c r="C522">
        <v>24800000</v>
      </c>
      <c r="D522">
        <v>2588501115</v>
      </c>
      <c r="E522" t="s">
        <v>229</v>
      </c>
      <c r="F522" t="s">
        <v>672</v>
      </c>
      <c r="G522">
        <v>672</v>
      </c>
      <c r="H522" t="s">
        <v>205</v>
      </c>
      <c r="I522" t="s">
        <v>206</v>
      </c>
      <c r="J522" t="s">
        <v>225</v>
      </c>
      <c r="K522">
        <v>3505</v>
      </c>
      <c r="L522">
        <v>9</v>
      </c>
      <c r="M522">
        <v>6</v>
      </c>
      <c r="N522">
        <v>336291</v>
      </c>
      <c r="O522">
        <v>84</v>
      </c>
      <c r="P522">
        <v>1300</v>
      </c>
      <c r="Q522">
        <v>1000</v>
      </c>
      <c r="R522">
        <v>16100</v>
      </c>
      <c r="S522" t="s">
        <v>78</v>
      </c>
      <c r="T522">
        <v>2009</v>
      </c>
      <c r="U522" t="s">
        <v>50</v>
      </c>
      <c r="V522">
        <v>20</v>
      </c>
      <c r="W522">
        <v>40.200000000000003</v>
      </c>
      <c r="X522">
        <v>126014024</v>
      </c>
      <c r="Y522">
        <v>3.42</v>
      </c>
      <c r="Z522">
        <v>102626859</v>
      </c>
      <c r="AA522">
        <v>23.634501</v>
      </c>
      <c r="AB522">
        <v>-102.552784</v>
      </c>
      <c r="AC522" s="13">
        <f t="shared" si="8"/>
        <v>4309680</v>
      </c>
    </row>
    <row r="523" spans="1:29">
      <c r="A523">
        <v>597</v>
      </c>
      <c r="B523" t="s">
        <v>673</v>
      </c>
      <c r="C523">
        <v>16100000</v>
      </c>
      <c r="D523">
        <v>6872702790</v>
      </c>
      <c r="E523" t="s">
        <v>63</v>
      </c>
      <c r="F523" t="s">
        <v>673</v>
      </c>
      <c r="G523">
        <v>671</v>
      </c>
      <c r="H523" t="s">
        <v>59</v>
      </c>
      <c r="I523" t="s">
        <v>60</v>
      </c>
      <c r="J523" t="s">
        <v>63</v>
      </c>
      <c r="K523">
        <v>851</v>
      </c>
      <c r="L523">
        <v>140</v>
      </c>
      <c r="M523">
        <v>136</v>
      </c>
      <c r="N523">
        <v>399807000</v>
      </c>
      <c r="O523">
        <v>100000</v>
      </c>
      <c r="P523">
        <v>1600000</v>
      </c>
      <c r="Q523">
        <v>1200000</v>
      </c>
      <c r="R523">
        <v>19200000</v>
      </c>
      <c r="S523">
        <v>300000</v>
      </c>
      <c r="T523">
        <v>2015</v>
      </c>
      <c r="U523" t="s">
        <v>64</v>
      </c>
      <c r="V523">
        <v>15</v>
      </c>
      <c r="W523">
        <v>88.2</v>
      </c>
      <c r="X523">
        <v>328239523</v>
      </c>
      <c r="Y523">
        <v>14.7</v>
      </c>
      <c r="Z523">
        <v>270663028</v>
      </c>
      <c r="AA523">
        <v>37.090240000000001</v>
      </c>
      <c r="AB523">
        <v>-95.712890999999999</v>
      </c>
      <c r="AC523" s="13">
        <f t="shared" ref="AC523:AC586" si="9">ROUND((Y523/100)*X523, 0)</f>
        <v>48251210</v>
      </c>
    </row>
    <row r="524" spans="1:29">
      <c r="A524">
        <v>347</v>
      </c>
      <c r="B524" t="s">
        <v>674</v>
      </c>
      <c r="C524">
        <v>21300000</v>
      </c>
      <c r="D524">
        <v>10047736580</v>
      </c>
      <c r="E524" t="s">
        <v>63</v>
      </c>
      <c r="F524" t="s">
        <v>674</v>
      </c>
      <c r="G524">
        <v>669</v>
      </c>
      <c r="H524" t="s">
        <v>30</v>
      </c>
      <c r="I524" t="s">
        <v>31</v>
      </c>
      <c r="J524" t="s">
        <v>63</v>
      </c>
      <c r="K524">
        <v>436</v>
      </c>
      <c r="L524">
        <v>67</v>
      </c>
      <c r="M524">
        <v>92</v>
      </c>
      <c r="N524">
        <v>236293000</v>
      </c>
      <c r="O524">
        <v>59100</v>
      </c>
      <c r="P524">
        <v>945200</v>
      </c>
      <c r="Q524">
        <v>708900</v>
      </c>
      <c r="R524">
        <v>11300000</v>
      </c>
      <c r="S524">
        <v>600000</v>
      </c>
      <c r="T524">
        <v>2021</v>
      </c>
      <c r="U524" t="s">
        <v>55</v>
      </c>
      <c r="V524">
        <v>2</v>
      </c>
      <c r="W524">
        <v>28.1</v>
      </c>
      <c r="X524">
        <v>1366417754</v>
      </c>
      <c r="Y524">
        <v>5.36</v>
      </c>
      <c r="Z524">
        <v>471031528</v>
      </c>
      <c r="AA524">
        <v>20.593684</v>
      </c>
      <c r="AB524">
        <v>78.962879999999998</v>
      </c>
      <c r="AC524" s="13">
        <f t="shared" si="9"/>
        <v>73239992</v>
      </c>
    </row>
    <row r="525" spans="1:29">
      <c r="A525">
        <v>599</v>
      </c>
      <c r="B525" t="s">
        <v>675</v>
      </c>
      <c r="C525">
        <v>16100000</v>
      </c>
      <c r="D525">
        <v>7155736006</v>
      </c>
      <c r="E525" t="s">
        <v>78</v>
      </c>
      <c r="F525" t="s">
        <v>675</v>
      </c>
      <c r="G525">
        <v>667</v>
      </c>
      <c r="H525" t="s">
        <v>676</v>
      </c>
      <c r="I525" t="s">
        <v>677</v>
      </c>
      <c r="J525" t="s">
        <v>107</v>
      </c>
      <c r="K525">
        <v>792</v>
      </c>
      <c r="L525">
        <v>2</v>
      </c>
      <c r="M525">
        <v>8</v>
      </c>
      <c r="N525">
        <v>478528000</v>
      </c>
      <c r="O525">
        <v>119600</v>
      </c>
      <c r="P525">
        <v>1900000</v>
      </c>
      <c r="Q525">
        <v>1400000</v>
      </c>
      <c r="R525">
        <v>23000000</v>
      </c>
      <c r="S525">
        <v>3000000</v>
      </c>
      <c r="T525">
        <v>2020</v>
      </c>
      <c r="U525" t="s">
        <v>40</v>
      </c>
      <c r="V525">
        <v>21</v>
      </c>
      <c r="W525">
        <v>67</v>
      </c>
      <c r="X525">
        <v>10285453</v>
      </c>
      <c r="Y525">
        <v>6.48</v>
      </c>
      <c r="Z525">
        <v>9021165</v>
      </c>
      <c r="AA525">
        <v>60.128160999999999</v>
      </c>
      <c r="AB525">
        <v>18.643501000000001</v>
      </c>
      <c r="AC525" s="13">
        <f t="shared" si="9"/>
        <v>666497</v>
      </c>
    </row>
    <row r="526" spans="1:29">
      <c r="A526">
        <v>252</v>
      </c>
      <c r="B526" t="s">
        <v>678</v>
      </c>
      <c r="C526">
        <v>24400000</v>
      </c>
      <c r="D526">
        <v>12385924995</v>
      </c>
      <c r="E526" t="s">
        <v>63</v>
      </c>
      <c r="F526" t="s">
        <v>678</v>
      </c>
      <c r="G526">
        <v>658</v>
      </c>
      <c r="H526" t="s">
        <v>59</v>
      </c>
      <c r="I526" t="s">
        <v>60</v>
      </c>
      <c r="J526" t="s">
        <v>63</v>
      </c>
      <c r="K526">
        <v>312</v>
      </c>
      <c r="L526">
        <v>75</v>
      </c>
      <c r="M526">
        <v>68</v>
      </c>
      <c r="N526">
        <v>169865000</v>
      </c>
      <c r="O526">
        <v>42500</v>
      </c>
      <c r="P526">
        <v>679500</v>
      </c>
      <c r="Q526">
        <v>509600</v>
      </c>
      <c r="R526">
        <v>8200000</v>
      </c>
      <c r="S526">
        <v>400000</v>
      </c>
      <c r="T526">
        <v>2018</v>
      </c>
      <c r="U526" t="s">
        <v>84</v>
      </c>
      <c r="V526">
        <v>19</v>
      </c>
      <c r="W526">
        <v>88.2</v>
      </c>
      <c r="X526">
        <v>328239523</v>
      </c>
      <c r="Y526">
        <v>14.7</v>
      </c>
      <c r="Z526">
        <v>270663028</v>
      </c>
      <c r="AA526">
        <v>37.090240000000001</v>
      </c>
      <c r="AB526">
        <v>-95.712890999999999</v>
      </c>
      <c r="AC526" s="13">
        <f t="shared" si="9"/>
        <v>48251210</v>
      </c>
    </row>
    <row r="527" spans="1:29">
      <c r="A527">
        <v>106</v>
      </c>
      <c r="B527" t="s">
        <v>679</v>
      </c>
      <c r="C527">
        <v>35700000</v>
      </c>
      <c r="D527">
        <v>27118354077</v>
      </c>
      <c r="E527" t="s">
        <v>111</v>
      </c>
      <c r="F527" t="s">
        <v>679</v>
      </c>
      <c r="G527">
        <v>654</v>
      </c>
      <c r="H527" t="s">
        <v>273</v>
      </c>
      <c r="I527" t="s">
        <v>274</v>
      </c>
      <c r="J527" t="s">
        <v>111</v>
      </c>
      <c r="K527">
        <v>58</v>
      </c>
      <c r="L527">
        <v>2</v>
      </c>
      <c r="M527">
        <v>37</v>
      </c>
      <c r="N527">
        <v>302071000</v>
      </c>
      <c r="O527">
        <v>75500</v>
      </c>
      <c r="P527">
        <v>1200000</v>
      </c>
      <c r="Q527">
        <v>906200</v>
      </c>
      <c r="R527">
        <v>14500000</v>
      </c>
      <c r="S527">
        <v>400000</v>
      </c>
      <c r="T527">
        <v>2013</v>
      </c>
      <c r="U527" t="s">
        <v>33</v>
      </c>
      <c r="V527">
        <v>6</v>
      </c>
      <c r="W527">
        <v>90</v>
      </c>
      <c r="X527">
        <v>44938712</v>
      </c>
      <c r="Y527">
        <v>9.7899999999999991</v>
      </c>
      <c r="Z527">
        <v>41339571</v>
      </c>
      <c r="AA527">
        <v>-38.416097000000001</v>
      </c>
      <c r="AB527">
        <v>-63.616672000000001</v>
      </c>
      <c r="AC527" s="13">
        <f t="shared" si="9"/>
        <v>4399500</v>
      </c>
    </row>
    <row r="528" spans="1:29">
      <c r="A528">
        <v>305</v>
      </c>
      <c r="B528" t="s">
        <v>680</v>
      </c>
      <c r="C528">
        <v>22700000</v>
      </c>
      <c r="D528">
        <v>11568118121</v>
      </c>
      <c r="E528" t="s">
        <v>63</v>
      </c>
      <c r="F528" t="s">
        <v>680</v>
      </c>
      <c r="G528">
        <v>654</v>
      </c>
      <c r="H528" t="s">
        <v>78</v>
      </c>
      <c r="I528" t="s">
        <v>78</v>
      </c>
      <c r="J528" t="s">
        <v>63</v>
      </c>
      <c r="K528">
        <v>344</v>
      </c>
      <c r="L528" t="s">
        <v>78</v>
      </c>
      <c r="M528">
        <v>82</v>
      </c>
      <c r="N528">
        <v>96613000</v>
      </c>
      <c r="O528">
        <v>24200</v>
      </c>
      <c r="P528">
        <v>386500</v>
      </c>
      <c r="Q528">
        <v>289800</v>
      </c>
      <c r="R528">
        <v>4600000</v>
      </c>
      <c r="S528">
        <v>100000</v>
      </c>
      <c r="T528">
        <v>2019</v>
      </c>
      <c r="U528" t="s">
        <v>130</v>
      </c>
      <c r="V528">
        <v>9</v>
      </c>
      <c r="W528" t="s">
        <v>78</v>
      </c>
      <c r="X528" t="s">
        <v>78</v>
      </c>
      <c r="Y528" t="s">
        <v>78</v>
      </c>
      <c r="Z528" t="s">
        <v>78</v>
      </c>
      <c r="AA528" t="s">
        <v>78</v>
      </c>
      <c r="AB528" t="s">
        <v>78</v>
      </c>
      <c r="AC528" s="13" t="e">
        <f t="shared" si="9"/>
        <v>#VALUE!</v>
      </c>
    </row>
    <row r="529" spans="1:29">
      <c r="A529">
        <v>658</v>
      </c>
      <c r="B529" t="s">
        <v>681</v>
      </c>
      <c r="C529">
        <v>15200000</v>
      </c>
      <c r="D529">
        <v>8333387785</v>
      </c>
      <c r="E529" t="s">
        <v>63</v>
      </c>
      <c r="F529" t="s">
        <v>681</v>
      </c>
      <c r="G529">
        <v>654</v>
      </c>
      <c r="H529" t="s">
        <v>146</v>
      </c>
      <c r="I529" t="s">
        <v>147</v>
      </c>
      <c r="J529" t="s">
        <v>63</v>
      </c>
      <c r="K529">
        <v>615</v>
      </c>
      <c r="L529">
        <v>5</v>
      </c>
      <c r="M529">
        <v>144</v>
      </c>
      <c r="N529">
        <v>4427000</v>
      </c>
      <c r="O529">
        <v>1100</v>
      </c>
      <c r="P529">
        <v>17700</v>
      </c>
      <c r="Q529">
        <v>13300</v>
      </c>
      <c r="R529">
        <v>212500</v>
      </c>
      <c r="S529" t="s">
        <v>78</v>
      </c>
      <c r="T529">
        <v>2014</v>
      </c>
      <c r="U529" t="s">
        <v>84</v>
      </c>
      <c r="V529">
        <v>29</v>
      </c>
      <c r="W529">
        <v>23.9</v>
      </c>
      <c r="X529">
        <v>83429615</v>
      </c>
      <c r="Y529">
        <v>13.49</v>
      </c>
      <c r="Z529">
        <v>63097818</v>
      </c>
      <c r="AA529">
        <v>38.963745000000003</v>
      </c>
      <c r="AB529">
        <v>35.243321999999999</v>
      </c>
      <c r="AC529" s="13">
        <f t="shared" si="9"/>
        <v>11254655</v>
      </c>
    </row>
    <row r="530" spans="1:29">
      <c r="A530">
        <v>581</v>
      </c>
      <c r="B530" t="s">
        <v>682</v>
      </c>
      <c r="C530">
        <v>16300000</v>
      </c>
      <c r="D530">
        <v>4768370464</v>
      </c>
      <c r="E530" t="s">
        <v>76</v>
      </c>
      <c r="F530" t="s">
        <v>682</v>
      </c>
      <c r="G530">
        <v>652</v>
      </c>
      <c r="H530" t="s">
        <v>161</v>
      </c>
      <c r="I530" t="s">
        <v>162</v>
      </c>
      <c r="J530" t="s">
        <v>63</v>
      </c>
      <c r="K530">
        <v>1455</v>
      </c>
      <c r="L530">
        <v>22</v>
      </c>
      <c r="M530">
        <v>135</v>
      </c>
      <c r="N530">
        <v>3079000</v>
      </c>
      <c r="O530">
        <v>770</v>
      </c>
      <c r="P530">
        <v>12300</v>
      </c>
      <c r="Q530">
        <v>9200</v>
      </c>
      <c r="R530">
        <v>147800</v>
      </c>
      <c r="S530" t="s">
        <v>78</v>
      </c>
      <c r="T530">
        <v>2012</v>
      </c>
      <c r="U530" t="s">
        <v>64</v>
      </c>
      <c r="V530">
        <v>26</v>
      </c>
      <c r="W530">
        <v>60</v>
      </c>
      <c r="X530">
        <v>66834405</v>
      </c>
      <c r="Y530">
        <v>3.85</v>
      </c>
      <c r="Z530">
        <v>55908316</v>
      </c>
      <c r="AA530">
        <v>55.378050999999999</v>
      </c>
      <c r="AB530">
        <v>-3.4359730000000002</v>
      </c>
      <c r="AC530" s="13">
        <f t="shared" si="9"/>
        <v>2573125</v>
      </c>
    </row>
    <row r="531" spans="1:29">
      <c r="A531">
        <v>795</v>
      </c>
      <c r="B531" t="s">
        <v>683</v>
      </c>
      <c r="C531">
        <v>14000000</v>
      </c>
      <c r="D531">
        <v>4674164601</v>
      </c>
      <c r="E531" t="s">
        <v>29</v>
      </c>
      <c r="F531" t="s">
        <v>683</v>
      </c>
      <c r="G531">
        <v>651</v>
      </c>
      <c r="H531" t="s">
        <v>205</v>
      </c>
      <c r="I531" t="s">
        <v>206</v>
      </c>
      <c r="J531" t="s">
        <v>63</v>
      </c>
      <c r="K531">
        <v>1504</v>
      </c>
      <c r="L531">
        <v>29</v>
      </c>
      <c r="M531">
        <v>156</v>
      </c>
      <c r="N531">
        <v>26783000</v>
      </c>
      <c r="O531">
        <v>6700</v>
      </c>
      <c r="P531">
        <v>107100</v>
      </c>
      <c r="Q531">
        <v>80300</v>
      </c>
      <c r="R531">
        <v>1300000</v>
      </c>
      <c r="S531">
        <v>100000</v>
      </c>
      <c r="T531">
        <v>2014</v>
      </c>
      <c r="U531" t="s">
        <v>84</v>
      </c>
      <c r="V531">
        <v>30</v>
      </c>
      <c r="W531">
        <v>40.200000000000003</v>
      </c>
      <c r="X531">
        <v>126014024</v>
      </c>
      <c r="Y531">
        <v>3.42</v>
      </c>
      <c r="Z531">
        <v>102626859</v>
      </c>
      <c r="AA531">
        <v>23.634501</v>
      </c>
      <c r="AB531">
        <v>-102.552784</v>
      </c>
      <c r="AC531" s="13">
        <f t="shared" si="9"/>
        <v>4309680</v>
      </c>
    </row>
    <row r="532" spans="1:29">
      <c r="A532">
        <v>479</v>
      </c>
      <c r="B532" t="s">
        <v>684</v>
      </c>
      <c r="C532">
        <v>18000000</v>
      </c>
      <c r="D532">
        <v>9601137077</v>
      </c>
      <c r="E532" t="s">
        <v>107</v>
      </c>
      <c r="F532" t="s">
        <v>684</v>
      </c>
      <c r="G532">
        <v>650</v>
      </c>
      <c r="H532" t="s">
        <v>318</v>
      </c>
      <c r="I532" t="s">
        <v>319</v>
      </c>
      <c r="J532" t="s">
        <v>107</v>
      </c>
      <c r="K532">
        <v>478</v>
      </c>
      <c r="L532">
        <v>5</v>
      </c>
      <c r="M532">
        <v>6</v>
      </c>
      <c r="N532">
        <v>391298000</v>
      </c>
      <c r="O532">
        <v>97800</v>
      </c>
      <c r="P532">
        <v>1600000</v>
      </c>
      <c r="Q532">
        <v>1200000</v>
      </c>
      <c r="R532">
        <v>18800000</v>
      </c>
      <c r="S532">
        <v>600000</v>
      </c>
      <c r="T532">
        <v>2009</v>
      </c>
      <c r="U532" t="s">
        <v>50</v>
      </c>
      <c r="V532">
        <v>9</v>
      </c>
      <c r="W532">
        <v>113.1</v>
      </c>
      <c r="X532">
        <v>25766605</v>
      </c>
      <c r="Y532">
        <v>5.27</v>
      </c>
      <c r="Z532">
        <v>21844756</v>
      </c>
      <c r="AA532">
        <v>-25.274398000000001</v>
      </c>
      <c r="AB532">
        <v>133.775136</v>
      </c>
      <c r="AC532" s="13">
        <f t="shared" si="9"/>
        <v>1357900</v>
      </c>
    </row>
    <row r="533" spans="1:29">
      <c r="A533">
        <v>197</v>
      </c>
      <c r="B533" t="s">
        <v>685</v>
      </c>
      <c r="C533">
        <v>27400000</v>
      </c>
      <c r="D533">
        <v>10336420490</v>
      </c>
      <c r="E533" t="s">
        <v>29</v>
      </c>
      <c r="F533" t="s">
        <v>685</v>
      </c>
      <c r="G533">
        <v>642</v>
      </c>
      <c r="H533" t="s">
        <v>59</v>
      </c>
      <c r="I533" t="s">
        <v>60</v>
      </c>
      <c r="J533" t="s">
        <v>63</v>
      </c>
      <c r="K533">
        <v>418</v>
      </c>
      <c r="L533">
        <v>58</v>
      </c>
      <c r="M533">
        <v>50</v>
      </c>
      <c r="N533">
        <v>175844000</v>
      </c>
      <c r="O533">
        <v>44000</v>
      </c>
      <c r="P533">
        <v>703400</v>
      </c>
      <c r="Q533">
        <v>527500</v>
      </c>
      <c r="R533">
        <v>8400000</v>
      </c>
      <c r="S533">
        <v>400000</v>
      </c>
      <c r="T533">
        <v>2015</v>
      </c>
      <c r="U533" t="s">
        <v>80</v>
      </c>
      <c r="V533">
        <v>12</v>
      </c>
      <c r="W533">
        <v>88.2</v>
      </c>
      <c r="X533">
        <v>328239523</v>
      </c>
      <c r="Y533">
        <v>14.7</v>
      </c>
      <c r="Z533">
        <v>270663028</v>
      </c>
      <c r="AA533">
        <v>37.090240000000001</v>
      </c>
      <c r="AB533">
        <v>-95.712890999999999</v>
      </c>
      <c r="AC533" s="13">
        <f t="shared" si="9"/>
        <v>48251210</v>
      </c>
    </row>
    <row r="534" spans="1:29">
      <c r="A534">
        <v>159</v>
      </c>
      <c r="B534" t="s">
        <v>686</v>
      </c>
      <c r="C534">
        <v>30500000</v>
      </c>
      <c r="D534">
        <v>4521573939</v>
      </c>
      <c r="E534" t="s">
        <v>76</v>
      </c>
      <c r="F534" t="s">
        <v>686</v>
      </c>
      <c r="G534">
        <v>641</v>
      </c>
      <c r="H534" t="s">
        <v>687</v>
      </c>
      <c r="I534" t="s">
        <v>688</v>
      </c>
      <c r="J534" t="s">
        <v>63</v>
      </c>
      <c r="K534">
        <v>1573</v>
      </c>
      <c r="L534">
        <v>1</v>
      </c>
      <c r="M534">
        <v>7</v>
      </c>
      <c r="N534">
        <v>157908000</v>
      </c>
      <c r="O534">
        <v>39500</v>
      </c>
      <c r="P534">
        <v>631600</v>
      </c>
      <c r="Q534">
        <v>473700</v>
      </c>
      <c r="R534">
        <v>7600000</v>
      </c>
      <c r="S534">
        <v>1300000</v>
      </c>
      <c r="T534">
        <v>2016</v>
      </c>
      <c r="U534" t="s">
        <v>64</v>
      </c>
      <c r="V534">
        <v>28</v>
      </c>
      <c r="W534">
        <v>54.4</v>
      </c>
      <c r="X534">
        <v>4207083</v>
      </c>
      <c r="Y534">
        <v>2.1800000000000002</v>
      </c>
      <c r="Z534">
        <v>4207083</v>
      </c>
      <c r="AA534">
        <v>29.31166</v>
      </c>
      <c r="AB534">
        <v>47.481766</v>
      </c>
      <c r="AC534" s="13">
        <f t="shared" si="9"/>
        <v>91714</v>
      </c>
    </row>
    <row r="535" spans="1:29">
      <c r="A535">
        <v>25</v>
      </c>
      <c r="B535" t="s">
        <v>689</v>
      </c>
      <c r="C535">
        <v>65900000</v>
      </c>
      <c r="D535">
        <v>45757850229</v>
      </c>
      <c r="E535" t="s">
        <v>118</v>
      </c>
      <c r="F535" t="s">
        <v>689</v>
      </c>
      <c r="G535">
        <v>633</v>
      </c>
      <c r="H535" t="s">
        <v>30</v>
      </c>
      <c r="I535" t="s">
        <v>31</v>
      </c>
      <c r="J535" t="s">
        <v>118</v>
      </c>
      <c r="K535">
        <v>18</v>
      </c>
      <c r="L535">
        <v>7</v>
      </c>
      <c r="M535">
        <v>3</v>
      </c>
      <c r="N535">
        <v>420292000</v>
      </c>
      <c r="O535">
        <v>105100</v>
      </c>
      <c r="P535">
        <v>1700000</v>
      </c>
      <c r="Q535">
        <v>1300000</v>
      </c>
      <c r="R535">
        <v>20200000</v>
      </c>
      <c r="S535">
        <v>500000</v>
      </c>
      <c r="T535">
        <v>2013</v>
      </c>
      <c r="U535" t="s">
        <v>55</v>
      </c>
      <c r="V535">
        <v>9</v>
      </c>
      <c r="W535">
        <v>28.1</v>
      </c>
      <c r="X535">
        <v>1366417754</v>
      </c>
      <c r="Y535">
        <v>5.36</v>
      </c>
      <c r="Z535">
        <v>471031528</v>
      </c>
      <c r="AA535">
        <v>20.593684</v>
      </c>
      <c r="AB535">
        <v>78.962879999999998</v>
      </c>
      <c r="AC535" s="13">
        <f t="shared" si="9"/>
        <v>73239992</v>
      </c>
    </row>
    <row r="536" spans="1:29">
      <c r="A536">
        <v>614</v>
      </c>
      <c r="B536" t="s">
        <v>690</v>
      </c>
      <c r="C536">
        <v>15800000</v>
      </c>
      <c r="D536">
        <v>1349288771</v>
      </c>
      <c r="E536" t="s">
        <v>118</v>
      </c>
      <c r="F536" t="s">
        <v>690</v>
      </c>
      <c r="G536">
        <v>633</v>
      </c>
      <c r="H536" t="s">
        <v>30</v>
      </c>
      <c r="I536" t="s">
        <v>31</v>
      </c>
      <c r="J536" t="s">
        <v>118</v>
      </c>
      <c r="K536">
        <v>8066</v>
      </c>
      <c r="L536">
        <v>95</v>
      </c>
      <c r="M536">
        <v>31</v>
      </c>
      <c r="N536">
        <v>24056000</v>
      </c>
      <c r="O536">
        <v>6000</v>
      </c>
      <c r="P536">
        <v>96200</v>
      </c>
      <c r="Q536">
        <v>72200</v>
      </c>
      <c r="R536">
        <v>1200000</v>
      </c>
      <c r="S536">
        <v>200000</v>
      </c>
      <c r="T536">
        <v>2016</v>
      </c>
      <c r="U536" t="s">
        <v>84</v>
      </c>
      <c r="V536">
        <v>13</v>
      </c>
      <c r="W536">
        <v>28.1</v>
      </c>
      <c r="X536">
        <v>1366417754</v>
      </c>
      <c r="Y536">
        <v>5.36</v>
      </c>
      <c r="Z536">
        <v>471031528</v>
      </c>
      <c r="AA536">
        <v>20.593684</v>
      </c>
      <c r="AB536">
        <v>78.962879999999998</v>
      </c>
      <c r="AC536" s="13">
        <f t="shared" si="9"/>
        <v>73239992</v>
      </c>
    </row>
    <row r="537" spans="1:29">
      <c r="A537">
        <v>902</v>
      </c>
      <c r="B537" t="s">
        <v>691</v>
      </c>
      <c r="C537">
        <v>13000000</v>
      </c>
      <c r="D537">
        <v>1024467771</v>
      </c>
      <c r="E537" t="s">
        <v>198</v>
      </c>
      <c r="F537" t="s">
        <v>691</v>
      </c>
      <c r="G537">
        <v>625</v>
      </c>
      <c r="H537" t="s">
        <v>132</v>
      </c>
      <c r="I537" t="s">
        <v>133</v>
      </c>
      <c r="J537" t="s">
        <v>63</v>
      </c>
      <c r="K537">
        <v>11340</v>
      </c>
      <c r="L537">
        <v>51</v>
      </c>
      <c r="M537">
        <v>166</v>
      </c>
      <c r="N537">
        <v>3052000</v>
      </c>
      <c r="O537">
        <v>763</v>
      </c>
      <c r="P537">
        <v>12200</v>
      </c>
      <c r="Q537">
        <v>9200</v>
      </c>
      <c r="R537">
        <v>146500</v>
      </c>
      <c r="S537" t="s">
        <v>78</v>
      </c>
      <c r="T537">
        <v>2009</v>
      </c>
      <c r="U537" t="s">
        <v>86</v>
      </c>
      <c r="V537">
        <v>26</v>
      </c>
      <c r="W537">
        <v>51.3</v>
      </c>
      <c r="X537">
        <v>212559417</v>
      </c>
      <c r="Y537">
        <v>12.08</v>
      </c>
      <c r="Z537">
        <v>183241641</v>
      </c>
      <c r="AA537">
        <v>-14.235004</v>
      </c>
      <c r="AB537">
        <v>-51.925280000000001</v>
      </c>
      <c r="AC537" s="13">
        <f t="shared" si="9"/>
        <v>25677178</v>
      </c>
    </row>
    <row r="538" spans="1:29">
      <c r="A538">
        <v>365</v>
      </c>
      <c r="B538" t="s">
        <v>692</v>
      </c>
      <c r="C538">
        <v>20700000</v>
      </c>
      <c r="D538">
        <v>17963202261</v>
      </c>
      <c r="E538" t="s">
        <v>63</v>
      </c>
      <c r="F538" t="s">
        <v>692</v>
      </c>
      <c r="G538">
        <v>619</v>
      </c>
      <c r="H538" t="s">
        <v>59</v>
      </c>
      <c r="I538" t="s">
        <v>60</v>
      </c>
      <c r="J538" t="s">
        <v>63</v>
      </c>
      <c r="K538">
        <v>146</v>
      </c>
      <c r="L538">
        <v>101</v>
      </c>
      <c r="M538">
        <v>96</v>
      </c>
      <c r="N538">
        <v>874796000</v>
      </c>
      <c r="O538">
        <v>218700</v>
      </c>
      <c r="P538">
        <v>3500000</v>
      </c>
      <c r="Q538">
        <v>2600000</v>
      </c>
      <c r="R538">
        <v>42000000</v>
      </c>
      <c r="S538">
        <v>1000000</v>
      </c>
      <c r="T538">
        <v>2020</v>
      </c>
      <c r="U538" t="s">
        <v>50</v>
      </c>
      <c r="V538">
        <v>26</v>
      </c>
      <c r="W538">
        <v>88.2</v>
      </c>
      <c r="X538">
        <v>328239523</v>
      </c>
      <c r="Y538">
        <v>14.7</v>
      </c>
      <c r="Z538">
        <v>270663028</v>
      </c>
      <c r="AA538">
        <v>37.090240000000001</v>
      </c>
      <c r="AB538">
        <v>-95.712890999999999</v>
      </c>
      <c r="AC538" s="13">
        <f t="shared" si="9"/>
        <v>48251210</v>
      </c>
    </row>
    <row r="539" spans="1:29">
      <c r="A539">
        <v>193</v>
      </c>
      <c r="B539" t="s">
        <v>693</v>
      </c>
      <c r="C539">
        <v>27700000</v>
      </c>
      <c r="D539">
        <v>15777682516</v>
      </c>
      <c r="E539" t="s">
        <v>111</v>
      </c>
      <c r="F539" t="s">
        <v>693</v>
      </c>
      <c r="G539">
        <v>619</v>
      </c>
      <c r="H539" t="s">
        <v>219</v>
      </c>
      <c r="I539" t="s">
        <v>220</v>
      </c>
      <c r="J539" t="s">
        <v>111</v>
      </c>
      <c r="K539">
        <v>197</v>
      </c>
      <c r="L539">
        <v>4</v>
      </c>
      <c r="M539">
        <v>62</v>
      </c>
      <c r="N539">
        <v>173836000</v>
      </c>
      <c r="O539">
        <v>43500</v>
      </c>
      <c r="P539">
        <v>695300</v>
      </c>
      <c r="Q539">
        <v>521500</v>
      </c>
      <c r="R539">
        <v>8300000</v>
      </c>
      <c r="S539">
        <v>200000</v>
      </c>
      <c r="T539">
        <v>2009</v>
      </c>
      <c r="U539" t="s">
        <v>64</v>
      </c>
      <c r="V539">
        <v>7</v>
      </c>
      <c r="W539">
        <v>55.3</v>
      </c>
      <c r="X539">
        <v>50339443</v>
      </c>
      <c r="Y539">
        <v>9.7100000000000009</v>
      </c>
      <c r="Z539">
        <v>40827302</v>
      </c>
      <c r="AA539">
        <v>4.5708679999999999</v>
      </c>
      <c r="AB539">
        <v>-74.297332999999995</v>
      </c>
      <c r="AC539" s="13">
        <f t="shared" si="9"/>
        <v>4887960</v>
      </c>
    </row>
    <row r="540" spans="1:29">
      <c r="A540">
        <v>69</v>
      </c>
      <c r="B540" t="s">
        <v>694</v>
      </c>
      <c r="C540">
        <v>42400000</v>
      </c>
      <c r="D540">
        <v>19547696190</v>
      </c>
      <c r="E540" t="s">
        <v>63</v>
      </c>
      <c r="F540" t="s">
        <v>694</v>
      </c>
      <c r="G540">
        <v>618</v>
      </c>
      <c r="H540" t="s">
        <v>59</v>
      </c>
      <c r="I540" t="s">
        <v>60</v>
      </c>
      <c r="J540" t="s">
        <v>63</v>
      </c>
      <c r="K540">
        <v>128</v>
      </c>
      <c r="L540">
        <v>21</v>
      </c>
      <c r="M540">
        <v>19</v>
      </c>
      <c r="N540">
        <v>53202000</v>
      </c>
      <c r="O540">
        <v>13300</v>
      </c>
      <c r="P540">
        <v>212800</v>
      </c>
      <c r="Q540">
        <v>159600</v>
      </c>
      <c r="R540">
        <v>2600000</v>
      </c>
      <c r="S540" t="s">
        <v>78</v>
      </c>
      <c r="T540">
        <v>2017</v>
      </c>
      <c r="U540" t="s">
        <v>40</v>
      </c>
      <c r="V540">
        <v>14</v>
      </c>
      <c r="W540">
        <v>88.2</v>
      </c>
      <c r="X540">
        <v>328239523</v>
      </c>
      <c r="Y540">
        <v>14.7</v>
      </c>
      <c r="Z540">
        <v>270663028</v>
      </c>
      <c r="AA540">
        <v>37.090240000000001</v>
      </c>
      <c r="AB540">
        <v>-95.712890999999999</v>
      </c>
      <c r="AC540" s="13">
        <f t="shared" si="9"/>
        <v>48251210</v>
      </c>
    </row>
    <row r="541" spans="1:29">
      <c r="A541">
        <v>744</v>
      </c>
      <c r="B541" t="s">
        <v>695</v>
      </c>
      <c r="C541">
        <v>14500000</v>
      </c>
      <c r="D541">
        <v>5014888374</v>
      </c>
      <c r="E541" t="s">
        <v>29</v>
      </c>
      <c r="F541" t="s">
        <v>696</v>
      </c>
      <c r="G541">
        <v>618</v>
      </c>
      <c r="H541" t="s">
        <v>113</v>
      </c>
      <c r="I541" t="s">
        <v>114</v>
      </c>
      <c r="J541" t="s">
        <v>171</v>
      </c>
      <c r="K541">
        <v>1364</v>
      </c>
      <c r="L541">
        <v>14</v>
      </c>
      <c r="M541">
        <v>47</v>
      </c>
      <c r="N541">
        <v>4960000</v>
      </c>
      <c r="O541">
        <v>1200</v>
      </c>
      <c r="P541">
        <v>19800</v>
      </c>
      <c r="Q541">
        <v>14900</v>
      </c>
      <c r="R541">
        <v>238100</v>
      </c>
      <c r="S541" t="s">
        <v>78</v>
      </c>
      <c r="T541">
        <v>2016</v>
      </c>
      <c r="U541" t="s">
        <v>80</v>
      </c>
      <c r="V541">
        <v>18</v>
      </c>
      <c r="W541">
        <v>94.3</v>
      </c>
      <c r="X541">
        <v>51709098</v>
      </c>
      <c r="Y541">
        <v>4.1500000000000004</v>
      </c>
      <c r="Z541">
        <v>42106719</v>
      </c>
      <c r="AA541">
        <v>35.907756999999997</v>
      </c>
      <c r="AB541">
        <v>127.76692199999999</v>
      </c>
      <c r="AC541" s="13">
        <f t="shared" si="9"/>
        <v>2145928</v>
      </c>
    </row>
    <row r="542" spans="1:29">
      <c r="A542">
        <v>113</v>
      </c>
      <c r="B542" t="s">
        <v>697</v>
      </c>
      <c r="C542">
        <v>34900000</v>
      </c>
      <c r="D542">
        <v>25607397308</v>
      </c>
      <c r="E542" t="s">
        <v>118</v>
      </c>
      <c r="F542" t="s">
        <v>698</v>
      </c>
      <c r="G542">
        <v>617</v>
      </c>
      <c r="H542" t="s">
        <v>59</v>
      </c>
      <c r="I542" t="s">
        <v>60</v>
      </c>
      <c r="J542" t="s">
        <v>129</v>
      </c>
      <c r="K542">
        <v>69</v>
      </c>
      <c r="L542">
        <v>36</v>
      </c>
      <c r="M542">
        <v>7</v>
      </c>
      <c r="N542">
        <v>335307000</v>
      </c>
      <c r="O542">
        <v>83800</v>
      </c>
      <c r="P542">
        <v>1300000</v>
      </c>
      <c r="Q542">
        <v>1000000</v>
      </c>
      <c r="R542">
        <v>16100000</v>
      </c>
      <c r="S542">
        <v>300000</v>
      </c>
      <c r="T542">
        <v>2016</v>
      </c>
      <c r="U542" t="s">
        <v>68</v>
      </c>
      <c r="V542">
        <v>6</v>
      </c>
      <c r="W542">
        <v>88.2</v>
      </c>
      <c r="X542">
        <v>328239523</v>
      </c>
      <c r="Y542">
        <v>14.7</v>
      </c>
      <c r="Z542">
        <v>270663028</v>
      </c>
      <c r="AA542">
        <v>37.090240000000001</v>
      </c>
      <c r="AB542">
        <v>-95.712890999999999</v>
      </c>
      <c r="AC542" s="13">
        <f t="shared" si="9"/>
        <v>48251210</v>
      </c>
    </row>
    <row r="543" spans="1:29">
      <c r="A543">
        <v>911</v>
      </c>
      <c r="B543" t="s">
        <v>699</v>
      </c>
      <c r="C543">
        <v>13000000</v>
      </c>
      <c r="D543">
        <v>4637474071</v>
      </c>
      <c r="E543" t="s">
        <v>198</v>
      </c>
      <c r="F543" t="s">
        <v>699</v>
      </c>
      <c r="G543">
        <v>612</v>
      </c>
      <c r="H543" t="s">
        <v>59</v>
      </c>
      <c r="I543" t="s">
        <v>60</v>
      </c>
      <c r="J543" t="s">
        <v>171</v>
      </c>
      <c r="K543">
        <v>1557</v>
      </c>
      <c r="L543">
        <v>170</v>
      </c>
      <c r="M543">
        <v>57</v>
      </c>
      <c r="N543">
        <v>42412000</v>
      </c>
      <c r="O543">
        <v>0</v>
      </c>
      <c r="P543">
        <v>0</v>
      </c>
      <c r="Q543">
        <v>0</v>
      </c>
      <c r="R543">
        <v>0</v>
      </c>
      <c r="S543" t="s">
        <v>78</v>
      </c>
      <c r="T543">
        <v>2012</v>
      </c>
      <c r="U543" t="s">
        <v>42</v>
      </c>
      <c r="V543">
        <v>24</v>
      </c>
      <c r="W543">
        <v>88.2</v>
      </c>
      <c r="X543">
        <v>328239523</v>
      </c>
      <c r="Y543">
        <v>14.7</v>
      </c>
      <c r="Z543">
        <v>270663028</v>
      </c>
      <c r="AA543">
        <v>37.090240000000001</v>
      </c>
      <c r="AB543">
        <v>-95.712890999999999</v>
      </c>
      <c r="AC543" s="13">
        <f t="shared" si="9"/>
        <v>48251210</v>
      </c>
    </row>
    <row r="544" spans="1:29">
      <c r="A544">
        <v>867</v>
      </c>
      <c r="B544" t="s">
        <v>700</v>
      </c>
      <c r="C544">
        <v>13300000</v>
      </c>
      <c r="D544">
        <v>6482687220</v>
      </c>
      <c r="E544" t="s">
        <v>29</v>
      </c>
      <c r="F544" t="s">
        <v>700</v>
      </c>
      <c r="G544">
        <v>608</v>
      </c>
      <c r="H544" t="s">
        <v>325</v>
      </c>
      <c r="I544" t="s">
        <v>326</v>
      </c>
      <c r="J544" t="s">
        <v>63</v>
      </c>
      <c r="K544">
        <v>927</v>
      </c>
      <c r="L544">
        <v>13</v>
      </c>
      <c r="M544">
        <v>163</v>
      </c>
      <c r="N544">
        <v>90241000</v>
      </c>
      <c r="O544">
        <v>22600</v>
      </c>
      <c r="P544">
        <v>361000</v>
      </c>
      <c r="Q544">
        <v>270700</v>
      </c>
      <c r="R544">
        <v>4300000</v>
      </c>
      <c r="S544">
        <v>100000</v>
      </c>
      <c r="T544">
        <v>2015</v>
      </c>
      <c r="U544" t="s">
        <v>38</v>
      </c>
      <c r="V544">
        <v>4</v>
      </c>
      <c r="W544">
        <v>81.900000000000006</v>
      </c>
      <c r="X544">
        <v>144373535</v>
      </c>
      <c r="Y544">
        <v>4.59</v>
      </c>
      <c r="Z544">
        <v>107683889</v>
      </c>
      <c r="AA544">
        <v>61.524009999999997</v>
      </c>
      <c r="AB544">
        <v>105.31875599999999</v>
      </c>
      <c r="AC544" s="13">
        <f t="shared" si="9"/>
        <v>6626745</v>
      </c>
    </row>
    <row r="545" spans="1:29">
      <c r="A545">
        <v>743</v>
      </c>
      <c r="B545" t="s">
        <v>701</v>
      </c>
      <c r="C545">
        <v>14500000</v>
      </c>
      <c r="D545">
        <v>4821183481</v>
      </c>
      <c r="E545" t="s">
        <v>78</v>
      </c>
      <c r="F545" t="s">
        <v>701</v>
      </c>
      <c r="G545">
        <v>605</v>
      </c>
      <c r="H545" t="s">
        <v>59</v>
      </c>
      <c r="I545" t="s">
        <v>60</v>
      </c>
      <c r="J545" t="s">
        <v>111</v>
      </c>
      <c r="K545">
        <v>1423</v>
      </c>
      <c r="L545">
        <v>156</v>
      </c>
      <c r="M545">
        <v>132</v>
      </c>
      <c r="N545">
        <v>149241000</v>
      </c>
      <c r="O545">
        <v>37300</v>
      </c>
      <c r="P545">
        <v>597000</v>
      </c>
      <c r="Q545">
        <v>447700</v>
      </c>
      <c r="R545">
        <v>7200000</v>
      </c>
      <c r="S545">
        <v>400000</v>
      </c>
      <c r="T545">
        <v>2018</v>
      </c>
      <c r="U545" t="s">
        <v>68</v>
      </c>
      <c r="V545">
        <v>16</v>
      </c>
      <c r="W545">
        <v>88.2</v>
      </c>
      <c r="X545">
        <v>328239523</v>
      </c>
      <c r="Y545">
        <v>14.7</v>
      </c>
      <c r="Z545">
        <v>270663028</v>
      </c>
      <c r="AA545">
        <v>37.090240000000001</v>
      </c>
      <c r="AB545">
        <v>-95.712890999999999</v>
      </c>
      <c r="AC545" s="13">
        <f t="shared" si="9"/>
        <v>48251210</v>
      </c>
    </row>
    <row r="546" spans="1:29">
      <c r="A546">
        <v>734</v>
      </c>
      <c r="B546" t="s">
        <v>702</v>
      </c>
      <c r="C546">
        <v>14600000</v>
      </c>
      <c r="D546">
        <v>2750902766</v>
      </c>
      <c r="E546" t="s">
        <v>229</v>
      </c>
      <c r="F546" t="s">
        <v>702</v>
      </c>
      <c r="G546">
        <v>603</v>
      </c>
      <c r="H546" t="s">
        <v>205</v>
      </c>
      <c r="I546" t="s">
        <v>206</v>
      </c>
      <c r="J546" t="s">
        <v>111</v>
      </c>
      <c r="K546">
        <v>3248</v>
      </c>
      <c r="L546">
        <v>27</v>
      </c>
      <c r="M546">
        <v>131</v>
      </c>
      <c r="N546">
        <v>50677000</v>
      </c>
      <c r="O546">
        <v>12700</v>
      </c>
      <c r="P546">
        <v>202700</v>
      </c>
      <c r="Q546">
        <v>152000</v>
      </c>
      <c r="R546">
        <v>2400000</v>
      </c>
      <c r="S546">
        <v>100000</v>
      </c>
      <c r="T546">
        <v>2014</v>
      </c>
      <c r="U546" t="s">
        <v>33</v>
      </c>
      <c r="V546">
        <v>24</v>
      </c>
      <c r="W546">
        <v>40.200000000000003</v>
      </c>
      <c r="X546">
        <v>126014024</v>
      </c>
      <c r="Y546">
        <v>3.42</v>
      </c>
      <c r="Z546">
        <v>102626859</v>
      </c>
      <c r="AA546">
        <v>23.634501</v>
      </c>
      <c r="AB546">
        <v>-102.552784</v>
      </c>
      <c r="AC546" s="13">
        <f t="shared" si="9"/>
        <v>4309680</v>
      </c>
    </row>
    <row r="547" spans="1:29">
      <c r="A547">
        <v>490</v>
      </c>
      <c r="B547" t="s">
        <v>703</v>
      </c>
      <c r="C547">
        <v>17900000</v>
      </c>
      <c r="D547">
        <v>9867515979</v>
      </c>
      <c r="E547" t="s">
        <v>63</v>
      </c>
      <c r="F547" t="s">
        <v>703</v>
      </c>
      <c r="G547">
        <v>602</v>
      </c>
      <c r="H547" t="s">
        <v>311</v>
      </c>
      <c r="I547" t="s">
        <v>312</v>
      </c>
      <c r="J547" t="s">
        <v>63</v>
      </c>
      <c r="K547">
        <v>455</v>
      </c>
      <c r="L547">
        <v>1</v>
      </c>
      <c r="M547">
        <v>121</v>
      </c>
      <c r="N547">
        <v>84467000</v>
      </c>
      <c r="O547">
        <v>21100</v>
      </c>
      <c r="P547">
        <v>337900</v>
      </c>
      <c r="Q547">
        <v>253400</v>
      </c>
      <c r="R547">
        <v>4100000</v>
      </c>
      <c r="S547">
        <v>100000</v>
      </c>
      <c r="T547">
        <v>2019</v>
      </c>
      <c r="U547" t="s">
        <v>40</v>
      </c>
      <c r="V547">
        <v>22</v>
      </c>
      <c r="W547">
        <v>28.5</v>
      </c>
      <c r="X547">
        <v>96462106</v>
      </c>
      <c r="Y547">
        <v>2.0099999999999998</v>
      </c>
      <c r="Z547">
        <v>35332140</v>
      </c>
      <c r="AA547">
        <v>14.058324000000001</v>
      </c>
      <c r="AB547">
        <v>108.277199</v>
      </c>
      <c r="AC547" s="13">
        <f t="shared" si="9"/>
        <v>1938888</v>
      </c>
    </row>
    <row r="548" spans="1:29">
      <c r="A548">
        <v>950</v>
      </c>
      <c r="B548" t="s">
        <v>704</v>
      </c>
      <c r="C548">
        <v>12500000</v>
      </c>
      <c r="D548">
        <v>1136534702</v>
      </c>
      <c r="E548" t="s">
        <v>63</v>
      </c>
      <c r="F548" t="s">
        <v>704</v>
      </c>
      <c r="G548">
        <v>601</v>
      </c>
      <c r="H548" t="s">
        <v>59</v>
      </c>
      <c r="I548" t="s">
        <v>60</v>
      </c>
      <c r="J548" t="s">
        <v>63</v>
      </c>
      <c r="K548">
        <v>9980</v>
      </c>
      <c r="L548">
        <v>175</v>
      </c>
      <c r="M548">
        <v>171</v>
      </c>
      <c r="N548">
        <v>15340000</v>
      </c>
      <c r="O548">
        <v>3800</v>
      </c>
      <c r="P548">
        <v>61400</v>
      </c>
      <c r="Q548">
        <v>46000</v>
      </c>
      <c r="R548">
        <v>736300</v>
      </c>
      <c r="S548" t="s">
        <v>78</v>
      </c>
      <c r="T548">
        <v>2013</v>
      </c>
      <c r="U548" t="s">
        <v>64</v>
      </c>
      <c r="V548">
        <v>30</v>
      </c>
      <c r="W548">
        <v>88.2</v>
      </c>
      <c r="X548">
        <v>328239523</v>
      </c>
      <c r="Y548">
        <v>14.7</v>
      </c>
      <c r="Z548">
        <v>270663028</v>
      </c>
      <c r="AA548">
        <v>37.090240000000001</v>
      </c>
      <c r="AB548">
        <v>-95.712890999999999</v>
      </c>
      <c r="AC548" s="13">
        <f t="shared" si="9"/>
        <v>48251210</v>
      </c>
    </row>
    <row r="549" spans="1:29">
      <c r="A549">
        <v>942</v>
      </c>
      <c r="B549" t="s">
        <v>705</v>
      </c>
      <c r="C549">
        <v>12700000</v>
      </c>
      <c r="D549">
        <v>6001189018</v>
      </c>
      <c r="E549" t="s">
        <v>78</v>
      </c>
      <c r="F549" t="s">
        <v>705</v>
      </c>
      <c r="G549">
        <v>600</v>
      </c>
      <c r="H549" t="s">
        <v>59</v>
      </c>
      <c r="I549" t="s">
        <v>60</v>
      </c>
      <c r="J549" t="s">
        <v>171</v>
      </c>
      <c r="K549">
        <v>1052</v>
      </c>
      <c r="L549">
        <v>173</v>
      </c>
      <c r="M549">
        <v>60</v>
      </c>
      <c r="N549">
        <v>16117000</v>
      </c>
      <c r="O549">
        <v>4000</v>
      </c>
      <c r="P549">
        <v>64500</v>
      </c>
      <c r="Q549">
        <v>48400</v>
      </c>
      <c r="R549">
        <v>773600</v>
      </c>
      <c r="S549" t="s">
        <v>78</v>
      </c>
      <c r="T549">
        <v>2019</v>
      </c>
      <c r="U549" t="s">
        <v>84</v>
      </c>
      <c r="V549">
        <v>2</v>
      </c>
      <c r="W549">
        <v>88.2</v>
      </c>
      <c r="X549">
        <v>328239523</v>
      </c>
      <c r="Y549">
        <v>14.7</v>
      </c>
      <c r="Z549">
        <v>270663028</v>
      </c>
      <c r="AA549">
        <v>37.090240000000001</v>
      </c>
      <c r="AB549">
        <v>-95.712890999999999</v>
      </c>
      <c r="AC549" s="13">
        <f t="shared" si="9"/>
        <v>48251210</v>
      </c>
    </row>
    <row r="550" spans="1:29">
      <c r="A550">
        <v>629</v>
      </c>
      <c r="B550" t="s">
        <v>706</v>
      </c>
      <c r="C550">
        <v>15500000</v>
      </c>
      <c r="D550">
        <v>8984089026</v>
      </c>
      <c r="E550" t="s">
        <v>29</v>
      </c>
      <c r="F550" t="s">
        <v>706</v>
      </c>
      <c r="G550">
        <v>598</v>
      </c>
      <c r="H550" t="s">
        <v>205</v>
      </c>
      <c r="I550" t="s">
        <v>206</v>
      </c>
      <c r="J550" t="s">
        <v>118</v>
      </c>
      <c r="K550">
        <v>538</v>
      </c>
      <c r="L550">
        <v>24</v>
      </c>
      <c r="M550">
        <v>32</v>
      </c>
      <c r="N550">
        <v>90012000</v>
      </c>
      <c r="O550">
        <v>22500</v>
      </c>
      <c r="P550">
        <v>360000</v>
      </c>
      <c r="Q550">
        <v>270000</v>
      </c>
      <c r="R550">
        <v>4300000</v>
      </c>
      <c r="S550">
        <v>100000</v>
      </c>
      <c r="T550">
        <v>2017</v>
      </c>
      <c r="U550" t="s">
        <v>68</v>
      </c>
      <c r="V550">
        <v>13</v>
      </c>
      <c r="W550">
        <v>40.200000000000003</v>
      </c>
      <c r="X550">
        <v>126014024</v>
      </c>
      <c r="Y550">
        <v>3.42</v>
      </c>
      <c r="Z550">
        <v>102626859</v>
      </c>
      <c r="AA550">
        <v>23.634501</v>
      </c>
      <c r="AB550">
        <v>-102.552784</v>
      </c>
      <c r="AC550" s="13">
        <f t="shared" si="9"/>
        <v>4309680</v>
      </c>
    </row>
    <row r="551" spans="1:29">
      <c r="A551">
        <v>289</v>
      </c>
      <c r="B551" t="s">
        <v>707</v>
      </c>
      <c r="C551">
        <v>23200000</v>
      </c>
      <c r="D551">
        <v>7966720147</v>
      </c>
      <c r="E551" t="s">
        <v>63</v>
      </c>
      <c r="F551" t="s">
        <v>707</v>
      </c>
      <c r="G551">
        <v>595</v>
      </c>
      <c r="H551" t="s">
        <v>78</v>
      </c>
      <c r="I551" t="s">
        <v>78</v>
      </c>
      <c r="J551" t="s">
        <v>63</v>
      </c>
      <c r="K551">
        <v>660</v>
      </c>
      <c r="L551" t="s">
        <v>78</v>
      </c>
      <c r="M551">
        <v>79</v>
      </c>
      <c r="N551">
        <v>321179000</v>
      </c>
      <c r="O551">
        <v>80300</v>
      </c>
      <c r="P551">
        <v>1300000</v>
      </c>
      <c r="Q551">
        <v>963500</v>
      </c>
      <c r="R551">
        <v>15400000</v>
      </c>
      <c r="S551">
        <v>900000</v>
      </c>
      <c r="T551">
        <v>2017</v>
      </c>
      <c r="U551" t="s">
        <v>38</v>
      </c>
      <c r="V551">
        <v>25</v>
      </c>
      <c r="W551" t="s">
        <v>78</v>
      </c>
      <c r="X551" t="s">
        <v>78</v>
      </c>
      <c r="Y551" t="s">
        <v>78</v>
      </c>
      <c r="Z551" t="s">
        <v>78</v>
      </c>
      <c r="AA551" t="s">
        <v>78</v>
      </c>
      <c r="AB551" t="s">
        <v>78</v>
      </c>
      <c r="AC551" s="13" t="e">
        <f t="shared" si="9"/>
        <v>#VALUE!</v>
      </c>
    </row>
    <row r="552" spans="1:29">
      <c r="A552">
        <v>934</v>
      </c>
      <c r="B552" t="s">
        <v>708</v>
      </c>
      <c r="C552">
        <v>12700000</v>
      </c>
      <c r="D552">
        <v>4579773883</v>
      </c>
      <c r="E552" t="s">
        <v>111</v>
      </c>
      <c r="F552" t="s">
        <v>708</v>
      </c>
      <c r="G552">
        <v>594</v>
      </c>
      <c r="H552" t="s">
        <v>175</v>
      </c>
      <c r="I552" t="s">
        <v>176</v>
      </c>
      <c r="J552" t="s">
        <v>111</v>
      </c>
      <c r="K552">
        <v>1563</v>
      </c>
      <c r="L552">
        <v>18</v>
      </c>
      <c r="M552">
        <v>147</v>
      </c>
      <c r="N552">
        <v>10083000</v>
      </c>
      <c r="O552">
        <v>2500</v>
      </c>
      <c r="P552">
        <v>40300</v>
      </c>
      <c r="Q552">
        <v>30200</v>
      </c>
      <c r="R552">
        <v>484000</v>
      </c>
      <c r="S552" t="s">
        <v>78</v>
      </c>
      <c r="T552">
        <v>2013</v>
      </c>
      <c r="U552" t="s">
        <v>84</v>
      </c>
      <c r="V552">
        <v>22</v>
      </c>
      <c r="W552">
        <v>88.9</v>
      </c>
      <c r="X552">
        <v>47076781</v>
      </c>
      <c r="Y552">
        <v>13.96</v>
      </c>
      <c r="Z552">
        <v>37927409</v>
      </c>
      <c r="AA552">
        <v>40.463667000000001</v>
      </c>
      <c r="AB552">
        <v>-3.7492200000000002</v>
      </c>
      <c r="AC552" s="13">
        <f t="shared" si="9"/>
        <v>6571919</v>
      </c>
    </row>
    <row r="553" spans="1:29">
      <c r="A553">
        <v>583</v>
      </c>
      <c r="B553" t="s">
        <v>709</v>
      </c>
      <c r="C553">
        <v>16200000</v>
      </c>
      <c r="D553">
        <v>8091706232</v>
      </c>
      <c r="E553" t="s">
        <v>63</v>
      </c>
      <c r="F553" t="s">
        <v>709</v>
      </c>
      <c r="G553">
        <v>593</v>
      </c>
      <c r="H553" t="s">
        <v>59</v>
      </c>
      <c r="I553" t="s">
        <v>60</v>
      </c>
      <c r="J553" t="s">
        <v>63</v>
      </c>
      <c r="K553">
        <v>636</v>
      </c>
      <c r="L553">
        <v>140</v>
      </c>
      <c r="M553">
        <v>136</v>
      </c>
      <c r="N553">
        <v>25912000</v>
      </c>
      <c r="O553">
        <v>6500</v>
      </c>
      <c r="P553">
        <v>103600</v>
      </c>
      <c r="Q553">
        <v>77700</v>
      </c>
      <c r="R553">
        <v>1200000</v>
      </c>
      <c r="S553" t="s">
        <v>78</v>
      </c>
      <c r="T553">
        <v>2018</v>
      </c>
      <c r="U553" t="s">
        <v>80</v>
      </c>
      <c r="V553">
        <v>14</v>
      </c>
      <c r="W553">
        <v>88.2</v>
      </c>
      <c r="X553">
        <v>328239523</v>
      </c>
      <c r="Y553">
        <v>14.7</v>
      </c>
      <c r="Z553">
        <v>270663028</v>
      </c>
      <c r="AA553">
        <v>37.090240000000001</v>
      </c>
      <c r="AB553">
        <v>-95.712890999999999</v>
      </c>
      <c r="AC553" s="13">
        <f t="shared" si="9"/>
        <v>48251210</v>
      </c>
    </row>
    <row r="554" spans="1:29">
      <c r="A554">
        <v>841</v>
      </c>
      <c r="B554" t="s">
        <v>710</v>
      </c>
      <c r="C554">
        <v>13500000</v>
      </c>
      <c r="D554">
        <v>3445794123</v>
      </c>
      <c r="E554" t="s">
        <v>229</v>
      </c>
      <c r="F554" t="s">
        <v>710</v>
      </c>
      <c r="G554">
        <v>591</v>
      </c>
      <c r="H554" t="s">
        <v>30</v>
      </c>
      <c r="I554" t="s">
        <v>31</v>
      </c>
      <c r="J554" t="s">
        <v>225</v>
      </c>
      <c r="K554">
        <v>2364</v>
      </c>
      <c r="L554">
        <v>115</v>
      </c>
      <c r="M554">
        <v>30</v>
      </c>
      <c r="N554">
        <v>29706000</v>
      </c>
      <c r="O554">
        <v>7400</v>
      </c>
      <c r="P554">
        <v>118800</v>
      </c>
      <c r="Q554">
        <v>89100</v>
      </c>
      <c r="R554">
        <v>1400000</v>
      </c>
      <c r="S554" t="s">
        <v>78</v>
      </c>
      <c r="T554">
        <v>2012</v>
      </c>
      <c r="U554" t="s">
        <v>86</v>
      </c>
      <c r="V554">
        <v>10</v>
      </c>
      <c r="W554">
        <v>28.1</v>
      </c>
      <c r="X554">
        <v>1366417754</v>
      </c>
      <c r="Y554">
        <v>5.36</v>
      </c>
      <c r="Z554">
        <v>471031528</v>
      </c>
      <c r="AA554">
        <v>20.593684</v>
      </c>
      <c r="AB554">
        <v>78.962879999999998</v>
      </c>
      <c r="AC554" s="13">
        <f t="shared" si="9"/>
        <v>73239992</v>
      </c>
    </row>
    <row r="555" spans="1:29">
      <c r="A555">
        <v>262</v>
      </c>
      <c r="B555" t="s">
        <v>711</v>
      </c>
      <c r="C555">
        <v>24100000</v>
      </c>
      <c r="D555">
        <v>11041261296</v>
      </c>
      <c r="E555" t="s">
        <v>78</v>
      </c>
      <c r="F555" t="s">
        <v>711</v>
      </c>
      <c r="G555">
        <v>590</v>
      </c>
      <c r="H555" t="s">
        <v>59</v>
      </c>
      <c r="I555" t="s">
        <v>60</v>
      </c>
      <c r="J555" t="s">
        <v>63</v>
      </c>
      <c r="K555">
        <v>379</v>
      </c>
      <c r="L555">
        <v>76</v>
      </c>
      <c r="M555">
        <v>70</v>
      </c>
      <c r="N555">
        <v>66884000</v>
      </c>
      <c r="O555">
        <v>16700</v>
      </c>
      <c r="P555">
        <v>267500</v>
      </c>
      <c r="Q555">
        <v>200700</v>
      </c>
      <c r="R555">
        <v>3200000</v>
      </c>
      <c r="S555">
        <v>200000</v>
      </c>
      <c r="T555">
        <v>2019</v>
      </c>
      <c r="U555" t="s">
        <v>55</v>
      </c>
      <c r="V555">
        <v>1</v>
      </c>
      <c r="W555">
        <v>88.2</v>
      </c>
      <c r="X555">
        <v>328239523</v>
      </c>
      <c r="Y555">
        <v>14.7</v>
      </c>
      <c r="Z555">
        <v>270663028</v>
      </c>
      <c r="AA555">
        <v>37.090240000000001</v>
      </c>
      <c r="AB555">
        <v>-95.712890999999999</v>
      </c>
      <c r="AC555" s="13">
        <f t="shared" si="9"/>
        <v>48251210</v>
      </c>
    </row>
    <row r="556" spans="1:29">
      <c r="A556">
        <v>523</v>
      </c>
      <c r="B556" t="s">
        <v>712</v>
      </c>
      <c r="C556">
        <v>17300000</v>
      </c>
      <c r="D556">
        <v>3684816159</v>
      </c>
      <c r="E556" t="s">
        <v>229</v>
      </c>
      <c r="F556" t="s">
        <v>712</v>
      </c>
      <c r="G556">
        <v>582</v>
      </c>
      <c r="H556" t="s">
        <v>318</v>
      </c>
      <c r="I556" t="s">
        <v>319</v>
      </c>
      <c r="J556" t="s">
        <v>225</v>
      </c>
      <c r="K556">
        <v>2146</v>
      </c>
      <c r="L556">
        <v>6</v>
      </c>
      <c r="M556">
        <v>17</v>
      </c>
      <c r="N556">
        <v>15525000</v>
      </c>
      <c r="O556">
        <v>3900</v>
      </c>
      <c r="P556">
        <v>62100</v>
      </c>
      <c r="Q556">
        <v>46600</v>
      </c>
      <c r="R556">
        <v>745200</v>
      </c>
      <c r="S556" t="s">
        <v>78</v>
      </c>
      <c r="T556">
        <v>2011</v>
      </c>
      <c r="U556" t="s">
        <v>84</v>
      </c>
      <c r="V556">
        <v>8</v>
      </c>
      <c r="W556">
        <v>113.1</v>
      </c>
      <c r="X556">
        <v>25766605</v>
      </c>
      <c r="Y556">
        <v>5.27</v>
      </c>
      <c r="Z556">
        <v>21844756</v>
      </c>
      <c r="AA556">
        <v>-25.274398000000001</v>
      </c>
      <c r="AB556">
        <v>133.775136</v>
      </c>
      <c r="AC556" s="13">
        <f t="shared" si="9"/>
        <v>1357900</v>
      </c>
    </row>
    <row r="557" spans="1:29">
      <c r="A557">
        <v>156</v>
      </c>
      <c r="B557" t="s">
        <v>713</v>
      </c>
      <c r="C557">
        <v>30700000</v>
      </c>
      <c r="D557">
        <v>12355992466</v>
      </c>
      <c r="E557" t="s">
        <v>78</v>
      </c>
      <c r="F557" t="s">
        <v>713</v>
      </c>
      <c r="G557">
        <v>578</v>
      </c>
      <c r="H557" t="s">
        <v>59</v>
      </c>
      <c r="I557" t="s">
        <v>60</v>
      </c>
      <c r="J557" t="s">
        <v>63</v>
      </c>
      <c r="K557">
        <v>313</v>
      </c>
      <c r="L557">
        <v>45</v>
      </c>
      <c r="M557">
        <v>45</v>
      </c>
      <c r="N557">
        <v>102998000</v>
      </c>
      <c r="O557">
        <v>25700</v>
      </c>
      <c r="P557">
        <v>412000</v>
      </c>
      <c r="Q557">
        <v>309000</v>
      </c>
      <c r="R557">
        <v>4900000</v>
      </c>
      <c r="S557">
        <v>200000</v>
      </c>
      <c r="T557">
        <v>2016</v>
      </c>
      <c r="U557" t="s">
        <v>40</v>
      </c>
      <c r="V557">
        <v>27</v>
      </c>
      <c r="W557">
        <v>88.2</v>
      </c>
      <c r="X557">
        <v>328239523</v>
      </c>
      <c r="Y557">
        <v>14.7</v>
      </c>
      <c r="Z557">
        <v>270663028</v>
      </c>
      <c r="AA557">
        <v>37.090240000000001</v>
      </c>
      <c r="AB557">
        <v>-95.712890999999999</v>
      </c>
      <c r="AC557" s="13">
        <f t="shared" si="9"/>
        <v>48251210</v>
      </c>
    </row>
    <row r="558" spans="1:29">
      <c r="A558">
        <v>41</v>
      </c>
      <c r="B558" t="s">
        <v>714</v>
      </c>
      <c r="C558">
        <v>53300000</v>
      </c>
      <c r="D558">
        <v>30516172739</v>
      </c>
      <c r="E558" t="s">
        <v>118</v>
      </c>
      <c r="F558" t="s">
        <v>714</v>
      </c>
      <c r="G558">
        <v>577</v>
      </c>
      <c r="H558" t="s">
        <v>30</v>
      </c>
      <c r="I558" t="s">
        <v>31</v>
      </c>
      <c r="J558" t="s">
        <v>118</v>
      </c>
      <c r="K558">
        <v>37</v>
      </c>
      <c r="L558">
        <v>16</v>
      </c>
      <c r="M558">
        <v>4</v>
      </c>
      <c r="N558">
        <v>815949000</v>
      </c>
      <c r="O558">
        <v>204000</v>
      </c>
      <c r="P558">
        <v>3300000</v>
      </c>
      <c r="Q558">
        <v>2400000</v>
      </c>
      <c r="R558">
        <v>39200000</v>
      </c>
      <c r="S558">
        <v>1600000</v>
      </c>
      <c r="T558">
        <v>2014</v>
      </c>
      <c r="U558" t="s">
        <v>33</v>
      </c>
      <c r="V558">
        <v>6</v>
      </c>
      <c r="W558">
        <v>28.1</v>
      </c>
      <c r="X558">
        <v>1366417754</v>
      </c>
      <c r="Y558">
        <v>5.36</v>
      </c>
      <c r="Z558">
        <v>471031528</v>
      </c>
      <c r="AA558">
        <v>20.593684</v>
      </c>
      <c r="AB558">
        <v>78.962879999999998</v>
      </c>
      <c r="AC558" s="13">
        <f t="shared" si="9"/>
        <v>73239992</v>
      </c>
    </row>
    <row r="559" spans="1:29">
      <c r="A559">
        <v>769</v>
      </c>
      <c r="B559" t="s">
        <v>715</v>
      </c>
      <c r="C559">
        <v>14300000</v>
      </c>
      <c r="D559">
        <v>4776507159</v>
      </c>
      <c r="E559" t="s">
        <v>29</v>
      </c>
      <c r="F559" t="s">
        <v>715</v>
      </c>
      <c r="G559">
        <v>576</v>
      </c>
      <c r="H559" t="s">
        <v>59</v>
      </c>
      <c r="I559" t="s">
        <v>60</v>
      </c>
      <c r="J559" t="s">
        <v>63</v>
      </c>
      <c r="K559">
        <v>1452</v>
      </c>
      <c r="L559">
        <v>158</v>
      </c>
      <c r="M559">
        <v>153</v>
      </c>
      <c r="N559">
        <v>413774</v>
      </c>
      <c r="O559">
        <v>103</v>
      </c>
      <c r="P559">
        <v>1700</v>
      </c>
      <c r="Q559">
        <v>1200</v>
      </c>
      <c r="R559">
        <v>19900</v>
      </c>
      <c r="S559">
        <v>100000</v>
      </c>
      <c r="T559">
        <v>2014</v>
      </c>
      <c r="U559" t="s">
        <v>64</v>
      </c>
      <c r="V559">
        <v>8</v>
      </c>
      <c r="W559">
        <v>88.2</v>
      </c>
      <c r="X559">
        <v>328239523</v>
      </c>
      <c r="Y559">
        <v>14.7</v>
      </c>
      <c r="Z559">
        <v>270663028</v>
      </c>
      <c r="AA559">
        <v>37.090240000000001</v>
      </c>
      <c r="AB559">
        <v>-95.712890999999999</v>
      </c>
      <c r="AC559" s="13">
        <f t="shared" si="9"/>
        <v>48251210</v>
      </c>
    </row>
    <row r="560" spans="1:29">
      <c r="A560">
        <v>10</v>
      </c>
      <c r="B560" t="s">
        <v>716</v>
      </c>
      <c r="C560">
        <v>98900000</v>
      </c>
      <c r="D560">
        <v>77180169894</v>
      </c>
      <c r="E560" t="s">
        <v>63</v>
      </c>
      <c r="F560" t="s">
        <v>716</v>
      </c>
      <c r="G560">
        <v>574</v>
      </c>
      <c r="H560" t="s">
        <v>59</v>
      </c>
      <c r="I560" t="s">
        <v>60</v>
      </c>
      <c r="J560" t="s">
        <v>63</v>
      </c>
      <c r="K560">
        <v>8</v>
      </c>
      <c r="L560">
        <v>5</v>
      </c>
      <c r="M560">
        <v>6</v>
      </c>
      <c r="N560">
        <v>580574000</v>
      </c>
      <c r="O560">
        <v>145100</v>
      </c>
      <c r="P560">
        <v>2300000</v>
      </c>
      <c r="Q560">
        <v>1700000</v>
      </c>
      <c r="R560">
        <v>27900000</v>
      </c>
      <c r="S560">
        <v>600000</v>
      </c>
      <c r="T560">
        <v>2018</v>
      </c>
      <c r="U560" t="s">
        <v>130</v>
      </c>
      <c r="V560">
        <v>23</v>
      </c>
      <c r="W560">
        <v>88.2</v>
      </c>
      <c r="X560">
        <v>328239523</v>
      </c>
      <c r="Y560">
        <v>14.7</v>
      </c>
      <c r="Z560">
        <v>270663028</v>
      </c>
      <c r="AA560">
        <v>37.090240000000001</v>
      </c>
      <c r="AB560">
        <v>-95.712890999999999</v>
      </c>
      <c r="AC560" s="13">
        <f t="shared" si="9"/>
        <v>48251210</v>
      </c>
    </row>
    <row r="561" spans="1:29">
      <c r="A561">
        <v>428</v>
      </c>
      <c r="B561" t="s">
        <v>717</v>
      </c>
      <c r="C561">
        <v>19200000</v>
      </c>
      <c r="D561">
        <v>4329121104</v>
      </c>
      <c r="E561" t="s">
        <v>29</v>
      </c>
      <c r="F561" t="s">
        <v>717</v>
      </c>
      <c r="G561">
        <v>570</v>
      </c>
      <c r="H561" t="s">
        <v>59</v>
      </c>
      <c r="I561" t="s">
        <v>60</v>
      </c>
      <c r="J561" t="s">
        <v>198</v>
      </c>
      <c r="K561">
        <v>1705</v>
      </c>
      <c r="L561">
        <v>114</v>
      </c>
      <c r="M561">
        <v>22</v>
      </c>
      <c r="N561">
        <v>2730000</v>
      </c>
      <c r="O561">
        <v>683</v>
      </c>
      <c r="P561">
        <v>10900</v>
      </c>
      <c r="Q561">
        <v>8200</v>
      </c>
      <c r="R561">
        <v>131100</v>
      </c>
      <c r="S561" t="s">
        <v>78</v>
      </c>
      <c r="T561">
        <v>2005</v>
      </c>
      <c r="U561" t="s">
        <v>50</v>
      </c>
      <c r="V561">
        <v>22</v>
      </c>
      <c r="W561">
        <v>88.2</v>
      </c>
      <c r="X561">
        <v>328239523</v>
      </c>
      <c r="Y561">
        <v>14.7</v>
      </c>
      <c r="Z561">
        <v>270663028</v>
      </c>
      <c r="AA561">
        <v>37.090240000000001</v>
      </c>
      <c r="AB561">
        <v>-95.712890999999999</v>
      </c>
      <c r="AC561" s="13">
        <f t="shared" si="9"/>
        <v>48251210</v>
      </c>
    </row>
    <row r="562" spans="1:29">
      <c r="A562">
        <v>735</v>
      </c>
      <c r="B562" t="s">
        <v>718</v>
      </c>
      <c r="C562">
        <v>14600000</v>
      </c>
      <c r="D562">
        <v>5525773746</v>
      </c>
      <c r="E562" t="s">
        <v>198</v>
      </c>
      <c r="F562" t="s">
        <v>718</v>
      </c>
      <c r="G562">
        <v>560</v>
      </c>
      <c r="H562" t="s">
        <v>30</v>
      </c>
      <c r="I562" t="s">
        <v>31</v>
      </c>
      <c r="J562" t="s">
        <v>129</v>
      </c>
      <c r="K562">
        <v>1185</v>
      </c>
      <c r="L562">
        <v>106</v>
      </c>
      <c r="M562">
        <v>38</v>
      </c>
      <c r="N562">
        <v>139116000</v>
      </c>
      <c r="O562">
        <v>34800</v>
      </c>
      <c r="P562">
        <v>556500</v>
      </c>
      <c r="Q562">
        <v>417300</v>
      </c>
      <c r="R562">
        <v>6700000</v>
      </c>
      <c r="S562">
        <v>500000</v>
      </c>
      <c r="T562">
        <v>2019</v>
      </c>
      <c r="U562" t="s">
        <v>38</v>
      </c>
      <c r="V562">
        <v>28</v>
      </c>
      <c r="W562">
        <v>28.1</v>
      </c>
      <c r="X562">
        <v>1366417754</v>
      </c>
      <c r="Y562">
        <v>5.36</v>
      </c>
      <c r="Z562">
        <v>471031528</v>
      </c>
      <c r="AA562">
        <v>20.593684</v>
      </c>
      <c r="AB562">
        <v>78.962879999999998</v>
      </c>
      <c r="AC562" s="13">
        <f t="shared" si="9"/>
        <v>73239992</v>
      </c>
    </row>
    <row r="563" spans="1:29">
      <c r="A563">
        <v>60</v>
      </c>
      <c r="B563" t="s">
        <v>719</v>
      </c>
      <c r="C563">
        <v>44200000</v>
      </c>
      <c r="D563">
        <v>4274709210</v>
      </c>
      <c r="E563" t="s">
        <v>198</v>
      </c>
      <c r="F563" t="s">
        <v>719</v>
      </c>
      <c r="G563">
        <v>558</v>
      </c>
      <c r="H563" t="s">
        <v>132</v>
      </c>
      <c r="I563" t="s">
        <v>133</v>
      </c>
      <c r="J563" t="s">
        <v>198</v>
      </c>
      <c r="K563">
        <v>1741</v>
      </c>
      <c r="L563">
        <v>4</v>
      </c>
      <c r="M563">
        <v>1</v>
      </c>
      <c r="N563">
        <v>26683000</v>
      </c>
      <c r="O563">
        <v>6700</v>
      </c>
      <c r="P563">
        <v>106700</v>
      </c>
      <c r="Q563">
        <v>80100</v>
      </c>
      <c r="R563">
        <v>1300000</v>
      </c>
      <c r="S563" t="s">
        <v>78</v>
      </c>
      <c r="T563">
        <v>2013</v>
      </c>
      <c r="U563" t="s">
        <v>68</v>
      </c>
      <c r="V563">
        <v>21</v>
      </c>
      <c r="W563">
        <v>51.3</v>
      </c>
      <c r="X563">
        <v>212559417</v>
      </c>
      <c r="Y563">
        <v>12.08</v>
      </c>
      <c r="Z563">
        <v>183241641</v>
      </c>
      <c r="AA563">
        <v>-14.235004</v>
      </c>
      <c r="AB563">
        <v>-51.925280000000001</v>
      </c>
      <c r="AC563" s="13">
        <f t="shared" si="9"/>
        <v>25677178</v>
      </c>
    </row>
    <row r="564" spans="1:29">
      <c r="A564">
        <v>180</v>
      </c>
      <c r="B564" t="s">
        <v>720</v>
      </c>
      <c r="C564">
        <v>28900000</v>
      </c>
      <c r="D564">
        <v>17930570614</v>
      </c>
      <c r="E564" t="s">
        <v>118</v>
      </c>
      <c r="F564" t="s">
        <v>720</v>
      </c>
      <c r="G564">
        <v>555</v>
      </c>
      <c r="H564" t="s">
        <v>30</v>
      </c>
      <c r="I564" t="s">
        <v>31</v>
      </c>
      <c r="J564" t="s">
        <v>118</v>
      </c>
      <c r="K564">
        <v>149</v>
      </c>
      <c r="L564">
        <v>44</v>
      </c>
      <c r="M564">
        <v>13</v>
      </c>
      <c r="N564">
        <v>109828000</v>
      </c>
      <c r="O564">
        <v>27500</v>
      </c>
      <c r="P564">
        <v>439300</v>
      </c>
      <c r="Q564">
        <v>329500</v>
      </c>
      <c r="R564">
        <v>5300000</v>
      </c>
      <c r="S564">
        <v>200000</v>
      </c>
      <c r="T564">
        <v>2014</v>
      </c>
      <c r="U564" t="s">
        <v>86</v>
      </c>
      <c r="V564">
        <v>13</v>
      </c>
      <c r="W564">
        <v>28.1</v>
      </c>
      <c r="X564">
        <v>1366417754</v>
      </c>
      <c r="Y564">
        <v>5.36</v>
      </c>
      <c r="Z564">
        <v>471031528</v>
      </c>
      <c r="AA564">
        <v>20.593684</v>
      </c>
      <c r="AB564">
        <v>78.962879999999998</v>
      </c>
      <c r="AC564" s="13">
        <f t="shared" si="9"/>
        <v>73239992</v>
      </c>
    </row>
    <row r="565" spans="1:29">
      <c r="A565">
        <v>204</v>
      </c>
      <c r="B565" t="s">
        <v>721</v>
      </c>
      <c r="C565">
        <v>27000000</v>
      </c>
      <c r="D565">
        <v>6570935979</v>
      </c>
      <c r="E565" t="s">
        <v>198</v>
      </c>
      <c r="F565" t="s">
        <v>721</v>
      </c>
      <c r="G565">
        <v>554</v>
      </c>
      <c r="H565" t="s">
        <v>59</v>
      </c>
      <c r="I565" t="s">
        <v>60</v>
      </c>
      <c r="J565" t="s">
        <v>63</v>
      </c>
      <c r="K565">
        <v>909</v>
      </c>
      <c r="L565">
        <v>60</v>
      </c>
      <c r="M565">
        <v>53</v>
      </c>
      <c r="N565">
        <v>144453000</v>
      </c>
      <c r="O565">
        <v>36100</v>
      </c>
      <c r="P565">
        <v>577800</v>
      </c>
      <c r="Q565">
        <v>433400</v>
      </c>
      <c r="R565">
        <v>6900000</v>
      </c>
      <c r="S565">
        <v>300000</v>
      </c>
      <c r="T565">
        <v>2009</v>
      </c>
      <c r="U565" t="s">
        <v>42</v>
      </c>
      <c r="V565">
        <v>1</v>
      </c>
      <c r="W565">
        <v>88.2</v>
      </c>
      <c r="X565">
        <v>328239523</v>
      </c>
      <c r="Y565">
        <v>14.7</v>
      </c>
      <c r="Z565">
        <v>270663028</v>
      </c>
      <c r="AA565">
        <v>37.090240000000001</v>
      </c>
      <c r="AB565">
        <v>-95.712890999999999</v>
      </c>
      <c r="AC565" s="13">
        <f t="shared" si="9"/>
        <v>48251210</v>
      </c>
    </row>
    <row r="566" spans="1:29">
      <c r="A566">
        <v>717</v>
      </c>
      <c r="B566" t="s">
        <v>722</v>
      </c>
      <c r="C566">
        <v>14700000</v>
      </c>
      <c r="D566">
        <v>1506796393</v>
      </c>
      <c r="E566" t="s">
        <v>63</v>
      </c>
      <c r="F566" t="s">
        <v>723</v>
      </c>
      <c r="G566">
        <v>554</v>
      </c>
      <c r="H566" t="s">
        <v>175</v>
      </c>
      <c r="I566" t="s">
        <v>176</v>
      </c>
      <c r="J566" t="s">
        <v>63</v>
      </c>
      <c r="K566">
        <v>325721</v>
      </c>
      <c r="L566">
        <v>1549</v>
      </c>
      <c r="M566">
        <v>2275</v>
      </c>
      <c r="N566">
        <v>226420</v>
      </c>
      <c r="O566">
        <v>57</v>
      </c>
      <c r="P566">
        <v>906</v>
      </c>
      <c r="Q566">
        <v>679</v>
      </c>
      <c r="R566">
        <v>10900</v>
      </c>
      <c r="S566">
        <v>600</v>
      </c>
      <c r="T566">
        <v>2010</v>
      </c>
      <c r="U566" t="s">
        <v>55</v>
      </c>
      <c r="V566">
        <v>19</v>
      </c>
      <c r="W566">
        <v>88.9</v>
      </c>
      <c r="X566">
        <v>47076781</v>
      </c>
      <c r="Y566">
        <v>13.96</v>
      </c>
      <c r="Z566">
        <v>37927409</v>
      </c>
      <c r="AA566">
        <v>40.463667000000001</v>
      </c>
      <c r="AB566">
        <v>-3.7492200000000002</v>
      </c>
      <c r="AC566" s="13">
        <f t="shared" si="9"/>
        <v>6571919</v>
      </c>
    </row>
    <row r="567" spans="1:29">
      <c r="A567">
        <v>280</v>
      </c>
      <c r="B567" t="s">
        <v>724</v>
      </c>
      <c r="C567">
        <v>23600000</v>
      </c>
      <c r="D567">
        <v>6766461070</v>
      </c>
      <c r="E567" t="s">
        <v>63</v>
      </c>
      <c r="F567" t="s">
        <v>724</v>
      </c>
      <c r="G567">
        <v>552</v>
      </c>
      <c r="H567" t="s">
        <v>59</v>
      </c>
      <c r="I567" t="s">
        <v>60</v>
      </c>
      <c r="J567" t="s">
        <v>63</v>
      </c>
      <c r="K567">
        <v>883</v>
      </c>
      <c r="L567">
        <v>82</v>
      </c>
      <c r="M567">
        <v>75</v>
      </c>
      <c r="N567">
        <v>44542000</v>
      </c>
      <c r="O567">
        <v>11100</v>
      </c>
      <c r="P567">
        <v>178200</v>
      </c>
      <c r="Q567">
        <v>133600</v>
      </c>
      <c r="R567">
        <v>2100000</v>
      </c>
      <c r="S567">
        <v>400000</v>
      </c>
      <c r="T567">
        <v>2013</v>
      </c>
      <c r="U567" t="s">
        <v>42</v>
      </c>
      <c r="V567">
        <v>30</v>
      </c>
      <c r="W567">
        <v>88.2</v>
      </c>
      <c r="X567">
        <v>328239523</v>
      </c>
      <c r="Y567">
        <v>14.7</v>
      </c>
      <c r="Z567">
        <v>270663028</v>
      </c>
      <c r="AA567">
        <v>37.090240000000001</v>
      </c>
      <c r="AB567">
        <v>-95.712890999999999</v>
      </c>
      <c r="AC567" s="13">
        <f t="shared" si="9"/>
        <v>48251210</v>
      </c>
    </row>
    <row r="568" spans="1:29">
      <c r="A568">
        <v>203</v>
      </c>
      <c r="B568" t="s">
        <v>725</v>
      </c>
      <c r="C568">
        <v>27100000</v>
      </c>
      <c r="D568">
        <v>12732444881</v>
      </c>
      <c r="E568" t="s">
        <v>229</v>
      </c>
      <c r="F568" t="s">
        <v>725</v>
      </c>
      <c r="G568">
        <v>545</v>
      </c>
      <c r="H568" t="s">
        <v>78</v>
      </c>
      <c r="I568" t="s">
        <v>78</v>
      </c>
      <c r="J568" t="s">
        <v>225</v>
      </c>
      <c r="K568">
        <v>296</v>
      </c>
      <c r="L568" t="s">
        <v>78</v>
      </c>
      <c r="M568">
        <v>5</v>
      </c>
      <c r="N568">
        <v>502779000</v>
      </c>
      <c r="O568">
        <v>125700</v>
      </c>
      <c r="P568">
        <v>2000000</v>
      </c>
      <c r="Q568">
        <v>1500000</v>
      </c>
      <c r="R568">
        <v>24100000</v>
      </c>
      <c r="S568">
        <v>1300000</v>
      </c>
      <c r="T568">
        <v>2018</v>
      </c>
      <c r="U568" t="s">
        <v>130</v>
      </c>
      <c r="V568">
        <v>9</v>
      </c>
      <c r="W568" t="s">
        <v>78</v>
      </c>
      <c r="X568" t="s">
        <v>78</v>
      </c>
      <c r="Y568" t="s">
        <v>78</v>
      </c>
      <c r="Z568" t="s">
        <v>78</v>
      </c>
      <c r="AA568" t="s">
        <v>78</v>
      </c>
      <c r="AB568" t="s">
        <v>78</v>
      </c>
      <c r="AC568" s="13" t="e">
        <f t="shared" si="9"/>
        <v>#VALUE!</v>
      </c>
    </row>
    <row r="569" spans="1:29">
      <c r="A569">
        <v>14</v>
      </c>
      <c r="B569" t="s">
        <v>726</v>
      </c>
      <c r="C569">
        <v>89800000</v>
      </c>
      <c r="D569">
        <v>32144597566</v>
      </c>
      <c r="E569" t="s">
        <v>29</v>
      </c>
      <c r="F569" t="s">
        <v>726</v>
      </c>
      <c r="G569">
        <v>543</v>
      </c>
      <c r="H569" t="s">
        <v>113</v>
      </c>
      <c r="I569" t="s">
        <v>114</v>
      </c>
      <c r="J569" t="s">
        <v>111</v>
      </c>
      <c r="K569">
        <v>32</v>
      </c>
      <c r="L569">
        <v>1</v>
      </c>
      <c r="M569">
        <v>3</v>
      </c>
      <c r="N569">
        <v>498930000</v>
      </c>
      <c r="O569">
        <v>124700</v>
      </c>
      <c r="P569">
        <v>2000000</v>
      </c>
      <c r="Q569">
        <v>1500000</v>
      </c>
      <c r="R569">
        <v>23900000</v>
      </c>
      <c r="S569">
        <v>700000</v>
      </c>
      <c r="T569">
        <v>2016</v>
      </c>
      <c r="U569" t="s">
        <v>33</v>
      </c>
      <c r="V569">
        <v>29</v>
      </c>
      <c r="W569">
        <v>94.3</v>
      </c>
      <c r="X569">
        <v>51709098</v>
      </c>
      <c r="Y569">
        <v>4.1500000000000004</v>
      </c>
      <c r="Z569">
        <v>42106719</v>
      </c>
      <c r="AA569">
        <v>35.907756999999997</v>
      </c>
      <c r="AB569">
        <v>127.76692199999999</v>
      </c>
      <c r="AC569" s="13">
        <f t="shared" si="9"/>
        <v>2145928</v>
      </c>
    </row>
    <row r="570" spans="1:29">
      <c r="A570">
        <v>53</v>
      </c>
      <c r="B570" t="s">
        <v>727</v>
      </c>
      <c r="C570">
        <v>46100000</v>
      </c>
      <c r="D570">
        <v>10323391593</v>
      </c>
      <c r="E570" t="s">
        <v>76</v>
      </c>
      <c r="F570" t="s">
        <v>727</v>
      </c>
      <c r="G570">
        <v>543</v>
      </c>
      <c r="H570" t="s">
        <v>728</v>
      </c>
      <c r="I570" t="s">
        <v>729</v>
      </c>
      <c r="J570" t="s">
        <v>77</v>
      </c>
      <c r="K570">
        <v>419</v>
      </c>
      <c r="L570">
        <v>1</v>
      </c>
      <c r="M570">
        <v>3</v>
      </c>
      <c r="N570">
        <v>33842000</v>
      </c>
      <c r="O570">
        <v>8500</v>
      </c>
      <c r="P570">
        <v>135400</v>
      </c>
      <c r="Q570">
        <v>101500</v>
      </c>
      <c r="R570">
        <v>1600000</v>
      </c>
      <c r="S570">
        <v>200000</v>
      </c>
      <c r="T570">
        <v>2011</v>
      </c>
      <c r="U570" t="s">
        <v>80</v>
      </c>
      <c r="V570">
        <v>2</v>
      </c>
      <c r="W570">
        <v>29.4</v>
      </c>
      <c r="X570">
        <v>6453553</v>
      </c>
      <c r="Y570">
        <v>4.1100000000000003</v>
      </c>
      <c r="Z570">
        <v>4694702</v>
      </c>
      <c r="AA570">
        <v>13.794185000000001</v>
      </c>
      <c r="AB570">
        <v>-88.896529999999998</v>
      </c>
      <c r="AC570" s="13">
        <f t="shared" si="9"/>
        <v>265241</v>
      </c>
    </row>
    <row r="571" spans="1:29">
      <c r="A571">
        <v>616</v>
      </c>
      <c r="B571" t="s">
        <v>730</v>
      </c>
      <c r="C571">
        <v>15800000</v>
      </c>
      <c r="D571">
        <v>4122634467</v>
      </c>
      <c r="E571" t="s">
        <v>29</v>
      </c>
      <c r="F571" t="s">
        <v>730</v>
      </c>
      <c r="G571">
        <v>542</v>
      </c>
      <c r="H571" t="s">
        <v>45</v>
      </c>
      <c r="I571" t="s">
        <v>46</v>
      </c>
      <c r="J571" t="s">
        <v>198</v>
      </c>
      <c r="K571">
        <v>1816</v>
      </c>
      <c r="L571">
        <v>22</v>
      </c>
      <c r="M571">
        <v>26</v>
      </c>
      <c r="N571">
        <v>71870000</v>
      </c>
      <c r="O571">
        <v>18000</v>
      </c>
      <c r="P571">
        <v>287500</v>
      </c>
      <c r="Q571">
        <v>215600</v>
      </c>
      <c r="R571">
        <v>3400000</v>
      </c>
      <c r="S571">
        <v>100000</v>
      </c>
      <c r="T571">
        <v>2017</v>
      </c>
      <c r="U571" t="s">
        <v>68</v>
      </c>
      <c r="V571">
        <v>18</v>
      </c>
      <c r="W571">
        <v>36.299999999999997</v>
      </c>
      <c r="X571">
        <v>270203917</v>
      </c>
      <c r="Y571">
        <v>4.6900000000000004</v>
      </c>
      <c r="Z571">
        <v>151509724</v>
      </c>
      <c r="AA571">
        <v>-0.78927499999999995</v>
      </c>
      <c r="AB571">
        <v>113.92132700000001</v>
      </c>
      <c r="AC571" s="13">
        <f t="shared" si="9"/>
        <v>12672564</v>
      </c>
    </row>
    <row r="572" spans="1:29">
      <c r="A572">
        <v>875</v>
      </c>
      <c r="B572" t="s">
        <v>731</v>
      </c>
      <c r="C572">
        <v>13200000</v>
      </c>
      <c r="D572">
        <v>9884886099</v>
      </c>
      <c r="E572" t="s">
        <v>63</v>
      </c>
      <c r="F572" t="s">
        <v>731</v>
      </c>
      <c r="G572">
        <v>538</v>
      </c>
      <c r="H572" t="s">
        <v>59</v>
      </c>
      <c r="I572" t="s">
        <v>60</v>
      </c>
      <c r="J572" t="s">
        <v>63</v>
      </c>
      <c r="K572">
        <v>454</v>
      </c>
      <c r="L572">
        <v>167</v>
      </c>
      <c r="M572">
        <v>163</v>
      </c>
      <c r="N572">
        <v>319647000</v>
      </c>
      <c r="O572">
        <v>79900</v>
      </c>
      <c r="P572">
        <v>1300000</v>
      </c>
      <c r="Q572">
        <v>958900</v>
      </c>
      <c r="R572">
        <v>15300000</v>
      </c>
      <c r="S572">
        <v>500000</v>
      </c>
      <c r="T572">
        <v>2021</v>
      </c>
      <c r="U572" t="s">
        <v>55</v>
      </c>
      <c r="V572">
        <v>20</v>
      </c>
      <c r="W572">
        <v>88.2</v>
      </c>
      <c r="X572">
        <v>328239523</v>
      </c>
      <c r="Y572">
        <v>14.7</v>
      </c>
      <c r="Z572">
        <v>270663028</v>
      </c>
      <c r="AA572">
        <v>37.090240000000001</v>
      </c>
      <c r="AB572">
        <v>-95.712890999999999</v>
      </c>
      <c r="AC572" s="13">
        <f t="shared" si="9"/>
        <v>48251210</v>
      </c>
    </row>
    <row r="573" spans="1:29">
      <c r="A573">
        <v>485</v>
      </c>
      <c r="B573" t="s">
        <v>732</v>
      </c>
      <c r="C573">
        <v>17900000</v>
      </c>
      <c r="D573">
        <v>7176572299</v>
      </c>
      <c r="E573" t="s">
        <v>29</v>
      </c>
      <c r="F573" t="s">
        <v>732</v>
      </c>
      <c r="G573">
        <v>536</v>
      </c>
      <c r="H573" t="s">
        <v>59</v>
      </c>
      <c r="I573" t="s">
        <v>60</v>
      </c>
      <c r="J573" t="s">
        <v>171</v>
      </c>
      <c r="K573">
        <v>801</v>
      </c>
      <c r="L573">
        <v>125</v>
      </c>
      <c r="M573">
        <v>28</v>
      </c>
      <c r="N573">
        <v>8650000</v>
      </c>
      <c r="O573">
        <v>2200</v>
      </c>
      <c r="P573">
        <v>34600</v>
      </c>
      <c r="Q573">
        <v>26000</v>
      </c>
      <c r="R573">
        <v>415200</v>
      </c>
      <c r="S573">
        <v>100000</v>
      </c>
      <c r="T573">
        <v>2014</v>
      </c>
      <c r="U573" t="s">
        <v>84</v>
      </c>
      <c r="V573">
        <v>19</v>
      </c>
      <c r="W573">
        <v>88.2</v>
      </c>
      <c r="X573">
        <v>328239523</v>
      </c>
      <c r="Y573">
        <v>14.7</v>
      </c>
      <c r="Z573">
        <v>270663028</v>
      </c>
      <c r="AA573">
        <v>37.090240000000001</v>
      </c>
      <c r="AB573">
        <v>-95.712890999999999</v>
      </c>
      <c r="AC573" s="13">
        <f t="shared" si="9"/>
        <v>48251210</v>
      </c>
    </row>
    <row r="574" spans="1:29">
      <c r="A574">
        <v>935</v>
      </c>
      <c r="B574" t="s">
        <v>733</v>
      </c>
      <c r="C574">
        <v>12700000</v>
      </c>
      <c r="D574">
        <v>5567832210</v>
      </c>
      <c r="E574" t="s">
        <v>78</v>
      </c>
      <c r="F574" t="s">
        <v>733</v>
      </c>
      <c r="G574">
        <v>534</v>
      </c>
      <c r="H574" t="s">
        <v>59</v>
      </c>
      <c r="I574" t="s">
        <v>60</v>
      </c>
      <c r="J574" t="s">
        <v>63</v>
      </c>
      <c r="K574">
        <v>1173</v>
      </c>
      <c r="L574">
        <v>173</v>
      </c>
      <c r="M574">
        <v>169</v>
      </c>
      <c r="N574">
        <v>46602000</v>
      </c>
      <c r="O574">
        <v>11700</v>
      </c>
      <c r="P574">
        <v>186400</v>
      </c>
      <c r="Q574">
        <v>139800</v>
      </c>
      <c r="R574">
        <v>2200000</v>
      </c>
      <c r="S574">
        <v>100000</v>
      </c>
      <c r="T574">
        <v>2019</v>
      </c>
      <c r="U574" t="s">
        <v>40</v>
      </c>
      <c r="V574">
        <v>7</v>
      </c>
      <c r="W574">
        <v>88.2</v>
      </c>
      <c r="X574">
        <v>328239523</v>
      </c>
      <c r="Y574">
        <v>14.7</v>
      </c>
      <c r="Z574">
        <v>270663028</v>
      </c>
      <c r="AA574">
        <v>37.090240000000001</v>
      </c>
      <c r="AB574">
        <v>-95.712890999999999</v>
      </c>
      <c r="AC574" s="13">
        <f t="shared" si="9"/>
        <v>48251210</v>
      </c>
    </row>
    <row r="575" spans="1:29">
      <c r="A575">
        <v>665</v>
      </c>
      <c r="B575" t="s">
        <v>734</v>
      </c>
      <c r="C575">
        <v>15100000</v>
      </c>
      <c r="D575">
        <v>1760131384</v>
      </c>
      <c r="E575" t="s">
        <v>29</v>
      </c>
      <c r="F575" t="s">
        <v>734</v>
      </c>
      <c r="G575">
        <v>533</v>
      </c>
      <c r="H575" t="s">
        <v>36</v>
      </c>
      <c r="I575" t="s">
        <v>37</v>
      </c>
      <c r="J575" t="s">
        <v>63</v>
      </c>
      <c r="K575">
        <v>5849</v>
      </c>
      <c r="L575">
        <v>7</v>
      </c>
      <c r="M575">
        <v>145</v>
      </c>
      <c r="N575">
        <v>12376000</v>
      </c>
      <c r="O575">
        <v>3100</v>
      </c>
      <c r="P575">
        <v>49500</v>
      </c>
      <c r="Q575">
        <v>37100</v>
      </c>
      <c r="R575">
        <v>594000</v>
      </c>
      <c r="S575" t="s">
        <v>78</v>
      </c>
      <c r="T575">
        <v>2008</v>
      </c>
      <c r="U575" t="s">
        <v>130</v>
      </c>
      <c r="V575">
        <v>27</v>
      </c>
      <c r="W575">
        <v>35.5</v>
      </c>
      <c r="X575">
        <v>108116615</v>
      </c>
      <c r="Y575">
        <v>2.15</v>
      </c>
      <c r="Z575">
        <v>50975903</v>
      </c>
      <c r="AA575">
        <v>12.879721</v>
      </c>
      <c r="AB575">
        <v>121.774017</v>
      </c>
      <c r="AC575" s="13">
        <f t="shared" si="9"/>
        <v>2324507</v>
      </c>
    </row>
    <row r="576" spans="1:29">
      <c r="A576">
        <v>162</v>
      </c>
      <c r="B576" t="s">
        <v>735</v>
      </c>
      <c r="C576">
        <v>30400000</v>
      </c>
      <c r="D576">
        <v>17999961915</v>
      </c>
      <c r="E576" t="s">
        <v>78</v>
      </c>
      <c r="F576" t="s">
        <v>735</v>
      </c>
      <c r="G576">
        <v>532</v>
      </c>
      <c r="H576" t="s">
        <v>59</v>
      </c>
      <c r="I576" t="s">
        <v>60</v>
      </c>
      <c r="J576" t="s">
        <v>63</v>
      </c>
      <c r="K576">
        <v>147</v>
      </c>
      <c r="L576">
        <v>46</v>
      </c>
      <c r="M576">
        <v>46</v>
      </c>
      <c r="N576">
        <v>122926000</v>
      </c>
      <c r="O576">
        <v>30700</v>
      </c>
      <c r="P576">
        <v>491700</v>
      </c>
      <c r="Q576">
        <v>368800</v>
      </c>
      <c r="R576">
        <v>5900000</v>
      </c>
      <c r="S576">
        <v>300000</v>
      </c>
      <c r="T576">
        <v>2018</v>
      </c>
      <c r="U576" t="s">
        <v>40</v>
      </c>
      <c r="V576">
        <v>3</v>
      </c>
      <c r="W576">
        <v>88.2</v>
      </c>
      <c r="X576">
        <v>328239523</v>
      </c>
      <c r="Y576">
        <v>14.7</v>
      </c>
      <c r="Z576">
        <v>270663028</v>
      </c>
      <c r="AA576">
        <v>37.090240000000001</v>
      </c>
      <c r="AB576">
        <v>-95.712890999999999</v>
      </c>
      <c r="AC576" s="13">
        <f t="shared" si="9"/>
        <v>48251210</v>
      </c>
    </row>
    <row r="577" spans="1:29">
      <c r="A577">
        <v>448</v>
      </c>
      <c r="B577" t="s">
        <v>736</v>
      </c>
      <c r="C577">
        <v>18800000</v>
      </c>
      <c r="D577">
        <v>9594188708</v>
      </c>
      <c r="E577" t="s">
        <v>63</v>
      </c>
      <c r="F577" t="s">
        <v>736</v>
      </c>
      <c r="G577">
        <v>530</v>
      </c>
      <c r="H577" t="s">
        <v>53</v>
      </c>
      <c r="I577" t="s">
        <v>54</v>
      </c>
      <c r="J577" t="s">
        <v>63</v>
      </c>
      <c r="K577">
        <v>483</v>
      </c>
      <c r="L577">
        <v>2</v>
      </c>
      <c r="M577">
        <v>113</v>
      </c>
      <c r="N577">
        <v>68006000</v>
      </c>
      <c r="O577">
        <v>17000</v>
      </c>
      <c r="P577">
        <v>272000</v>
      </c>
      <c r="Q577">
        <v>204000</v>
      </c>
      <c r="R577">
        <v>3300000</v>
      </c>
      <c r="S577">
        <v>100000</v>
      </c>
      <c r="T577">
        <v>2014</v>
      </c>
      <c r="U577" t="s">
        <v>38</v>
      </c>
      <c r="V577">
        <v>20</v>
      </c>
      <c r="W577">
        <v>82.7</v>
      </c>
      <c r="X577">
        <v>44385155</v>
      </c>
      <c r="Y577">
        <v>8.8800000000000008</v>
      </c>
      <c r="Z577">
        <v>30835699</v>
      </c>
      <c r="AA577">
        <v>48.379432999999999</v>
      </c>
      <c r="AB577">
        <v>31.165579999999999</v>
      </c>
      <c r="AC577" s="13">
        <f t="shared" si="9"/>
        <v>3941402</v>
      </c>
    </row>
    <row r="578" spans="1:29">
      <c r="A578">
        <v>313</v>
      </c>
      <c r="B578" t="s">
        <v>737</v>
      </c>
      <c r="C578">
        <v>22500000</v>
      </c>
      <c r="D578">
        <v>10613701948</v>
      </c>
      <c r="E578" t="s">
        <v>78</v>
      </c>
      <c r="F578" t="s">
        <v>737</v>
      </c>
      <c r="G578">
        <v>526</v>
      </c>
      <c r="H578" t="s">
        <v>59</v>
      </c>
      <c r="I578" t="s">
        <v>60</v>
      </c>
      <c r="J578" t="s">
        <v>63</v>
      </c>
      <c r="K578">
        <v>399</v>
      </c>
      <c r="L578">
        <v>89</v>
      </c>
      <c r="M578">
        <v>84</v>
      </c>
      <c r="N578">
        <v>65066000</v>
      </c>
      <c r="O578">
        <v>16300</v>
      </c>
      <c r="P578">
        <v>260300</v>
      </c>
      <c r="Q578">
        <v>195200</v>
      </c>
      <c r="R578">
        <v>3100000</v>
      </c>
      <c r="S578">
        <v>100000</v>
      </c>
      <c r="T578">
        <v>2018</v>
      </c>
      <c r="U578" t="s">
        <v>40</v>
      </c>
      <c r="V578">
        <v>9</v>
      </c>
      <c r="W578">
        <v>88.2</v>
      </c>
      <c r="X578">
        <v>328239523</v>
      </c>
      <c r="Y578">
        <v>14.7</v>
      </c>
      <c r="Z578">
        <v>270663028</v>
      </c>
      <c r="AA578">
        <v>37.090240000000001</v>
      </c>
      <c r="AB578">
        <v>-95.712890999999999</v>
      </c>
      <c r="AC578" s="13">
        <f t="shared" si="9"/>
        <v>48251210</v>
      </c>
    </row>
    <row r="579" spans="1:29">
      <c r="A579">
        <v>910</v>
      </c>
      <c r="B579" t="s">
        <v>738</v>
      </c>
      <c r="C579">
        <v>13000000</v>
      </c>
      <c r="D579">
        <v>4349562794</v>
      </c>
      <c r="E579" t="s">
        <v>111</v>
      </c>
      <c r="F579" t="s">
        <v>738</v>
      </c>
      <c r="G579">
        <v>521</v>
      </c>
      <c r="H579" t="s">
        <v>132</v>
      </c>
      <c r="I579" t="s">
        <v>133</v>
      </c>
      <c r="J579" t="s">
        <v>111</v>
      </c>
      <c r="K579">
        <v>1692</v>
      </c>
      <c r="L579">
        <v>51</v>
      </c>
      <c r="M579">
        <v>144</v>
      </c>
      <c r="N579">
        <v>29526000</v>
      </c>
      <c r="O579">
        <v>7400</v>
      </c>
      <c r="P579">
        <v>118100</v>
      </c>
      <c r="Q579">
        <v>88600</v>
      </c>
      <c r="R579">
        <v>1400000</v>
      </c>
      <c r="S579" t="s">
        <v>78</v>
      </c>
      <c r="T579">
        <v>2012</v>
      </c>
      <c r="U579" t="s">
        <v>33</v>
      </c>
      <c r="V579">
        <v>4</v>
      </c>
      <c r="W579">
        <v>51.3</v>
      </c>
      <c r="X579">
        <v>212559417</v>
      </c>
      <c r="Y579">
        <v>12.08</v>
      </c>
      <c r="Z579">
        <v>183241641</v>
      </c>
      <c r="AA579">
        <v>-14.235004</v>
      </c>
      <c r="AB579">
        <v>-51.925280000000001</v>
      </c>
      <c r="AC579" s="13">
        <f t="shared" si="9"/>
        <v>25677178</v>
      </c>
    </row>
    <row r="580" spans="1:29">
      <c r="A580">
        <v>818</v>
      </c>
      <c r="B580" t="s">
        <v>739</v>
      </c>
      <c r="C580">
        <v>13800000</v>
      </c>
      <c r="D580">
        <v>5019136690</v>
      </c>
      <c r="E580" t="s">
        <v>29</v>
      </c>
      <c r="F580" t="s">
        <v>739</v>
      </c>
      <c r="G580">
        <v>520</v>
      </c>
      <c r="H580" t="s">
        <v>205</v>
      </c>
      <c r="I580" t="s">
        <v>206</v>
      </c>
      <c r="J580" t="s">
        <v>225</v>
      </c>
      <c r="K580">
        <v>1361</v>
      </c>
      <c r="L580">
        <v>30</v>
      </c>
      <c r="M580">
        <v>28</v>
      </c>
      <c r="N580">
        <v>26519000</v>
      </c>
      <c r="O580">
        <v>6600</v>
      </c>
      <c r="P580">
        <v>106100</v>
      </c>
      <c r="Q580">
        <v>79600</v>
      </c>
      <c r="R580">
        <v>1300000</v>
      </c>
      <c r="S580">
        <v>100000</v>
      </c>
      <c r="T580">
        <v>2019</v>
      </c>
      <c r="U580" t="s">
        <v>86</v>
      </c>
      <c r="V580">
        <v>13</v>
      </c>
      <c r="W580">
        <v>40.200000000000003</v>
      </c>
      <c r="X580">
        <v>126014024</v>
      </c>
      <c r="Y580">
        <v>3.42</v>
      </c>
      <c r="Z580">
        <v>102626859</v>
      </c>
      <c r="AA580">
        <v>23.634501</v>
      </c>
      <c r="AB580">
        <v>-102.552784</v>
      </c>
      <c r="AC580" s="13">
        <f t="shared" si="9"/>
        <v>4309680</v>
      </c>
    </row>
    <row r="581" spans="1:29">
      <c r="A581">
        <v>764</v>
      </c>
      <c r="B581" t="s">
        <v>740</v>
      </c>
      <c r="C581">
        <v>14400000</v>
      </c>
      <c r="D581">
        <v>6543282459</v>
      </c>
      <c r="E581" t="s">
        <v>78</v>
      </c>
      <c r="F581" t="s">
        <v>740</v>
      </c>
      <c r="G581">
        <v>516</v>
      </c>
      <c r="H581" t="s">
        <v>59</v>
      </c>
      <c r="I581" t="s">
        <v>60</v>
      </c>
      <c r="J581" t="s">
        <v>63</v>
      </c>
      <c r="K581">
        <v>918</v>
      </c>
      <c r="L581">
        <v>157</v>
      </c>
      <c r="M581">
        <v>152</v>
      </c>
      <c r="N581">
        <v>40089000</v>
      </c>
      <c r="O581">
        <v>10000</v>
      </c>
      <c r="P581">
        <v>160400</v>
      </c>
      <c r="Q581">
        <v>120300</v>
      </c>
      <c r="R581">
        <v>1900000</v>
      </c>
      <c r="S581" t="s">
        <v>78</v>
      </c>
      <c r="T581">
        <v>2018</v>
      </c>
      <c r="U581" t="s">
        <v>40</v>
      </c>
      <c r="V581">
        <v>3</v>
      </c>
      <c r="W581">
        <v>88.2</v>
      </c>
      <c r="X581">
        <v>328239523</v>
      </c>
      <c r="Y581">
        <v>14.7</v>
      </c>
      <c r="Z581">
        <v>270663028</v>
      </c>
      <c r="AA581">
        <v>37.090240000000001</v>
      </c>
      <c r="AB581">
        <v>-95.712890999999999</v>
      </c>
      <c r="AC581" s="13">
        <f t="shared" si="9"/>
        <v>48251210</v>
      </c>
    </row>
    <row r="582" spans="1:29">
      <c r="A582">
        <v>92</v>
      </c>
      <c r="B582" t="s">
        <v>741</v>
      </c>
      <c r="C582">
        <v>37900000</v>
      </c>
      <c r="D582">
        <v>23510152352</v>
      </c>
      <c r="E582" t="s">
        <v>78</v>
      </c>
      <c r="F582" t="s">
        <v>741</v>
      </c>
      <c r="G582">
        <v>515</v>
      </c>
      <c r="H582" t="s">
        <v>59</v>
      </c>
      <c r="I582" t="s">
        <v>60</v>
      </c>
      <c r="J582" t="s">
        <v>63</v>
      </c>
      <c r="K582">
        <v>84</v>
      </c>
      <c r="L582">
        <v>28</v>
      </c>
      <c r="M582">
        <v>27</v>
      </c>
      <c r="N582">
        <v>244093000</v>
      </c>
      <c r="O582">
        <v>61000</v>
      </c>
      <c r="P582">
        <v>976400</v>
      </c>
      <c r="Q582">
        <v>732300</v>
      </c>
      <c r="R582">
        <v>11700000</v>
      </c>
      <c r="S582">
        <v>200000</v>
      </c>
      <c r="T582">
        <v>2018</v>
      </c>
      <c r="U582" t="s">
        <v>64</v>
      </c>
      <c r="V582">
        <v>20</v>
      </c>
      <c r="W582">
        <v>88.2</v>
      </c>
      <c r="X582">
        <v>328239523</v>
      </c>
      <c r="Y582">
        <v>14.7</v>
      </c>
      <c r="Z582">
        <v>270663028</v>
      </c>
      <c r="AA582">
        <v>37.090240000000001</v>
      </c>
      <c r="AB582">
        <v>-95.712890999999999</v>
      </c>
      <c r="AC582" s="13">
        <f t="shared" si="9"/>
        <v>48251210</v>
      </c>
    </row>
    <row r="583" spans="1:29">
      <c r="A583">
        <v>320</v>
      </c>
      <c r="B583" t="s">
        <v>742</v>
      </c>
      <c r="C583">
        <v>22000000</v>
      </c>
      <c r="D583">
        <v>8594440895</v>
      </c>
      <c r="E583" t="s">
        <v>78</v>
      </c>
      <c r="F583" t="s">
        <v>742</v>
      </c>
      <c r="G583">
        <v>515</v>
      </c>
      <c r="H583" t="s">
        <v>59</v>
      </c>
      <c r="I583" t="s">
        <v>60</v>
      </c>
      <c r="J583" t="s">
        <v>63</v>
      </c>
      <c r="K583">
        <v>591</v>
      </c>
      <c r="L583">
        <v>93</v>
      </c>
      <c r="M583">
        <v>87</v>
      </c>
      <c r="N583">
        <v>183871000</v>
      </c>
      <c r="O583">
        <v>46000</v>
      </c>
      <c r="P583">
        <v>735500</v>
      </c>
      <c r="Q583">
        <v>551600</v>
      </c>
      <c r="R583">
        <v>8800000</v>
      </c>
      <c r="S583">
        <v>200000</v>
      </c>
      <c r="T583">
        <v>2018</v>
      </c>
      <c r="U583" t="s">
        <v>38</v>
      </c>
      <c r="V583">
        <v>11</v>
      </c>
      <c r="W583">
        <v>88.2</v>
      </c>
      <c r="X583">
        <v>328239523</v>
      </c>
      <c r="Y583">
        <v>14.7</v>
      </c>
      <c r="Z583">
        <v>270663028</v>
      </c>
      <c r="AA583">
        <v>37.090240000000001</v>
      </c>
      <c r="AB583">
        <v>-95.712890999999999</v>
      </c>
      <c r="AC583" s="13">
        <f t="shared" si="9"/>
        <v>48251210</v>
      </c>
    </row>
    <row r="584" spans="1:29">
      <c r="A584">
        <v>739</v>
      </c>
      <c r="B584" t="s">
        <v>743</v>
      </c>
      <c r="C584">
        <v>14500000</v>
      </c>
      <c r="D584">
        <v>1739129375</v>
      </c>
      <c r="E584" t="s">
        <v>78</v>
      </c>
      <c r="F584" t="s">
        <v>743</v>
      </c>
      <c r="G584">
        <v>514</v>
      </c>
      <c r="H584" t="s">
        <v>30</v>
      </c>
      <c r="I584" t="s">
        <v>31</v>
      </c>
      <c r="J584" t="s">
        <v>233</v>
      </c>
      <c r="K584">
        <v>5926</v>
      </c>
      <c r="L584">
        <v>107</v>
      </c>
      <c r="M584">
        <v>13</v>
      </c>
      <c r="N584">
        <v>23034000</v>
      </c>
      <c r="O584">
        <v>5800</v>
      </c>
      <c r="P584">
        <v>92100</v>
      </c>
      <c r="Q584">
        <v>69100</v>
      </c>
      <c r="R584">
        <v>1100000</v>
      </c>
      <c r="S584">
        <v>100000</v>
      </c>
      <c r="T584">
        <v>2021</v>
      </c>
      <c r="U584" t="s">
        <v>33</v>
      </c>
      <c r="V584">
        <v>1</v>
      </c>
      <c r="W584">
        <v>28.1</v>
      </c>
      <c r="X584">
        <v>1366417754</v>
      </c>
      <c r="Y584">
        <v>5.36</v>
      </c>
      <c r="Z584">
        <v>471031528</v>
      </c>
      <c r="AA584">
        <v>20.593684</v>
      </c>
      <c r="AB584">
        <v>78.962879999999998</v>
      </c>
      <c r="AC584" s="13">
        <f t="shared" si="9"/>
        <v>73239992</v>
      </c>
    </row>
    <row r="585" spans="1:29">
      <c r="A585">
        <v>499</v>
      </c>
      <c r="B585" t="s">
        <v>744</v>
      </c>
      <c r="C585">
        <v>17700000</v>
      </c>
      <c r="D585">
        <v>7912733203</v>
      </c>
      <c r="E585" t="s">
        <v>29</v>
      </c>
      <c r="F585" t="s">
        <v>744</v>
      </c>
      <c r="G585">
        <v>512</v>
      </c>
      <c r="H585" t="s">
        <v>30</v>
      </c>
      <c r="I585" t="s">
        <v>31</v>
      </c>
      <c r="J585" t="s">
        <v>171</v>
      </c>
      <c r="K585">
        <v>671</v>
      </c>
      <c r="L585">
        <v>84</v>
      </c>
      <c r="M585">
        <v>30</v>
      </c>
      <c r="N585">
        <v>346753000</v>
      </c>
      <c r="O585">
        <v>86700</v>
      </c>
      <c r="P585">
        <v>1400000</v>
      </c>
      <c r="Q585">
        <v>1000000</v>
      </c>
      <c r="R585">
        <v>16600000</v>
      </c>
      <c r="S585">
        <v>900000</v>
      </c>
      <c r="T585">
        <v>2018</v>
      </c>
      <c r="U585" t="s">
        <v>64</v>
      </c>
      <c r="V585">
        <v>18</v>
      </c>
      <c r="W585">
        <v>28.1</v>
      </c>
      <c r="X585">
        <v>1366417754</v>
      </c>
      <c r="Y585">
        <v>5.36</v>
      </c>
      <c r="Z585">
        <v>471031528</v>
      </c>
      <c r="AA585">
        <v>20.593684</v>
      </c>
      <c r="AB585">
        <v>78.962879999999998</v>
      </c>
      <c r="AC585" s="13">
        <f t="shared" si="9"/>
        <v>73239992</v>
      </c>
    </row>
    <row r="586" spans="1:29">
      <c r="A586">
        <v>269</v>
      </c>
      <c r="B586" t="s">
        <v>745</v>
      </c>
      <c r="C586">
        <v>23900000</v>
      </c>
      <c r="D586">
        <v>7213499085</v>
      </c>
      <c r="E586" t="s">
        <v>29</v>
      </c>
      <c r="F586" t="s">
        <v>745</v>
      </c>
      <c r="G586">
        <v>511</v>
      </c>
      <c r="H586" t="s">
        <v>59</v>
      </c>
      <c r="I586" t="s">
        <v>60</v>
      </c>
      <c r="J586" t="s">
        <v>63</v>
      </c>
      <c r="K586">
        <v>787</v>
      </c>
      <c r="L586">
        <v>79</v>
      </c>
      <c r="M586">
        <v>73</v>
      </c>
      <c r="N586">
        <v>177769000</v>
      </c>
      <c r="O586">
        <v>44400</v>
      </c>
      <c r="P586">
        <v>711100</v>
      </c>
      <c r="Q586">
        <v>533300</v>
      </c>
      <c r="R586">
        <v>8500000</v>
      </c>
      <c r="S586">
        <v>300000</v>
      </c>
      <c r="T586">
        <v>2011</v>
      </c>
      <c r="U586" t="s">
        <v>84</v>
      </c>
      <c r="V586">
        <v>22</v>
      </c>
      <c r="W586">
        <v>88.2</v>
      </c>
      <c r="X586">
        <v>328239523</v>
      </c>
      <c r="Y586">
        <v>14.7</v>
      </c>
      <c r="Z586">
        <v>270663028</v>
      </c>
      <c r="AA586">
        <v>37.090240000000001</v>
      </c>
      <c r="AB586">
        <v>-95.712890999999999</v>
      </c>
      <c r="AC586" s="13">
        <f t="shared" si="9"/>
        <v>48251210</v>
      </c>
    </row>
    <row r="587" spans="1:29">
      <c r="A587">
        <v>906</v>
      </c>
      <c r="B587" t="s">
        <v>746</v>
      </c>
      <c r="C587">
        <v>13000000</v>
      </c>
      <c r="D587">
        <v>8739174649</v>
      </c>
      <c r="E587" t="s">
        <v>76</v>
      </c>
      <c r="F587" t="s">
        <v>746</v>
      </c>
      <c r="G587">
        <v>510</v>
      </c>
      <c r="H587" t="s">
        <v>113</v>
      </c>
      <c r="I587" t="s">
        <v>114</v>
      </c>
      <c r="J587" t="s">
        <v>77</v>
      </c>
      <c r="K587">
        <v>553</v>
      </c>
      <c r="L587">
        <v>15</v>
      </c>
      <c r="M587">
        <v>65</v>
      </c>
      <c r="N587">
        <v>1081000000</v>
      </c>
      <c r="O587">
        <v>270300</v>
      </c>
      <c r="P587">
        <v>4300000</v>
      </c>
      <c r="Q587">
        <v>3200000</v>
      </c>
      <c r="R587">
        <v>51900000</v>
      </c>
      <c r="S587">
        <v>1000000</v>
      </c>
      <c r="T587">
        <v>2020</v>
      </c>
      <c r="U587" t="s">
        <v>64</v>
      </c>
      <c r="V587">
        <v>7</v>
      </c>
      <c r="W587">
        <v>94.3</v>
      </c>
      <c r="X587">
        <v>51709098</v>
      </c>
      <c r="Y587">
        <v>4.1500000000000004</v>
      </c>
      <c r="Z587">
        <v>42106719</v>
      </c>
      <c r="AA587">
        <v>35.907756999999997</v>
      </c>
      <c r="AB587">
        <v>127.76692199999999</v>
      </c>
      <c r="AC587" s="13">
        <f t="shared" ref="AC587:AC650" si="10">ROUND((Y587/100)*X587, 0)</f>
        <v>2145928</v>
      </c>
    </row>
    <row r="588" spans="1:29">
      <c r="A588">
        <v>594</v>
      </c>
      <c r="B588" t="s">
        <v>747</v>
      </c>
      <c r="C588">
        <v>16100000</v>
      </c>
      <c r="D588">
        <v>7399296005</v>
      </c>
      <c r="E588" t="s">
        <v>78</v>
      </c>
      <c r="F588" t="s">
        <v>747</v>
      </c>
      <c r="G588">
        <v>510</v>
      </c>
      <c r="H588" t="s">
        <v>59</v>
      </c>
      <c r="I588" t="s">
        <v>60</v>
      </c>
      <c r="J588" t="s">
        <v>63</v>
      </c>
      <c r="K588">
        <v>759</v>
      </c>
      <c r="L588">
        <v>141</v>
      </c>
      <c r="M588">
        <v>137</v>
      </c>
      <c r="N588">
        <v>32011000</v>
      </c>
      <c r="O588">
        <v>8000</v>
      </c>
      <c r="P588">
        <v>128000</v>
      </c>
      <c r="Q588">
        <v>96000</v>
      </c>
      <c r="R588">
        <v>1500000</v>
      </c>
      <c r="S588">
        <v>100000</v>
      </c>
      <c r="T588">
        <v>2019</v>
      </c>
      <c r="U588" t="s">
        <v>80</v>
      </c>
      <c r="V588">
        <v>24</v>
      </c>
      <c r="W588">
        <v>88.2</v>
      </c>
      <c r="X588">
        <v>328239523</v>
      </c>
      <c r="Y588">
        <v>14.7</v>
      </c>
      <c r="Z588">
        <v>270663028</v>
      </c>
      <c r="AA588">
        <v>37.090240000000001</v>
      </c>
      <c r="AB588">
        <v>-95.712890999999999</v>
      </c>
      <c r="AC588" s="13">
        <f t="shared" si="10"/>
        <v>48251210</v>
      </c>
    </row>
    <row r="589" spans="1:29">
      <c r="A589">
        <v>91</v>
      </c>
      <c r="B589" t="s">
        <v>748</v>
      </c>
      <c r="C589">
        <v>38000000</v>
      </c>
      <c r="D589">
        <v>22731415608</v>
      </c>
      <c r="E589" t="s">
        <v>111</v>
      </c>
      <c r="F589" t="s">
        <v>748</v>
      </c>
      <c r="G589">
        <v>505</v>
      </c>
      <c r="H589" t="s">
        <v>59</v>
      </c>
      <c r="I589" t="s">
        <v>60</v>
      </c>
      <c r="J589" t="s">
        <v>111</v>
      </c>
      <c r="K589">
        <v>92</v>
      </c>
      <c r="L589">
        <v>27</v>
      </c>
      <c r="M589">
        <v>33</v>
      </c>
      <c r="N589">
        <v>205594000</v>
      </c>
      <c r="O589">
        <v>51400</v>
      </c>
      <c r="P589">
        <v>822400</v>
      </c>
      <c r="Q589">
        <v>616800</v>
      </c>
      <c r="R589">
        <v>9900000</v>
      </c>
      <c r="S589">
        <v>100000</v>
      </c>
      <c r="T589">
        <v>2011</v>
      </c>
      <c r="U589" t="s">
        <v>80</v>
      </c>
      <c r="V589">
        <v>16</v>
      </c>
      <c r="W589">
        <v>88.2</v>
      </c>
      <c r="X589">
        <v>328239523</v>
      </c>
      <c r="Y589">
        <v>14.7</v>
      </c>
      <c r="Z589">
        <v>270663028</v>
      </c>
      <c r="AA589">
        <v>37.090240000000001</v>
      </c>
      <c r="AB589">
        <v>-95.712890999999999</v>
      </c>
      <c r="AC589" s="13">
        <f t="shared" si="10"/>
        <v>48251210</v>
      </c>
    </row>
    <row r="590" spans="1:29">
      <c r="A590">
        <v>185</v>
      </c>
      <c r="B590" t="s">
        <v>749</v>
      </c>
      <c r="C590">
        <v>28300000</v>
      </c>
      <c r="D590">
        <v>14814192034</v>
      </c>
      <c r="E590" t="s">
        <v>118</v>
      </c>
      <c r="F590" t="s">
        <v>749</v>
      </c>
      <c r="G590">
        <v>505</v>
      </c>
      <c r="H590" t="s">
        <v>30</v>
      </c>
      <c r="I590" t="s">
        <v>31</v>
      </c>
      <c r="J590" t="s">
        <v>118</v>
      </c>
      <c r="K590">
        <v>223</v>
      </c>
      <c r="L590">
        <v>45</v>
      </c>
      <c r="M590">
        <v>14</v>
      </c>
      <c r="N590">
        <v>288110000</v>
      </c>
      <c r="O590">
        <v>72000</v>
      </c>
      <c r="P590">
        <v>1200000</v>
      </c>
      <c r="Q590">
        <v>864300</v>
      </c>
      <c r="R590">
        <v>13800000</v>
      </c>
      <c r="S590">
        <v>800000</v>
      </c>
      <c r="T590">
        <v>2014</v>
      </c>
      <c r="U590" t="s">
        <v>86</v>
      </c>
      <c r="V590">
        <v>13</v>
      </c>
      <c r="W590">
        <v>28.1</v>
      </c>
      <c r="X590">
        <v>1366417754</v>
      </c>
      <c r="Y590">
        <v>5.36</v>
      </c>
      <c r="Z590">
        <v>471031528</v>
      </c>
      <c r="AA590">
        <v>20.593684</v>
      </c>
      <c r="AB590">
        <v>78.962879999999998</v>
      </c>
      <c r="AC590" s="13">
        <f t="shared" si="10"/>
        <v>73239992</v>
      </c>
    </row>
    <row r="591" spans="1:29">
      <c r="A591">
        <v>267</v>
      </c>
      <c r="B591" t="s">
        <v>750</v>
      </c>
      <c r="C591">
        <v>23900000</v>
      </c>
      <c r="D591">
        <v>4067878931</v>
      </c>
      <c r="E591" t="s">
        <v>63</v>
      </c>
      <c r="F591" t="s">
        <v>750</v>
      </c>
      <c r="G591">
        <v>505</v>
      </c>
      <c r="H591" t="s">
        <v>59</v>
      </c>
      <c r="I591" t="s">
        <v>60</v>
      </c>
      <c r="J591" t="s">
        <v>63</v>
      </c>
      <c r="K591">
        <v>1860</v>
      </c>
      <c r="L591">
        <v>79</v>
      </c>
      <c r="M591">
        <v>73</v>
      </c>
      <c r="N591">
        <v>58126000</v>
      </c>
      <c r="O591">
        <v>14500</v>
      </c>
      <c r="P591">
        <v>232500</v>
      </c>
      <c r="Q591">
        <v>174400</v>
      </c>
      <c r="R591">
        <v>2800000</v>
      </c>
      <c r="S591">
        <v>100000</v>
      </c>
      <c r="T591">
        <v>2015</v>
      </c>
      <c r="U591" t="s">
        <v>84</v>
      </c>
      <c r="V591">
        <v>1</v>
      </c>
      <c r="W591">
        <v>88.2</v>
      </c>
      <c r="X591">
        <v>328239523</v>
      </c>
      <c r="Y591">
        <v>14.7</v>
      </c>
      <c r="Z591">
        <v>270663028</v>
      </c>
      <c r="AA591">
        <v>37.090240000000001</v>
      </c>
      <c r="AB591">
        <v>-95.712890999999999</v>
      </c>
      <c r="AC591" s="13">
        <f t="shared" si="10"/>
        <v>48251210</v>
      </c>
    </row>
    <row r="592" spans="1:29">
      <c r="A592">
        <v>811</v>
      </c>
      <c r="B592" t="s">
        <v>751</v>
      </c>
      <c r="C592">
        <v>13900000</v>
      </c>
      <c r="D592">
        <v>8451754769</v>
      </c>
      <c r="E592" t="s">
        <v>78</v>
      </c>
      <c r="F592" t="s">
        <v>751</v>
      </c>
      <c r="G592">
        <v>504</v>
      </c>
      <c r="H592" t="s">
        <v>59</v>
      </c>
      <c r="I592" t="s">
        <v>60</v>
      </c>
      <c r="J592" t="s">
        <v>171</v>
      </c>
      <c r="K592">
        <v>600</v>
      </c>
      <c r="L592">
        <v>161</v>
      </c>
      <c r="M592">
        <v>50</v>
      </c>
      <c r="N592">
        <v>114261000</v>
      </c>
      <c r="O592">
        <v>28600</v>
      </c>
      <c r="P592">
        <v>457000</v>
      </c>
      <c r="Q592">
        <v>342800</v>
      </c>
      <c r="R592">
        <v>5500000</v>
      </c>
      <c r="S592">
        <v>200000</v>
      </c>
      <c r="T592">
        <v>2018</v>
      </c>
      <c r="U592" t="s">
        <v>38</v>
      </c>
      <c r="V592">
        <v>12</v>
      </c>
      <c r="W592">
        <v>88.2</v>
      </c>
      <c r="X592">
        <v>328239523</v>
      </c>
      <c r="Y592">
        <v>14.7</v>
      </c>
      <c r="Z592">
        <v>270663028</v>
      </c>
      <c r="AA592">
        <v>37.090240000000001</v>
      </c>
      <c r="AB592">
        <v>-95.712890999999999</v>
      </c>
      <c r="AC592" s="13">
        <f t="shared" si="10"/>
        <v>48251210</v>
      </c>
    </row>
    <row r="593" spans="1:29">
      <c r="A593">
        <v>941</v>
      </c>
      <c r="B593" t="s">
        <v>752</v>
      </c>
      <c r="C593">
        <v>12700000</v>
      </c>
      <c r="D593">
        <v>1081285962</v>
      </c>
      <c r="E593" t="s">
        <v>76</v>
      </c>
      <c r="F593" t="s">
        <v>752</v>
      </c>
      <c r="G593">
        <v>504</v>
      </c>
      <c r="H593" t="s">
        <v>132</v>
      </c>
      <c r="I593" t="s">
        <v>133</v>
      </c>
      <c r="J593" t="s">
        <v>77</v>
      </c>
      <c r="K593">
        <v>10642</v>
      </c>
      <c r="L593">
        <v>53</v>
      </c>
      <c r="M593">
        <v>67</v>
      </c>
      <c r="N593">
        <v>3619000</v>
      </c>
      <c r="O593">
        <v>905</v>
      </c>
      <c r="P593">
        <v>14500</v>
      </c>
      <c r="Q593">
        <v>10900</v>
      </c>
      <c r="R593">
        <v>173700</v>
      </c>
      <c r="S593" t="s">
        <v>78</v>
      </c>
      <c r="T593">
        <v>2015</v>
      </c>
      <c r="U593" t="s">
        <v>80</v>
      </c>
      <c r="V593">
        <v>13</v>
      </c>
      <c r="W593">
        <v>51.3</v>
      </c>
      <c r="X593">
        <v>212559417</v>
      </c>
      <c r="Y593">
        <v>12.08</v>
      </c>
      <c r="Z593">
        <v>183241641</v>
      </c>
      <c r="AA593">
        <v>-14.235004</v>
      </c>
      <c r="AB593">
        <v>-51.925280000000001</v>
      </c>
      <c r="AC593" s="13">
        <f t="shared" si="10"/>
        <v>25677178</v>
      </c>
    </row>
    <row r="594" spans="1:29">
      <c r="A594">
        <v>808</v>
      </c>
      <c r="B594" t="s">
        <v>753</v>
      </c>
      <c r="C594">
        <v>13900000</v>
      </c>
      <c r="D594">
        <v>5465532801</v>
      </c>
      <c r="E594" t="s">
        <v>63</v>
      </c>
      <c r="F594" t="s">
        <v>753</v>
      </c>
      <c r="G594">
        <v>503</v>
      </c>
      <c r="H594" t="s">
        <v>59</v>
      </c>
      <c r="I594" t="s">
        <v>60</v>
      </c>
      <c r="J594" t="s">
        <v>63</v>
      </c>
      <c r="K594">
        <v>1200</v>
      </c>
      <c r="L594">
        <v>161</v>
      </c>
      <c r="M594">
        <v>157</v>
      </c>
      <c r="N594">
        <v>26883000</v>
      </c>
      <c r="O594">
        <v>6700</v>
      </c>
      <c r="P594">
        <v>107500</v>
      </c>
      <c r="Q594">
        <v>80600</v>
      </c>
      <c r="R594">
        <v>1300000</v>
      </c>
      <c r="S594" t="s">
        <v>78</v>
      </c>
      <c r="T594">
        <v>2018</v>
      </c>
      <c r="U594" t="s">
        <v>86</v>
      </c>
      <c r="V594">
        <v>12</v>
      </c>
      <c r="W594">
        <v>88.2</v>
      </c>
      <c r="X594">
        <v>328239523</v>
      </c>
      <c r="Y594">
        <v>14.7</v>
      </c>
      <c r="Z594">
        <v>270663028</v>
      </c>
      <c r="AA594">
        <v>37.090240000000001</v>
      </c>
      <c r="AB594">
        <v>-95.712890999999999</v>
      </c>
      <c r="AC594" s="13">
        <f t="shared" si="10"/>
        <v>48251210</v>
      </c>
    </row>
    <row r="595" spans="1:29">
      <c r="A595">
        <v>547</v>
      </c>
      <c r="B595" t="s">
        <v>754</v>
      </c>
      <c r="C595">
        <v>16800000</v>
      </c>
      <c r="D595">
        <v>7195314800</v>
      </c>
      <c r="E595" t="s">
        <v>63</v>
      </c>
      <c r="F595" t="s">
        <v>754</v>
      </c>
      <c r="G595">
        <v>502</v>
      </c>
      <c r="H595" t="s">
        <v>45</v>
      </c>
      <c r="I595" t="s">
        <v>46</v>
      </c>
      <c r="J595" t="s">
        <v>63</v>
      </c>
      <c r="K595">
        <v>795</v>
      </c>
      <c r="L595">
        <v>19</v>
      </c>
      <c r="M595">
        <v>130</v>
      </c>
      <c r="N595">
        <v>42836000</v>
      </c>
      <c r="O595">
        <v>10700</v>
      </c>
      <c r="P595">
        <v>171300</v>
      </c>
      <c r="Q595">
        <v>128500</v>
      </c>
      <c r="R595">
        <v>2100000</v>
      </c>
      <c r="S595">
        <v>100000</v>
      </c>
      <c r="T595">
        <v>2019</v>
      </c>
      <c r="U595" t="s">
        <v>40</v>
      </c>
      <c r="V595">
        <v>22</v>
      </c>
      <c r="W595">
        <v>36.299999999999997</v>
      </c>
      <c r="X595">
        <v>270203917</v>
      </c>
      <c r="Y595">
        <v>4.6900000000000004</v>
      </c>
      <c r="Z595">
        <v>151509724</v>
      </c>
      <c r="AA595">
        <v>-0.78927499999999995</v>
      </c>
      <c r="AB595">
        <v>113.92132700000001</v>
      </c>
      <c r="AC595" s="13">
        <f t="shared" si="10"/>
        <v>12672564</v>
      </c>
    </row>
    <row r="596" spans="1:29">
      <c r="A596">
        <v>356</v>
      </c>
      <c r="B596" t="s">
        <v>755</v>
      </c>
      <c r="C596">
        <v>21000000</v>
      </c>
      <c r="D596">
        <v>9789121606</v>
      </c>
      <c r="E596" t="s">
        <v>78</v>
      </c>
      <c r="F596" t="s">
        <v>755</v>
      </c>
      <c r="G596">
        <v>498</v>
      </c>
      <c r="H596" t="s">
        <v>59</v>
      </c>
      <c r="I596" t="s">
        <v>60</v>
      </c>
      <c r="J596" t="s">
        <v>63</v>
      </c>
      <c r="K596">
        <v>464</v>
      </c>
      <c r="L596">
        <v>100</v>
      </c>
      <c r="M596">
        <v>95</v>
      </c>
      <c r="N596">
        <v>133362000</v>
      </c>
      <c r="O596">
        <v>33300</v>
      </c>
      <c r="P596">
        <v>533400</v>
      </c>
      <c r="Q596">
        <v>400100</v>
      </c>
      <c r="R596">
        <v>6400000</v>
      </c>
      <c r="S596">
        <v>300000</v>
      </c>
      <c r="T596">
        <v>2018</v>
      </c>
      <c r="U596" t="s">
        <v>40</v>
      </c>
      <c r="V596">
        <v>9</v>
      </c>
      <c r="W596">
        <v>88.2</v>
      </c>
      <c r="X596">
        <v>328239523</v>
      </c>
      <c r="Y596">
        <v>14.7</v>
      </c>
      <c r="Z596">
        <v>270663028</v>
      </c>
      <c r="AA596">
        <v>37.090240000000001</v>
      </c>
      <c r="AB596">
        <v>-95.712890999999999</v>
      </c>
      <c r="AC596" s="13">
        <f t="shared" si="10"/>
        <v>48251210</v>
      </c>
    </row>
    <row r="597" spans="1:29">
      <c r="A597">
        <v>530</v>
      </c>
      <c r="B597" t="s">
        <v>756</v>
      </c>
      <c r="C597">
        <v>17100000</v>
      </c>
      <c r="D597">
        <v>4448334716</v>
      </c>
      <c r="E597" t="s">
        <v>198</v>
      </c>
      <c r="F597" t="s">
        <v>756</v>
      </c>
      <c r="G597">
        <v>498</v>
      </c>
      <c r="H597" t="s">
        <v>325</v>
      </c>
      <c r="I597" t="s">
        <v>326</v>
      </c>
      <c r="J597" t="s">
        <v>63</v>
      </c>
      <c r="K597">
        <v>1624</v>
      </c>
      <c r="L597">
        <v>6</v>
      </c>
      <c r="M597">
        <v>126</v>
      </c>
      <c r="N597">
        <v>37164000</v>
      </c>
      <c r="O597">
        <v>9300</v>
      </c>
      <c r="P597">
        <v>148700</v>
      </c>
      <c r="Q597">
        <v>111500</v>
      </c>
      <c r="R597">
        <v>1800000</v>
      </c>
      <c r="S597">
        <v>100000</v>
      </c>
      <c r="T597">
        <v>2012</v>
      </c>
      <c r="U597" t="s">
        <v>33</v>
      </c>
      <c r="V597">
        <v>4</v>
      </c>
      <c r="W597">
        <v>81.900000000000006</v>
      </c>
      <c r="X597">
        <v>144373535</v>
      </c>
      <c r="Y597">
        <v>4.59</v>
      </c>
      <c r="Z597">
        <v>107683889</v>
      </c>
      <c r="AA597">
        <v>61.524009999999997</v>
      </c>
      <c r="AB597">
        <v>105.31875599999999</v>
      </c>
      <c r="AC597" s="13">
        <f t="shared" si="10"/>
        <v>6626745</v>
      </c>
    </row>
    <row r="598" spans="1:29">
      <c r="A598">
        <v>307</v>
      </c>
      <c r="B598" t="s">
        <v>757</v>
      </c>
      <c r="C598">
        <v>22600000</v>
      </c>
      <c r="D598">
        <v>9223534599</v>
      </c>
      <c r="E598" t="s">
        <v>198</v>
      </c>
      <c r="F598" t="s">
        <v>757</v>
      </c>
      <c r="G598">
        <v>495</v>
      </c>
      <c r="H598" t="s">
        <v>30</v>
      </c>
      <c r="I598" t="s">
        <v>31</v>
      </c>
      <c r="J598" t="s">
        <v>63</v>
      </c>
      <c r="K598">
        <v>508</v>
      </c>
      <c r="L598">
        <v>62</v>
      </c>
      <c r="M598">
        <v>81</v>
      </c>
      <c r="N598">
        <v>399152000</v>
      </c>
      <c r="O598">
        <v>99800</v>
      </c>
      <c r="P598">
        <v>1600000</v>
      </c>
      <c r="Q598">
        <v>1200000</v>
      </c>
      <c r="R598">
        <v>19200000</v>
      </c>
      <c r="S598">
        <v>1400000</v>
      </c>
      <c r="T598">
        <v>2020</v>
      </c>
      <c r="U598" t="s">
        <v>33</v>
      </c>
      <c r="V598">
        <v>29</v>
      </c>
      <c r="W598">
        <v>28.1</v>
      </c>
      <c r="X598">
        <v>1366417754</v>
      </c>
      <c r="Y598">
        <v>5.36</v>
      </c>
      <c r="Z598">
        <v>471031528</v>
      </c>
      <c r="AA598">
        <v>20.593684</v>
      </c>
      <c r="AB598">
        <v>78.962879999999998</v>
      </c>
      <c r="AC598" s="13">
        <f t="shared" si="10"/>
        <v>73239992</v>
      </c>
    </row>
    <row r="599" spans="1:29">
      <c r="A599">
        <v>830</v>
      </c>
      <c r="B599" t="s">
        <v>758</v>
      </c>
      <c r="C599">
        <v>13700000</v>
      </c>
      <c r="D599">
        <v>5178142148</v>
      </c>
      <c r="E599" t="s">
        <v>118</v>
      </c>
      <c r="F599" t="s">
        <v>758</v>
      </c>
      <c r="G599">
        <v>495</v>
      </c>
      <c r="H599" t="s">
        <v>30</v>
      </c>
      <c r="I599" t="s">
        <v>31</v>
      </c>
      <c r="J599" t="s">
        <v>118</v>
      </c>
      <c r="K599">
        <v>1289</v>
      </c>
      <c r="L599">
        <v>113</v>
      </c>
      <c r="M599">
        <v>39</v>
      </c>
      <c r="N599">
        <v>23893000</v>
      </c>
      <c r="O599">
        <v>6000</v>
      </c>
      <c r="P599">
        <v>95600</v>
      </c>
      <c r="Q599">
        <v>71700</v>
      </c>
      <c r="R599">
        <v>1100000</v>
      </c>
      <c r="S599">
        <v>100000</v>
      </c>
      <c r="T599">
        <v>2011</v>
      </c>
      <c r="U599" t="s">
        <v>38</v>
      </c>
      <c r="V599">
        <v>20</v>
      </c>
      <c r="W599">
        <v>28.1</v>
      </c>
      <c r="X599">
        <v>1366417754</v>
      </c>
      <c r="Y599">
        <v>5.36</v>
      </c>
      <c r="Z599">
        <v>471031528</v>
      </c>
      <c r="AA599">
        <v>20.593684</v>
      </c>
      <c r="AB599">
        <v>78.962879999999998</v>
      </c>
      <c r="AC599" s="13">
        <f t="shared" si="10"/>
        <v>73239992</v>
      </c>
    </row>
    <row r="600" spans="1:29">
      <c r="A600">
        <v>9</v>
      </c>
      <c r="B600" t="s">
        <v>759</v>
      </c>
      <c r="C600">
        <v>106000000</v>
      </c>
      <c r="D600">
        <v>90479060027</v>
      </c>
      <c r="E600" t="s">
        <v>29</v>
      </c>
      <c r="F600" t="s">
        <v>760</v>
      </c>
      <c r="G600">
        <v>493</v>
      </c>
      <c r="H600" t="s">
        <v>325</v>
      </c>
      <c r="I600" t="s">
        <v>326</v>
      </c>
      <c r="J600" t="s">
        <v>171</v>
      </c>
      <c r="K600">
        <v>630</v>
      </c>
      <c r="L600">
        <v>5</v>
      </c>
      <c r="M600">
        <v>25</v>
      </c>
      <c r="N600">
        <v>48947000</v>
      </c>
      <c r="O600">
        <v>12200</v>
      </c>
      <c r="P600">
        <v>195800</v>
      </c>
      <c r="Q600">
        <v>146800</v>
      </c>
      <c r="R600">
        <v>2300000</v>
      </c>
      <c r="S600">
        <v>100000</v>
      </c>
      <c r="T600">
        <v>2016</v>
      </c>
      <c r="U600" t="s">
        <v>68</v>
      </c>
      <c r="V600">
        <v>14</v>
      </c>
      <c r="W600">
        <v>81.900000000000006</v>
      </c>
      <c r="X600">
        <v>144373535</v>
      </c>
      <c r="Y600">
        <v>4.59</v>
      </c>
      <c r="Z600">
        <v>107683889</v>
      </c>
      <c r="AA600">
        <v>61.524009999999997</v>
      </c>
      <c r="AB600">
        <v>105.31875599999999</v>
      </c>
      <c r="AC600" s="13">
        <f t="shared" si="10"/>
        <v>6626745</v>
      </c>
    </row>
    <row r="601" spans="1:29">
      <c r="A601">
        <v>459</v>
      </c>
      <c r="B601" t="s">
        <v>760</v>
      </c>
      <c r="C601">
        <v>18500000</v>
      </c>
      <c r="D601">
        <v>8147575884</v>
      </c>
      <c r="E601" t="s">
        <v>29</v>
      </c>
      <c r="F601" t="s">
        <v>760</v>
      </c>
      <c r="G601">
        <v>493</v>
      </c>
      <c r="H601" t="s">
        <v>325</v>
      </c>
      <c r="I601" t="s">
        <v>326</v>
      </c>
      <c r="J601" t="s">
        <v>171</v>
      </c>
      <c r="K601">
        <v>630</v>
      </c>
      <c r="L601">
        <v>5</v>
      </c>
      <c r="M601">
        <v>25</v>
      </c>
      <c r="N601">
        <v>48947000</v>
      </c>
      <c r="O601">
        <v>12200</v>
      </c>
      <c r="P601">
        <v>195800</v>
      </c>
      <c r="Q601">
        <v>146800</v>
      </c>
      <c r="R601">
        <v>2300000</v>
      </c>
      <c r="S601">
        <v>100000</v>
      </c>
      <c r="T601">
        <v>2016</v>
      </c>
      <c r="U601" t="s">
        <v>68</v>
      </c>
      <c r="V601">
        <v>14</v>
      </c>
      <c r="W601">
        <v>81.900000000000006</v>
      </c>
      <c r="X601">
        <v>144373535</v>
      </c>
      <c r="Y601">
        <v>4.59</v>
      </c>
      <c r="Z601">
        <v>107683889</v>
      </c>
      <c r="AA601">
        <v>61.524009999999997</v>
      </c>
      <c r="AB601">
        <v>105.31875599999999</v>
      </c>
      <c r="AC601" s="13">
        <f t="shared" si="10"/>
        <v>6626745</v>
      </c>
    </row>
    <row r="602" spans="1:29">
      <c r="A602">
        <v>574</v>
      </c>
      <c r="B602" t="s">
        <v>761</v>
      </c>
      <c r="C602">
        <v>16300000</v>
      </c>
      <c r="D602">
        <v>6578828147</v>
      </c>
      <c r="E602" t="s">
        <v>111</v>
      </c>
      <c r="F602" t="s">
        <v>761</v>
      </c>
      <c r="G602">
        <v>490</v>
      </c>
      <c r="H602" t="s">
        <v>59</v>
      </c>
      <c r="I602" t="s">
        <v>60</v>
      </c>
      <c r="J602" t="s">
        <v>111</v>
      </c>
      <c r="K602">
        <v>913</v>
      </c>
      <c r="L602">
        <v>139</v>
      </c>
      <c r="M602">
        <v>117</v>
      </c>
      <c r="N602">
        <v>28787000</v>
      </c>
      <c r="O602">
        <v>7200</v>
      </c>
      <c r="P602">
        <v>115100</v>
      </c>
      <c r="Q602">
        <v>86400</v>
      </c>
      <c r="R602">
        <v>1400000</v>
      </c>
      <c r="S602" t="s">
        <v>78</v>
      </c>
      <c r="T602">
        <v>2007</v>
      </c>
      <c r="U602" t="s">
        <v>50</v>
      </c>
      <c r="V602">
        <v>2</v>
      </c>
      <c r="W602">
        <v>88.2</v>
      </c>
      <c r="X602">
        <v>328239523</v>
      </c>
      <c r="Y602">
        <v>14.7</v>
      </c>
      <c r="Z602">
        <v>270663028</v>
      </c>
      <c r="AA602">
        <v>37.090240000000001</v>
      </c>
      <c r="AB602">
        <v>-95.712890999999999</v>
      </c>
      <c r="AC602" s="13">
        <f t="shared" si="10"/>
        <v>48251210</v>
      </c>
    </row>
    <row r="603" spans="1:29">
      <c r="A603">
        <v>726</v>
      </c>
      <c r="B603" t="s">
        <v>762</v>
      </c>
      <c r="C603">
        <v>14600000</v>
      </c>
      <c r="D603">
        <v>2613197447</v>
      </c>
      <c r="E603" t="s">
        <v>63</v>
      </c>
      <c r="F603" t="s">
        <v>762</v>
      </c>
      <c r="G603">
        <v>490</v>
      </c>
      <c r="H603" t="s">
        <v>494</v>
      </c>
      <c r="I603" t="s">
        <v>495</v>
      </c>
      <c r="J603" t="s">
        <v>63</v>
      </c>
      <c r="K603">
        <v>3458</v>
      </c>
      <c r="L603">
        <v>1</v>
      </c>
      <c r="M603">
        <v>150</v>
      </c>
      <c r="N603">
        <v>16409000</v>
      </c>
      <c r="O603">
        <v>4100</v>
      </c>
      <c r="P603">
        <v>65600</v>
      </c>
      <c r="Q603">
        <v>49200</v>
      </c>
      <c r="R603">
        <v>787600</v>
      </c>
      <c r="S603">
        <v>100000</v>
      </c>
      <c r="T603">
        <v>2014</v>
      </c>
      <c r="U603" t="s">
        <v>84</v>
      </c>
      <c r="V603">
        <v>29</v>
      </c>
      <c r="W603">
        <v>44.9</v>
      </c>
      <c r="X603">
        <v>17373662</v>
      </c>
      <c r="Y603">
        <v>3.97</v>
      </c>
      <c r="Z603">
        <v>11116711</v>
      </c>
      <c r="AA603">
        <v>-1.8312390000000001</v>
      </c>
      <c r="AB603">
        <v>-78.183406000000005</v>
      </c>
      <c r="AC603" s="13">
        <f t="shared" si="10"/>
        <v>689734</v>
      </c>
    </row>
    <row r="604" spans="1:29">
      <c r="A604">
        <v>624</v>
      </c>
      <c r="B604" t="s">
        <v>763</v>
      </c>
      <c r="C604">
        <v>15600000</v>
      </c>
      <c r="D604">
        <v>1511794214</v>
      </c>
      <c r="E604" t="s">
        <v>63</v>
      </c>
      <c r="F604" t="s">
        <v>763</v>
      </c>
      <c r="G604">
        <v>483</v>
      </c>
      <c r="H604" t="s">
        <v>205</v>
      </c>
      <c r="I604" t="s">
        <v>206</v>
      </c>
      <c r="J604" t="s">
        <v>63</v>
      </c>
      <c r="K604">
        <v>7440</v>
      </c>
      <c r="L604">
        <v>24</v>
      </c>
      <c r="M604">
        <v>140</v>
      </c>
      <c r="N604">
        <v>62551000</v>
      </c>
      <c r="O604">
        <v>0</v>
      </c>
      <c r="P604">
        <v>0</v>
      </c>
      <c r="Q604">
        <v>0</v>
      </c>
      <c r="R604">
        <v>0</v>
      </c>
      <c r="S604" t="s">
        <v>78</v>
      </c>
      <c r="T604">
        <v>2010</v>
      </c>
      <c r="U604" t="s">
        <v>50</v>
      </c>
      <c r="V604">
        <v>22</v>
      </c>
      <c r="W604">
        <v>40.200000000000003</v>
      </c>
      <c r="X604">
        <v>126014024</v>
      </c>
      <c r="Y604">
        <v>3.42</v>
      </c>
      <c r="Z604">
        <v>102626859</v>
      </c>
      <c r="AA604">
        <v>23.634501</v>
      </c>
      <c r="AB604">
        <v>-102.552784</v>
      </c>
      <c r="AC604" s="13">
        <f t="shared" si="10"/>
        <v>4309680</v>
      </c>
    </row>
    <row r="605" spans="1:29">
      <c r="A605">
        <v>737</v>
      </c>
      <c r="B605" t="s">
        <v>764</v>
      </c>
      <c r="C605">
        <v>14500000</v>
      </c>
      <c r="D605">
        <v>6944967581</v>
      </c>
      <c r="E605" t="s">
        <v>63</v>
      </c>
      <c r="F605" t="s">
        <v>764</v>
      </c>
      <c r="G605">
        <v>479</v>
      </c>
      <c r="H605" t="s">
        <v>59</v>
      </c>
      <c r="I605" t="s">
        <v>60</v>
      </c>
      <c r="J605" t="s">
        <v>63</v>
      </c>
      <c r="K605">
        <v>848</v>
      </c>
      <c r="L605">
        <v>156</v>
      </c>
      <c r="M605">
        <v>151</v>
      </c>
      <c r="N605">
        <v>29941000</v>
      </c>
      <c r="O605">
        <v>7500</v>
      </c>
      <c r="P605">
        <v>119800</v>
      </c>
      <c r="Q605">
        <v>89800</v>
      </c>
      <c r="R605">
        <v>1400000</v>
      </c>
      <c r="S605" t="s">
        <v>78</v>
      </c>
      <c r="T605">
        <v>2019</v>
      </c>
      <c r="U605" t="s">
        <v>50</v>
      </c>
      <c r="V605">
        <v>9</v>
      </c>
      <c r="W605">
        <v>88.2</v>
      </c>
      <c r="X605">
        <v>328239523</v>
      </c>
      <c r="Y605">
        <v>14.7</v>
      </c>
      <c r="Z605">
        <v>270663028</v>
      </c>
      <c r="AA605">
        <v>37.090240000000001</v>
      </c>
      <c r="AB605">
        <v>-95.712890999999999</v>
      </c>
      <c r="AC605" s="13">
        <f t="shared" si="10"/>
        <v>48251210</v>
      </c>
    </row>
    <row r="606" spans="1:29">
      <c r="A606">
        <v>850</v>
      </c>
      <c r="B606" t="s">
        <v>765</v>
      </c>
      <c r="C606">
        <v>13400000</v>
      </c>
      <c r="D606">
        <v>4622628957</v>
      </c>
      <c r="E606" t="s">
        <v>78</v>
      </c>
      <c r="F606" t="s">
        <v>765</v>
      </c>
      <c r="G606">
        <v>477</v>
      </c>
      <c r="H606" t="s">
        <v>59</v>
      </c>
      <c r="I606" t="s">
        <v>60</v>
      </c>
      <c r="J606" t="s">
        <v>63</v>
      </c>
      <c r="K606">
        <v>1537</v>
      </c>
      <c r="L606">
        <v>166</v>
      </c>
      <c r="M606">
        <v>162</v>
      </c>
      <c r="N606">
        <v>92228000</v>
      </c>
      <c r="O606">
        <v>23100</v>
      </c>
      <c r="P606">
        <v>368900</v>
      </c>
      <c r="Q606">
        <v>276700</v>
      </c>
      <c r="R606">
        <v>4400000</v>
      </c>
      <c r="S606">
        <v>200000</v>
      </c>
      <c r="T606">
        <v>2018</v>
      </c>
      <c r="U606" t="s">
        <v>40</v>
      </c>
      <c r="V606">
        <v>8</v>
      </c>
      <c r="W606">
        <v>88.2</v>
      </c>
      <c r="X606">
        <v>328239523</v>
      </c>
      <c r="Y606">
        <v>14.7</v>
      </c>
      <c r="Z606">
        <v>270663028</v>
      </c>
      <c r="AA606">
        <v>37.090240000000001</v>
      </c>
      <c r="AB606">
        <v>-95.712890999999999</v>
      </c>
      <c r="AC606" s="13">
        <f t="shared" si="10"/>
        <v>48251210</v>
      </c>
    </row>
    <row r="607" spans="1:29">
      <c r="A607">
        <v>256</v>
      </c>
      <c r="B607" t="s">
        <v>766</v>
      </c>
      <c r="C607">
        <v>24200000</v>
      </c>
      <c r="D607">
        <v>15724160183</v>
      </c>
      <c r="E607" t="s">
        <v>78</v>
      </c>
      <c r="F607" t="s">
        <v>766</v>
      </c>
      <c r="G607">
        <v>469</v>
      </c>
      <c r="H607" t="s">
        <v>72</v>
      </c>
      <c r="I607" t="s">
        <v>73</v>
      </c>
      <c r="J607" t="s">
        <v>171</v>
      </c>
      <c r="K607">
        <v>203</v>
      </c>
      <c r="L607">
        <v>3</v>
      </c>
      <c r="M607">
        <v>9</v>
      </c>
      <c r="N607">
        <v>151208000</v>
      </c>
      <c r="O607">
        <v>37800</v>
      </c>
      <c r="P607">
        <v>604800</v>
      </c>
      <c r="Q607">
        <v>453600</v>
      </c>
      <c r="R607">
        <v>7300000</v>
      </c>
      <c r="S607">
        <v>200000</v>
      </c>
      <c r="T607">
        <v>2019</v>
      </c>
      <c r="U607" t="s">
        <v>130</v>
      </c>
      <c r="V607">
        <v>1</v>
      </c>
      <c r="W607">
        <v>36.799999999999997</v>
      </c>
      <c r="X607">
        <v>9770529</v>
      </c>
      <c r="Y607">
        <v>2.35</v>
      </c>
      <c r="Z607">
        <v>8479744</v>
      </c>
      <c r="AA607">
        <v>23.424075999999999</v>
      </c>
      <c r="AB607">
        <v>53.847817999999997</v>
      </c>
      <c r="AC607" s="13">
        <f t="shared" si="10"/>
        <v>229607</v>
      </c>
    </row>
    <row r="608" spans="1:29">
      <c r="A608">
        <v>759</v>
      </c>
      <c r="B608" t="s">
        <v>767</v>
      </c>
      <c r="C608">
        <v>14400000</v>
      </c>
      <c r="D608">
        <v>3900312631</v>
      </c>
      <c r="E608" t="s">
        <v>198</v>
      </c>
      <c r="F608" t="s">
        <v>767</v>
      </c>
      <c r="G608">
        <v>463</v>
      </c>
      <c r="H608" t="s">
        <v>59</v>
      </c>
      <c r="I608" t="s">
        <v>60</v>
      </c>
      <c r="J608" t="s">
        <v>63</v>
      </c>
      <c r="K608">
        <v>1986</v>
      </c>
      <c r="L608">
        <v>157</v>
      </c>
      <c r="M608">
        <v>152</v>
      </c>
      <c r="N608">
        <v>8636000</v>
      </c>
      <c r="O608">
        <v>2200</v>
      </c>
      <c r="P608">
        <v>34500</v>
      </c>
      <c r="Q608">
        <v>25900</v>
      </c>
      <c r="R608">
        <v>414500</v>
      </c>
      <c r="S608" t="s">
        <v>78</v>
      </c>
      <c r="T608">
        <v>2010</v>
      </c>
      <c r="U608" t="s">
        <v>84</v>
      </c>
      <c r="V608">
        <v>14</v>
      </c>
      <c r="W608">
        <v>88.2</v>
      </c>
      <c r="X608">
        <v>328239523</v>
      </c>
      <c r="Y608">
        <v>14.7</v>
      </c>
      <c r="Z608">
        <v>270663028</v>
      </c>
      <c r="AA608">
        <v>37.090240000000001</v>
      </c>
      <c r="AB608">
        <v>-95.712890999999999</v>
      </c>
      <c r="AC608" s="13">
        <f t="shared" si="10"/>
        <v>48251210</v>
      </c>
    </row>
    <row r="609" spans="1:29">
      <c r="A609">
        <v>380</v>
      </c>
      <c r="B609" t="s">
        <v>768</v>
      </c>
      <c r="C609">
        <v>20400000</v>
      </c>
      <c r="D609">
        <v>4707412332</v>
      </c>
      <c r="E609" t="s">
        <v>63</v>
      </c>
      <c r="F609" t="s">
        <v>768</v>
      </c>
      <c r="G609">
        <v>462</v>
      </c>
      <c r="H609" t="s">
        <v>53</v>
      </c>
      <c r="I609" t="s">
        <v>54</v>
      </c>
      <c r="J609" t="s">
        <v>63</v>
      </c>
      <c r="K609">
        <v>1489</v>
      </c>
      <c r="L609">
        <v>1</v>
      </c>
      <c r="M609">
        <v>100</v>
      </c>
      <c r="N609">
        <v>28990000</v>
      </c>
      <c r="O609">
        <v>7200</v>
      </c>
      <c r="P609">
        <v>116000</v>
      </c>
      <c r="Q609">
        <v>87000</v>
      </c>
      <c r="R609">
        <v>1400000</v>
      </c>
      <c r="S609" t="s">
        <v>78</v>
      </c>
      <c r="T609">
        <v>2012</v>
      </c>
      <c r="U609" t="s">
        <v>84</v>
      </c>
      <c r="V609">
        <v>11</v>
      </c>
      <c r="W609">
        <v>82.7</v>
      </c>
      <c r="X609">
        <v>44385155</v>
      </c>
      <c r="Y609">
        <v>8.8800000000000008</v>
      </c>
      <c r="Z609">
        <v>30835699</v>
      </c>
      <c r="AA609">
        <v>48.379432999999999</v>
      </c>
      <c r="AB609">
        <v>31.165579999999999</v>
      </c>
      <c r="AC609" s="13">
        <f t="shared" si="10"/>
        <v>3941402</v>
      </c>
    </row>
    <row r="610" spans="1:29">
      <c r="A610">
        <v>426</v>
      </c>
      <c r="B610" t="s">
        <v>769</v>
      </c>
      <c r="C610">
        <v>19300000</v>
      </c>
      <c r="D610">
        <v>2897907132</v>
      </c>
      <c r="E610" t="s">
        <v>191</v>
      </c>
      <c r="F610" t="s">
        <v>769</v>
      </c>
      <c r="G610">
        <v>462</v>
      </c>
      <c r="H610" t="s">
        <v>78</v>
      </c>
      <c r="I610" t="s">
        <v>78</v>
      </c>
      <c r="J610" t="s">
        <v>63</v>
      </c>
      <c r="K610">
        <v>3024</v>
      </c>
      <c r="L610" t="s">
        <v>78</v>
      </c>
      <c r="M610">
        <v>110</v>
      </c>
      <c r="N610">
        <v>69614000</v>
      </c>
      <c r="O610">
        <v>17400</v>
      </c>
      <c r="P610">
        <v>278500</v>
      </c>
      <c r="Q610">
        <v>208800</v>
      </c>
      <c r="R610">
        <v>3300000</v>
      </c>
      <c r="S610">
        <v>100000</v>
      </c>
      <c r="T610">
        <v>2007</v>
      </c>
      <c r="U610" t="s">
        <v>64</v>
      </c>
      <c r="V610">
        <v>30</v>
      </c>
      <c r="W610" t="s">
        <v>78</v>
      </c>
      <c r="X610" t="s">
        <v>78</v>
      </c>
      <c r="Y610" t="s">
        <v>78</v>
      </c>
      <c r="Z610" t="s">
        <v>78</v>
      </c>
      <c r="AA610" t="s">
        <v>78</v>
      </c>
      <c r="AB610" t="s">
        <v>78</v>
      </c>
      <c r="AC610" s="13" t="e">
        <f t="shared" si="10"/>
        <v>#VALUE!</v>
      </c>
    </row>
    <row r="611" spans="1:29">
      <c r="A611">
        <v>849</v>
      </c>
      <c r="B611" t="s">
        <v>770</v>
      </c>
      <c r="C611">
        <v>13500000</v>
      </c>
      <c r="D611">
        <v>1900272833</v>
      </c>
      <c r="E611" t="s">
        <v>229</v>
      </c>
      <c r="F611" t="s">
        <v>770</v>
      </c>
      <c r="G611">
        <v>462</v>
      </c>
      <c r="H611" t="s">
        <v>59</v>
      </c>
      <c r="I611" t="s">
        <v>60</v>
      </c>
      <c r="J611" t="s">
        <v>225</v>
      </c>
      <c r="K611">
        <v>5297</v>
      </c>
      <c r="L611">
        <v>165</v>
      </c>
      <c r="M611">
        <v>30</v>
      </c>
      <c r="N611">
        <v>1335000</v>
      </c>
      <c r="O611">
        <v>334</v>
      </c>
      <c r="P611">
        <v>5300</v>
      </c>
      <c r="Q611">
        <v>4000</v>
      </c>
      <c r="R611">
        <v>64100</v>
      </c>
      <c r="S611">
        <v>100000</v>
      </c>
      <c r="T611">
        <v>2010</v>
      </c>
      <c r="U611" t="s">
        <v>50</v>
      </c>
      <c r="V611">
        <v>9</v>
      </c>
      <c r="W611">
        <v>88.2</v>
      </c>
      <c r="X611">
        <v>328239523</v>
      </c>
      <c r="Y611">
        <v>14.7</v>
      </c>
      <c r="Z611">
        <v>270663028</v>
      </c>
      <c r="AA611">
        <v>37.090240000000001</v>
      </c>
      <c r="AB611">
        <v>-95.712890999999999</v>
      </c>
      <c r="AC611" s="13">
        <f t="shared" si="10"/>
        <v>48251210</v>
      </c>
    </row>
    <row r="612" spans="1:29">
      <c r="A612">
        <v>385</v>
      </c>
      <c r="B612" t="s">
        <v>771</v>
      </c>
      <c r="C612">
        <v>20200000</v>
      </c>
      <c r="D612">
        <v>2951914200</v>
      </c>
      <c r="E612" t="s">
        <v>63</v>
      </c>
      <c r="F612" t="s">
        <v>771</v>
      </c>
      <c r="G612">
        <v>460</v>
      </c>
      <c r="H612" t="s">
        <v>219</v>
      </c>
      <c r="I612" t="s">
        <v>220</v>
      </c>
      <c r="J612" t="s">
        <v>63</v>
      </c>
      <c r="K612">
        <v>2959</v>
      </c>
      <c r="L612">
        <v>7</v>
      </c>
      <c r="M612">
        <v>103</v>
      </c>
      <c r="N612">
        <v>263864000</v>
      </c>
      <c r="O612">
        <v>66000</v>
      </c>
      <c r="P612">
        <v>1100000</v>
      </c>
      <c r="Q612">
        <v>791600</v>
      </c>
      <c r="R612">
        <v>12700000</v>
      </c>
      <c r="S612">
        <v>1600000</v>
      </c>
      <c r="T612">
        <v>2009</v>
      </c>
      <c r="U612" t="s">
        <v>64</v>
      </c>
      <c r="V612">
        <v>20</v>
      </c>
      <c r="W612">
        <v>55.3</v>
      </c>
      <c r="X612">
        <v>50339443</v>
      </c>
      <c r="Y612">
        <v>9.7100000000000009</v>
      </c>
      <c r="Z612">
        <v>40827302</v>
      </c>
      <c r="AA612">
        <v>4.5708679999999999</v>
      </c>
      <c r="AB612">
        <v>-74.297332999999995</v>
      </c>
      <c r="AC612" s="13">
        <f t="shared" si="10"/>
        <v>4887960</v>
      </c>
    </row>
    <row r="613" spans="1:29">
      <c r="A613">
        <v>982</v>
      </c>
      <c r="B613" t="s">
        <v>772</v>
      </c>
      <c r="C613">
        <v>12400000</v>
      </c>
      <c r="D613">
        <v>7741764747</v>
      </c>
      <c r="E613" t="s">
        <v>29</v>
      </c>
      <c r="F613" t="s">
        <v>772</v>
      </c>
      <c r="G613">
        <v>459</v>
      </c>
      <c r="H613" t="s">
        <v>30</v>
      </c>
      <c r="I613" t="s">
        <v>31</v>
      </c>
      <c r="J613" t="s">
        <v>171</v>
      </c>
      <c r="K613">
        <v>702</v>
      </c>
      <c r="L613">
        <v>124</v>
      </c>
      <c r="M613">
        <v>63</v>
      </c>
      <c r="N613">
        <v>38165000</v>
      </c>
      <c r="O613">
        <v>9500</v>
      </c>
      <c r="P613">
        <v>152700</v>
      </c>
      <c r="Q613">
        <v>114500</v>
      </c>
      <c r="R613">
        <v>1800000</v>
      </c>
      <c r="S613" t="s">
        <v>78</v>
      </c>
      <c r="T613">
        <v>2018</v>
      </c>
      <c r="U613" t="s">
        <v>40</v>
      </c>
      <c r="V613">
        <v>26</v>
      </c>
      <c r="W613">
        <v>28.1</v>
      </c>
      <c r="X613">
        <v>1366417754</v>
      </c>
      <c r="Y613">
        <v>5.36</v>
      </c>
      <c r="Z613">
        <v>471031528</v>
      </c>
      <c r="AA613">
        <v>20.593684</v>
      </c>
      <c r="AB613">
        <v>78.962879999999998</v>
      </c>
      <c r="AC613" s="13">
        <f t="shared" si="10"/>
        <v>73239992</v>
      </c>
    </row>
    <row r="614" spans="1:29">
      <c r="A614">
        <v>453</v>
      </c>
      <c r="B614" t="s">
        <v>773</v>
      </c>
      <c r="C614">
        <v>18600000</v>
      </c>
      <c r="D614">
        <v>7008250496</v>
      </c>
      <c r="E614" t="s">
        <v>78</v>
      </c>
      <c r="F614" t="s">
        <v>773</v>
      </c>
      <c r="G614">
        <v>457</v>
      </c>
      <c r="H614" t="s">
        <v>59</v>
      </c>
      <c r="I614" t="s">
        <v>60</v>
      </c>
      <c r="J614" t="s">
        <v>63</v>
      </c>
      <c r="K614">
        <v>830</v>
      </c>
      <c r="L614">
        <v>118</v>
      </c>
      <c r="M614">
        <v>115</v>
      </c>
      <c r="N614">
        <v>43396000</v>
      </c>
      <c r="O614">
        <v>10800</v>
      </c>
      <c r="P614">
        <v>173600</v>
      </c>
      <c r="Q614">
        <v>130200</v>
      </c>
      <c r="R614">
        <v>2100000</v>
      </c>
      <c r="S614">
        <v>200000</v>
      </c>
      <c r="T614">
        <v>2019</v>
      </c>
      <c r="U614" t="s">
        <v>33</v>
      </c>
      <c r="V614">
        <v>19</v>
      </c>
      <c r="W614">
        <v>88.2</v>
      </c>
      <c r="X614">
        <v>328239523</v>
      </c>
      <c r="Y614">
        <v>14.7</v>
      </c>
      <c r="Z614">
        <v>270663028</v>
      </c>
      <c r="AA614">
        <v>37.090240000000001</v>
      </c>
      <c r="AB614">
        <v>-95.712890999999999</v>
      </c>
      <c r="AC614" s="13">
        <f t="shared" si="10"/>
        <v>48251210</v>
      </c>
    </row>
    <row r="615" spans="1:29">
      <c r="A615">
        <v>293</v>
      </c>
      <c r="B615" t="s">
        <v>774</v>
      </c>
      <c r="C615">
        <v>23100000</v>
      </c>
      <c r="D615">
        <v>9299371231</v>
      </c>
      <c r="E615" t="s">
        <v>111</v>
      </c>
      <c r="F615" t="s">
        <v>774</v>
      </c>
      <c r="G615">
        <v>456</v>
      </c>
      <c r="H615" t="s">
        <v>30</v>
      </c>
      <c r="I615" t="s">
        <v>31</v>
      </c>
      <c r="J615" t="s">
        <v>111</v>
      </c>
      <c r="K615">
        <v>506</v>
      </c>
      <c r="L615">
        <v>58</v>
      </c>
      <c r="M615">
        <v>80</v>
      </c>
      <c r="N615">
        <v>304021000</v>
      </c>
      <c r="O615">
        <v>76000</v>
      </c>
      <c r="P615">
        <v>1200000</v>
      </c>
      <c r="Q615">
        <v>912100</v>
      </c>
      <c r="R615">
        <v>14600000</v>
      </c>
      <c r="S615">
        <v>700000</v>
      </c>
      <c r="T615">
        <v>2016</v>
      </c>
      <c r="U615" t="s">
        <v>50</v>
      </c>
      <c r="V615">
        <v>27</v>
      </c>
      <c r="W615">
        <v>28.1</v>
      </c>
      <c r="X615">
        <v>1366417754</v>
      </c>
      <c r="Y615">
        <v>5.36</v>
      </c>
      <c r="Z615">
        <v>471031528</v>
      </c>
      <c r="AA615">
        <v>20.593684</v>
      </c>
      <c r="AB615">
        <v>78.962879999999998</v>
      </c>
      <c r="AC615" s="13">
        <f t="shared" si="10"/>
        <v>73239992</v>
      </c>
    </row>
    <row r="616" spans="1:29">
      <c r="A616">
        <v>602</v>
      </c>
      <c r="B616" t="s">
        <v>775</v>
      </c>
      <c r="C616">
        <v>16000000</v>
      </c>
      <c r="D616">
        <v>6543629679</v>
      </c>
      <c r="E616" t="s">
        <v>29</v>
      </c>
      <c r="F616" t="s">
        <v>775</v>
      </c>
      <c r="G616">
        <v>453</v>
      </c>
      <c r="H616" t="s">
        <v>78</v>
      </c>
      <c r="I616" t="s">
        <v>78</v>
      </c>
      <c r="J616" t="s">
        <v>171</v>
      </c>
      <c r="K616">
        <v>921</v>
      </c>
      <c r="L616" t="s">
        <v>78</v>
      </c>
      <c r="M616">
        <v>39</v>
      </c>
      <c r="N616">
        <v>74062000</v>
      </c>
      <c r="O616">
        <v>18500</v>
      </c>
      <c r="P616">
        <v>296200</v>
      </c>
      <c r="Q616">
        <v>222200</v>
      </c>
      <c r="R616">
        <v>3600000</v>
      </c>
      <c r="S616">
        <v>200000</v>
      </c>
      <c r="T616">
        <v>2017</v>
      </c>
      <c r="U616" t="s">
        <v>33</v>
      </c>
      <c r="V616">
        <v>30</v>
      </c>
      <c r="W616" t="s">
        <v>78</v>
      </c>
      <c r="X616" t="s">
        <v>78</v>
      </c>
      <c r="Y616" t="s">
        <v>78</v>
      </c>
      <c r="Z616" t="s">
        <v>78</v>
      </c>
      <c r="AA616" t="s">
        <v>78</v>
      </c>
      <c r="AB616" t="s">
        <v>78</v>
      </c>
      <c r="AC616" s="13" t="e">
        <f t="shared" si="10"/>
        <v>#VALUE!</v>
      </c>
    </row>
    <row r="617" spans="1:29">
      <c r="A617">
        <v>738</v>
      </c>
      <c r="B617" t="s">
        <v>776</v>
      </c>
      <c r="C617">
        <v>14500000</v>
      </c>
      <c r="D617">
        <v>4577292740</v>
      </c>
      <c r="E617" t="s">
        <v>63</v>
      </c>
      <c r="F617" t="s">
        <v>776</v>
      </c>
      <c r="G617">
        <v>453</v>
      </c>
      <c r="H617" t="s">
        <v>59</v>
      </c>
      <c r="I617" t="s">
        <v>60</v>
      </c>
      <c r="J617" t="s">
        <v>129</v>
      </c>
      <c r="K617">
        <v>1565</v>
      </c>
      <c r="L617">
        <v>156</v>
      </c>
      <c r="M617">
        <v>39</v>
      </c>
      <c r="N617">
        <v>449576</v>
      </c>
      <c r="O617">
        <v>112</v>
      </c>
      <c r="P617">
        <v>1800</v>
      </c>
      <c r="Q617">
        <v>1300</v>
      </c>
      <c r="R617">
        <v>21600</v>
      </c>
      <c r="S617" t="s">
        <v>78</v>
      </c>
      <c r="T617">
        <v>2017</v>
      </c>
      <c r="U617" t="s">
        <v>55</v>
      </c>
      <c r="V617">
        <v>7</v>
      </c>
      <c r="W617">
        <v>88.2</v>
      </c>
      <c r="X617">
        <v>328239523</v>
      </c>
      <c r="Y617">
        <v>14.7</v>
      </c>
      <c r="Z617">
        <v>270663028</v>
      </c>
      <c r="AA617">
        <v>37.090240000000001</v>
      </c>
      <c r="AB617">
        <v>-95.712890999999999</v>
      </c>
      <c r="AC617" s="13">
        <f t="shared" si="10"/>
        <v>48251210</v>
      </c>
    </row>
    <row r="618" spans="1:29">
      <c r="A618">
        <v>760</v>
      </c>
      <c r="B618" t="s">
        <v>777</v>
      </c>
      <c r="C618">
        <v>14400000</v>
      </c>
      <c r="D618">
        <v>4035738731</v>
      </c>
      <c r="E618" t="s">
        <v>111</v>
      </c>
      <c r="F618" t="s">
        <v>778</v>
      </c>
      <c r="G618">
        <v>450</v>
      </c>
      <c r="H618" t="s">
        <v>59</v>
      </c>
      <c r="I618" t="s">
        <v>60</v>
      </c>
      <c r="J618" t="s">
        <v>111</v>
      </c>
      <c r="K618">
        <v>23796</v>
      </c>
      <c r="L618">
        <v>962</v>
      </c>
      <c r="M618">
        <v>836</v>
      </c>
      <c r="N618">
        <v>3557000</v>
      </c>
      <c r="O618">
        <v>889</v>
      </c>
      <c r="P618">
        <v>14200</v>
      </c>
      <c r="Q618">
        <v>10700</v>
      </c>
      <c r="R618">
        <v>170700</v>
      </c>
      <c r="S618">
        <v>10000</v>
      </c>
      <c r="T618">
        <v>2008</v>
      </c>
      <c r="U618" t="s">
        <v>33</v>
      </c>
      <c r="V618">
        <v>4</v>
      </c>
      <c r="W618">
        <v>88.2</v>
      </c>
      <c r="X618">
        <v>328239523</v>
      </c>
      <c r="Y618">
        <v>14.7</v>
      </c>
      <c r="Z618">
        <v>270663028</v>
      </c>
      <c r="AA618">
        <v>37.090240000000001</v>
      </c>
      <c r="AB618">
        <v>-95.712890999999999</v>
      </c>
      <c r="AC618" s="13">
        <f t="shared" si="10"/>
        <v>48251210</v>
      </c>
    </row>
    <row r="619" spans="1:29">
      <c r="A619">
        <v>272</v>
      </c>
      <c r="B619" t="s">
        <v>779</v>
      </c>
      <c r="C619">
        <v>23800000</v>
      </c>
      <c r="D619">
        <v>17688774915</v>
      </c>
      <c r="E619" t="s">
        <v>111</v>
      </c>
      <c r="F619" t="s">
        <v>779</v>
      </c>
      <c r="G619">
        <v>443</v>
      </c>
      <c r="H619" t="s">
        <v>59</v>
      </c>
      <c r="I619" t="s">
        <v>60</v>
      </c>
      <c r="J619" t="s">
        <v>111</v>
      </c>
      <c r="K619">
        <v>154</v>
      </c>
      <c r="L619">
        <v>80</v>
      </c>
      <c r="M619">
        <v>77</v>
      </c>
      <c r="N619">
        <v>122914000</v>
      </c>
      <c r="O619">
        <v>30700</v>
      </c>
      <c r="P619">
        <v>491700</v>
      </c>
      <c r="Q619">
        <v>368700</v>
      </c>
      <c r="R619">
        <v>5900000</v>
      </c>
      <c r="S619">
        <v>100000</v>
      </c>
      <c r="T619">
        <v>2007</v>
      </c>
      <c r="U619" t="s">
        <v>130</v>
      </c>
      <c r="V619">
        <v>12</v>
      </c>
      <c r="W619">
        <v>88.2</v>
      </c>
      <c r="X619">
        <v>328239523</v>
      </c>
      <c r="Y619">
        <v>14.7</v>
      </c>
      <c r="Z619">
        <v>270663028</v>
      </c>
      <c r="AA619">
        <v>37.090240000000001</v>
      </c>
      <c r="AB619">
        <v>-95.712890999999999</v>
      </c>
      <c r="AC619" s="13">
        <f t="shared" si="10"/>
        <v>48251210</v>
      </c>
    </row>
    <row r="620" spans="1:29">
      <c r="A620">
        <v>654</v>
      </c>
      <c r="B620" t="s">
        <v>780</v>
      </c>
      <c r="C620">
        <v>15200000</v>
      </c>
      <c r="D620">
        <v>1491452935</v>
      </c>
      <c r="E620" t="s">
        <v>63</v>
      </c>
      <c r="F620" t="s">
        <v>780</v>
      </c>
      <c r="G620">
        <v>443</v>
      </c>
      <c r="H620" t="s">
        <v>36</v>
      </c>
      <c r="I620" t="s">
        <v>37</v>
      </c>
      <c r="J620" t="s">
        <v>63</v>
      </c>
      <c r="K620">
        <v>7153</v>
      </c>
      <c r="L620">
        <v>6</v>
      </c>
      <c r="M620">
        <v>144</v>
      </c>
      <c r="N620">
        <v>9980000</v>
      </c>
      <c r="O620">
        <v>2500</v>
      </c>
      <c r="P620">
        <v>39900</v>
      </c>
      <c r="Q620">
        <v>29900</v>
      </c>
      <c r="R620">
        <v>479000</v>
      </c>
      <c r="S620" t="s">
        <v>78</v>
      </c>
      <c r="T620">
        <v>2013</v>
      </c>
      <c r="U620" t="s">
        <v>130</v>
      </c>
      <c r="V620">
        <v>11</v>
      </c>
      <c r="W620">
        <v>35.5</v>
      </c>
      <c r="X620">
        <v>108116615</v>
      </c>
      <c r="Y620">
        <v>2.15</v>
      </c>
      <c r="Z620">
        <v>50975903</v>
      </c>
      <c r="AA620">
        <v>12.879721</v>
      </c>
      <c r="AB620">
        <v>121.774017</v>
      </c>
      <c r="AC620" s="13">
        <f t="shared" si="10"/>
        <v>2324507</v>
      </c>
    </row>
    <row r="621" spans="1:29">
      <c r="A621">
        <v>470</v>
      </c>
      <c r="B621" t="s">
        <v>781</v>
      </c>
      <c r="C621">
        <v>18200000</v>
      </c>
      <c r="D621">
        <v>9937823152</v>
      </c>
      <c r="E621" t="s">
        <v>29</v>
      </c>
      <c r="F621" t="s">
        <v>781</v>
      </c>
      <c r="G621">
        <v>442</v>
      </c>
      <c r="H621" t="s">
        <v>78</v>
      </c>
      <c r="I621" t="s">
        <v>78</v>
      </c>
      <c r="J621" t="s">
        <v>171</v>
      </c>
      <c r="K621">
        <v>452</v>
      </c>
      <c r="L621" t="s">
        <v>78</v>
      </c>
      <c r="M621">
        <v>27</v>
      </c>
      <c r="N621">
        <v>467848000</v>
      </c>
      <c r="O621">
        <v>117000</v>
      </c>
      <c r="P621">
        <v>1900000</v>
      </c>
      <c r="Q621">
        <v>1400000</v>
      </c>
      <c r="R621">
        <v>22500000</v>
      </c>
      <c r="S621">
        <v>1000000</v>
      </c>
      <c r="T621">
        <v>2019</v>
      </c>
      <c r="U621" t="s">
        <v>68</v>
      </c>
      <c r="V621">
        <v>25</v>
      </c>
      <c r="W621" t="s">
        <v>78</v>
      </c>
      <c r="X621" t="s">
        <v>78</v>
      </c>
      <c r="Y621" t="s">
        <v>78</v>
      </c>
      <c r="Z621" t="s">
        <v>78</v>
      </c>
      <c r="AA621" t="s">
        <v>78</v>
      </c>
      <c r="AB621" t="s">
        <v>78</v>
      </c>
      <c r="AC621" s="13" t="e">
        <f t="shared" si="10"/>
        <v>#VALUE!</v>
      </c>
    </row>
    <row r="622" spans="1:29">
      <c r="A622">
        <v>541</v>
      </c>
      <c r="B622" t="s">
        <v>782</v>
      </c>
      <c r="C622">
        <v>16900000</v>
      </c>
      <c r="D622">
        <v>9270331567</v>
      </c>
      <c r="E622" t="s">
        <v>198</v>
      </c>
      <c r="F622" t="s">
        <v>782</v>
      </c>
      <c r="G622">
        <v>441</v>
      </c>
      <c r="H622" t="s">
        <v>30</v>
      </c>
      <c r="I622" t="s">
        <v>31</v>
      </c>
      <c r="J622" t="s">
        <v>171</v>
      </c>
      <c r="K622">
        <v>510</v>
      </c>
      <c r="L622">
        <v>90</v>
      </c>
      <c r="M622">
        <v>34</v>
      </c>
      <c r="N622">
        <v>89782000</v>
      </c>
      <c r="O622">
        <v>22400</v>
      </c>
      <c r="P622">
        <v>359100</v>
      </c>
      <c r="Q622">
        <v>269300</v>
      </c>
      <c r="R622">
        <v>4300000</v>
      </c>
      <c r="S622" t="s">
        <v>78</v>
      </c>
      <c r="T622">
        <v>2017</v>
      </c>
      <c r="U622" t="s">
        <v>80</v>
      </c>
      <c r="V622">
        <v>8</v>
      </c>
      <c r="W622">
        <v>28.1</v>
      </c>
      <c r="X622">
        <v>1366417754</v>
      </c>
      <c r="Y622">
        <v>5.36</v>
      </c>
      <c r="Z622">
        <v>471031528</v>
      </c>
      <c r="AA622">
        <v>20.593684</v>
      </c>
      <c r="AB622">
        <v>78.962879999999998</v>
      </c>
      <c r="AC622" s="13">
        <f t="shared" si="10"/>
        <v>73239992</v>
      </c>
    </row>
    <row r="623" spans="1:29">
      <c r="A623">
        <v>829</v>
      </c>
      <c r="B623" t="s">
        <v>783</v>
      </c>
      <c r="C623">
        <v>13700000</v>
      </c>
      <c r="D623">
        <v>8134379376</v>
      </c>
      <c r="E623" t="s">
        <v>111</v>
      </c>
      <c r="F623" t="s">
        <v>783</v>
      </c>
      <c r="G623">
        <v>438</v>
      </c>
      <c r="H623" t="s">
        <v>132</v>
      </c>
      <c r="I623" t="s">
        <v>133</v>
      </c>
      <c r="J623" t="s">
        <v>111</v>
      </c>
      <c r="K623">
        <v>631</v>
      </c>
      <c r="L623">
        <v>47</v>
      </c>
      <c r="M623">
        <v>139</v>
      </c>
      <c r="N623">
        <v>64059000</v>
      </c>
      <c r="O623">
        <v>16000</v>
      </c>
      <c r="P623">
        <v>256200</v>
      </c>
      <c r="Q623">
        <v>192200</v>
      </c>
      <c r="R623">
        <v>3100000</v>
      </c>
      <c r="S623" t="s">
        <v>78</v>
      </c>
      <c r="T623">
        <v>2009</v>
      </c>
      <c r="U623" t="s">
        <v>33</v>
      </c>
      <c r="V623">
        <v>21</v>
      </c>
      <c r="W623">
        <v>51.3</v>
      </c>
      <c r="X623">
        <v>212559417</v>
      </c>
      <c r="Y623">
        <v>12.08</v>
      </c>
      <c r="Z623">
        <v>183241641</v>
      </c>
      <c r="AA623">
        <v>-14.235004</v>
      </c>
      <c r="AB623">
        <v>-51.925280000000001</v>
      </c>
      <c r="AC623" s="13">
        <f t="shared" si="10"/>
        <v>25677178</v>
      </c>
    </row>
    <row r="624" spans="1:29">
      <c r="A624">
        <v>563</v>
      </c>
      <c r="B624" t="s">
        <v>784</v>
      </c>
      <c r="C624">
        <v>16500000</v>
      </c>
      <c r="D624">
        <v>3037260680</v>
      </c>
      <c r="E624" t="s">
        <v>198</v>
      </c>
      <c r="F624" t="s">
        <v>784</v>
      </c>
      <c r="G624">
        <v>438</v>
      </c>
      <c r="H624" t="s">
        <v>59</v>
      </c>
      <c r="I624" t="s">
        <v>60</v>
      </c>
      <c r="J624" t="s">
        <v>63</v>
      </c>
      <c r="K624">
        <v>2766</v>
      </c>
      <c r="L624">
        <v>137</v>
      </c>
      <c r="M624">
        <v>133</v>
      </c>
      <c r="N624">
        <v>112986000</v>
      </c>
      <c r="O624">
        <v>28200</v>
      </c>
      <c r="P624">
        <v>451900</v>
      </c>
      <c r="Q624">
        <v>339000</v>
      </c>
      <c r="R624">
        <v>5400000</v>
      </c>
      <c r="S624">
        <v>100000</v>
      </c>
      <c r="T624">
        <v>2011</v>
      </c>
      <c r="U624" t="s">
        <v>64</v>
      </c>
      <c r="V624">
        <v>5</v>
      </c>
      <c r="W624">
        <v>88.2</v>
      </c>
      <c r="X624">
        <v>328239523</v>
      </c>
      <c r="Y624">
        <v>14.7</v>
      </c>
      <c r="Z624">
        <v>270663028</v>
      </c>
      <c r="AA624">
        <v>37.090240000000001</v>
      </c>
      <c r="AB624">
        <v>-95.712890999999999</v>
      </c>
      <c r="AC624" s="13">
        <f t="shared" si="10"/>
        <v>48251210</v>
      </c>
    </row>
    <row r="625" spans="1:29">
      <c r="A625">
        <v>37</v>
      </c>
      <c r="B625" t="s">
        <v>785</v>
      </c>
      <c r="C625">
        <v>56400000</v>
      </c>
      <c r="D625">
        <v>14696003229</v>
      </c>
      <c r="E625" t="s">
        <v>63</v>
      </c>
      <c r="F625" t="s">
        <v>785</v>
      </c>
      <c r="G625">
        <v>436</v>
      </c>
      <c r="H625" t="s">
        <v>59</v>
      </c>
      <c r="I625" t="s">
        <v>60</v>
      </c>
      <c r="J625" t="s">
        <v>111</v>
      </c>
      <c r="K625">
        <v>233</v>
      </c>
      <c r="L625">
        <v>11</v>
      </c>
      <c r="M625">
        <v>15</v>
      </c>
      <c r="N625">
        <v>112100000</v>
      </c>
      <c r="O625">
        <v>28000</v>
      </c>
      <c r="P625">
        <v>448400</v>
      </c>
      <c r="Q625">
        <v>336300</v>
      </c>
      <c r="R625">
        <v>5400000</v>
      </c>
      <c r="S625">
        <v>100000</v>
      </c>
      <c r="T625">
        <v>2015</v>
      </c>
      <c r="U625" t="s">
        <v>130</v>
      </c>
      <c r="V625">
        <v>6</v>
      </c>
      <c r="W625">
        <v>88.2</v>
      </c>
      <c r="X625">
        <v>328239523</v>
      </c>
      <c r="Y625">
        <v>14.7</v>
      </c>
      <c r="Z625">
        <v>270663028</v>
      </c>
      <c r="AA625">
        <v>37.090240000000001</v>
      </c>
      <c r="AB625">
        <v>-95.712890999999999</v>
      </c>
      <c r="AC625" s="13">
        <f t="shared" si="10"/>
        <v>48251210</v>
      </c>
    </row>
    <row r="626" spans="1:29">
      <c r="A626">
        <v>895</v>
      </c>
      <c r="B626" t="s">
        <v>786</v>
      </c>
      <c r="C626">
        <v>13100000</v>
      </c>
      <c r="D626">
        <v>4399833602</v>
      </c>
      <c r="E626" t="s">
        <v>29</v>
      </c>
      <c r="F626" t="s">
        <v>786</v>
      </c>
      <c r="G626">
        <v>435</v>
      </c>
      <c r="H626" t="s">
        <v>59</v>
      </c>
      <c r="I626" t="s">
        <v>60</v>
      </c>
      <c r="J626" t="s">
        <v>225</v>
      </c>
      <c r="K626">
        <v>1650</v>
      </c>
      <c r="L626">
        <v>169</v>
      </c>
      <c r="M626">
        <v>34</v>
      </c>
      <c r="N626">
        <v>60661000</v>
      </c>
      <c r="O626">
        <v>15200</v>
      </c>
      <c r="P626">
        <v>242600</v>
      </c>
      <c r="Q626">
        <v>182000</v>
      </c>
      <c r="R626">
        <v>2900000</v>
      </c>
      <c r="S626">
        <v>100000</v>
      </c>
      <c r="T626">
        <v>2017</v>
      </c>
      <c r="U626" t="s">
        <v>55</v>
      </c>
      <c r="V626">
        <v>15</v>
      </c>
      <c r="W626">
        <v>88.2</v>
      </c>
      <c r="X626">
        <v>328239523</v>
      </c>
      <c r="Y626">
        <v>14.7</v>
      </c>
      <c r="Z626">
        <v>270663028</v>
      </c>
      <c r="AA626">
        <v>37.090240000000001</v>
      </c>
      <c r="AB626">
        <v>-95.712890999999999</v>
      </c>
      <c r="AC626" s="13">
        <f t="shared" si="10"/>
        <v>48251210</v>
      </c>
    </row>
    <row r="627" spans="1:29">
      <c r="A627">
        <v>777</v>
      </c>
      <c r="B627" t="s">
        <v>787</v>
      </c>
      <c r="C627">
        <v>14200000</v>
      </c>
      <c r="D627">
        <v>6554000320</v>
      </c>
      <c r="E627" t="s">
        <v>118</v>
      </c>
      <c r="F627" t="s">
        <v>787</v>
      </c>
      <c r="G627">
        <v>433</v>
      </c>
      <c r="H627" t="s">
        <v>30</v>
      </c>
      <c r="I627" t="s">
        <v>31</v>
      </c>
      <c r="J627" t="s">
        <v>118</v>
      </c>
      <c r="K627">
        <v>912</v>
      </c>
      <c r="L627">
        <v>110</v>
      </c>
      <c r="M627">
        <v>37</v>
      </c>
      <c r="N627">
        <v>141688000</v>
      </c>
      <c r="O627">
        <v>35400</v>
      </c>
      <c r="P627">
        <v>566800</v>
      </c>
      <c r="Q627">
        <v>425100</v>
      </c>
      <c r="R627">
        <v>6800000</v>
      </c>
      <c r="S627">
        <v>300000</v>
      </c>
      <c r="T627">
        <v>2014</v>
      </c>
      <c r="U627" t="s">
        <v>86</v>
      </c>
      <c r="V627">
        <v>13</v>
      </c>
      <c r="W627">
        <v>28.1</v>
      </c>
      <c r="X627">
        <v>1366417754</v>
      </c>
      <c r="Y627">
        <v>5.36</v>
      </c>
      <c r="Z627">
        <v>471031528</v>
      </c>
      <c r="AA627">
        <v>20.593684</v>
      </c>
      <c r="AB627">
        <v>78.962879999999998</v>
      </c>
      <c r="AC627" s="13">
        <f t="shared" si="10"/>
        <v>73239992</v>
      </c>
    </row>
    <row r="628" spans="1:29">
      <c r="A628">
        <v>609</v>
      </c>
      <c r="B628" t="s">
        <v>788</v>
      </c>
      <c r="C628">
        <v>15900000</v>
      </c>
      <c r="D628">
        <v>2609358468</v>
      </c>
      <c r="E628" t="s">
        <v>229</v>
      </c>
      <c r="F628" t="s">
        <v>788</v>
      </c>
      <c r="G628">
        <v>433</v>
      </c>
      <c r="H628" t="s">
        <v>59</v>
      </c>
      <c r="I628" t="s">
        <v>60</v>
      </c>
      <c r="J628" t="s">
        <v>225</v>
      </c>
      <c r="K628">
        <v>3474</v>
      </c>
      <c r="L628">
        <v>142</v>
      </c>
      <c r="M628">
        <v>20</v>
      </c>
      <c r="N628">
        <v>2006000</v>
      </c>
      <c r="O628">
        <v>502</v>
      </c>
      <c r="P628">
        <v>8000</v>
      </c>
      <c r="Q628">
        <v>6000</v>
      </c>
      <c r="R628">
        <v>96300</v>
      </c>
      <c r="S628" t="s">
        <v>78</v>
      </c>
      <c r="T628">
        <v>2006</v>
      </c>
      <c r="U628" t="s">
        <v>55</v>
      </c>
      <c r="V628">
        <v>14</v>
      </c>
      <c r="W628">
        <v>88.2</v>
      </c>
      <c r="X628">
        <v>328239523</v>
      </c>
      <c r="Y628">
        <v>14.7</v>
      </c>
      <c r="Z628">
        <v>270663028</v>
      </c>
      <c r="AA628">
        <v>37.090240000000001</v>
      </c>
      <c r="AB628">
        <v>-95.712890999999999</v>
      </c>
      <c r="AC628" s="13">
        <f t="shared" si="10"/>
        <v>48251210</v>
      </c>
    </row>
    <row r="629" spans="1:29">
      <c r="A629">
        <v>794</v>
      </c>
      <c r="B629" t="s">
        <v>789</v>
      </c>
      <c r="C629">
        <v>14000000</v>
      </c>
      <c r="D629">
        <v>2214167846</v>
      </c>
      <c r="E629" t="s">
        <v>229</v>
      </c>
      <c r="F629" t="s">
        <v>789</v>
      </c>
      <c r="G629">
        <v>431</v>
      </c>
      <c r="H629" t="s">
        <v>676</v>
      </c>
      <c r="I629" t="s">
        <v>677</v>
      </c>
      <c r="J629" t="s">
        <v>63</v>
      </c>
      <c r="K629">
        <v>4325</v>
      </c>
      <c r="L629">
        <v>3</v>
      </c>
      <c r="M629">
        <v>156</v>
      </c>
      <c r="N629">
        <v>13709000</v>
      </c>
      <c r="O629">
        <v>3400</v>
      </c>
      <c r="P629">
        <v>54800</v>
      </c>
      <c r="Q629">
        <v>41100</v>
      </c>
      <c r="R629">
        <v>658000</v>
      </c>
      <c r="S629" t="s">
        <v>78</v>
      </c>
      <c r="T629">
        <v>2014</v>
      </c>
      <c r="U629" t="s">
        <v>50</v>
      </c>
      <c r="V629">
        <v>24</v>
      </c>
      <c r="W629">
        <v>67</v>
      </c>
      <c r="X629">
        <v>10285453</v>
      </c>
      <c r="Y629">
        <v>6.48</v>
      </c>
      <c r="Z629">
        <v>9021165</v>
      </c>
      <c r="AA629">
        <v>60.128160999999999</v>
      </c>
      <c r="AB629">
        <v>18.643501000000001</v>
      </c>
      <c r="AC629" s="13">
        <f t="shared" si="10"/>
        <v>666497</v>
      </c>
    </row>
    <row r="630" spans="1:29">
      <c r="A630">
        <v>567</v>
      </c>
      <c r="B630" t="s">
        <v>790</v>
      </c>
      <c r="C630">
        <v>16400000</v>
      </c>
      <c r="D630">
        <v>4434679706</v>
      </c>
      <c r="E630" t="s">
        <v>198</v>
      </c>
      <c r="F630" t="s">
        <v>790</v>
      </c>
      <c r="G630">
        <v>428</v>
      </c>
      <c r="H630" t="s">
        <v>48</v>
      </c>
      <c r="I630" t="s">
        <v>49</v>
      </c>
      <c r="J630" t="s">
        <v>63</v>
      </c>
      <c r="K630">
        <v>1636</v>
      </c>
      <c r="L630">
        <v>9</v>
      </c>
      <c r="M630">
        <v>134</v>
      </c>
      <c r="N630">
        <v>9341000</v>
      </c>
      <c r="O630">
        <v>2300</v>
      </c>
      <c r="P630">
        <v>37400</v>
      </c>
      <c r="Q630">
        <v>28000</v>
      </c>
      <c r="R630">
        <v>448400</v>
      </c>
      <c r="S630" t="s">
        <v>78</v>
      </c>
      <c r="T630">
        <v>2011</v>
      </c>
      <c r="U630" t="s">
        <v>68</v>
      </c>
      <c r="V630">
        <v>24</v>
      </c>
      <c r="W630">
        <v>49.3</v>
      </c>
      <c r="X630">
        <v>69625582</v>
      </c>
      <c r="Y630">
        <v>0.75</v>
      </c>
      <c r="Z630">
        <v>35294600</v>
      </c>
      <c r="AA630">
        <v>15.870032</v>
      </c>
      <c r="AB630">
        <v>100.992541</v>
      </c>
      <c r="AC630" s="13">
        <f t="shared" si="10"/>
        <v>522192</v>
      </c>
    </row>
    <row r="631" spans="1:29">
      <c r="A631">
        <v>562</v>
      </c>
      <c r="B631" t="s">
        <v>791</v>
      </c>
      <c r="C631">
        <v>16500000</v>
      </c>
      <c r="D631">
        <v>2440934034</v>
      </c>
      <c r="E631" t="s">
        <v>63</v>
      </c>
      <c r="F631" t="s">
        <v>791</v>
      </c>
      <c r="G631">
        <v>421</v>
      </c>
      <c r="H631" t="s">
        <v>59</v>
      </c>
      <c r="I631" t="s">
        <v>60</v>
      </c>
      <c r="J631" t="s">
        <v>63</v>
      </c>
      <c r="K631">
        <v>3778</v>
      </c>
      <c r="L631">
        <v>137</v>
      </c>
      <c r="M631">
        <v>133</v>
      </c>
      <c r="N631">
        <v>21953000</v>
      </c>
      <c r="O631">
        <v>5500</v>
      </c>
      <c r="P631">
        <v>87800</v>
      </c>
      <c r="Q631">
        <v>65900</v>
      </c>
      <c r="R631">
        <v>1100000</v>
      </c>
      <c r="S631">
        <v>200000</v>
      </c>
      <c r="T631">
        <v>2014</v>
      </c>
      <c r="U631" t="s">
        <v>86</v>
      </c>
      <c r="V631">
        <v>9</v>
      </c>
      <c r="W631">
        <v>88.2</v>
      </c>
      <c r="X631">
        <v>328239523</v>
      </c>
      <c r="Y631">
        <v>14.7</v>
      </c>
      <c r="Z631">
        <v>270663028</v>
      </c>
      <c r="AA631">
        <v>37.090240000000001</v>
      </c>
      <c r="AB631">
        <v>-95.712890999999999</v>
      </c>
      <c r="AC631" s="13">
        <f t="shared" si="10"/>
        <v>48251210</v>
      </c>
    </row>
    <row r="632" spans="1:29">
      <c r="A632">
        <v>472</v>
      </c>
      <c r="B632" t="s">
        <v>792</v>
      </c>
      <c r="C632">
        <v>18100000</v>
      </c>
      <c r="D632">
        <v>13378360425</v>
      </c>
      <c r="E632" t="s">
        <v>63</v>
      </c>
      <c r="F632" t="s">
        <v>792</v>
      </c>
      <c r="G632">
        <v>420</v>
      </c>
      <c r="H632" t="s">
        <v>59</v>
      </c>
      <c r="I632" t="s">
        <v>60</v>
      </c>
      <c r="J632" t="s">
        <v>63</v>
      </c>
      <c r="K632">
        <v>274</v>
      </c>
      <c r="L632">
        <v>122</v>
      </c>
      <c r="M632">
        <v>118</v>
      </c>
      <c r="N632">
        <v>497044000</v>
      </c>
      <c r="O632">
        <v>124300</v>
      </c>
      <c r="P632">
        <v>2000000</v>
      </c>
      <c r="Q632">
        <v>1500000</v>
      </c>
      <c r="R632">
        <v>23900000</v>
      </c>
      <c r="S632">
        <v>700000</v>
      </c>
      <c r="T632">
        <v>2012</v>
      </c>
      <c r="U632" t="s">
        <v>38</v>
      </c>
      <c r="V632">
        <v>13</v>
      </c>
      <c r="W632">
        <v>88.2</v>
      </c>
      <c r="X632">
        <v>328239523</v>
      </c>
      <c r="Y632">
        <v>14.7</v>
      </c>
      <c r="Z632">
        <v>270663028</v>
      </c>
      <c r="AA632">
        <v>37.090240000000001</v>
      </c>
      <c r="AB632">
        <v>-95.712890999999999</v>
      </c>
      <c r="AC632" s="13">
        <f t="shared" si="10"/>
        <v>48251210</v>
      </c>
    </row>
    <row r="633" spans="1:29">
      <c r="A633">
        <v>355</v>
      </c>
      <c r="B633" t="s">
        <v>793</v>
      </c>
      <c r="C633">
        <v>21000000</v>
      </c>
      <c r="D633">
        <v>10631638628</v>
      </c>
      <c r="E633" t="s">
        <v>63</v>
      </c>
      <c r="F633" t="s">
        <v>793</v>
      </c>
      <c r="G633">
        <v>420</v>
      </c>
      <c r="H633" t="s">
        <v>59</v>
      </c>
      <c r="I633" t="s">
        <v>60</v>
      </c>
      <c r="J633" t="s">
        <v>63</v>
      </c>
      <c r="K633">
        <v>398</v>
      </c>
      <c r="L633">
        <v>100</v>
      </c>
      <c r="M633">
        <v>95</v>
      </c>
      <c r="N633">
        <v>80062000</v>
      </c>
      <c r="O633">
        <v>20000</v>
      </c>
      <c r="P633">
        <v>320200</v>
      </c>
      <c r="Q633">
        <v>240200</v>
      </c>
      <c r="R633">
        <v>3800000</v>
      </c>
      <c r="S633">
        <v>100000</v>
      </c>
      <c r="T633">
        <v>2013</v>
      </c>
      <c r="U633" t="s">
        <v>86</v>
      </c>
      <c r="V633">
        <v>25</v>
      </c>
      <c r="W633">
        <v>88.2</v>
      </c>
      <c r="X633">
        <v>328239523</v>
      </c>
      <c r="Y633">
        <v>14.7</v>
      </c>
      <c r="Z633">
        <v>270663028</v>
      </c>
      <c r="AA633">
        <v>37.090240000000001</v>
      </c>
      <c r="AB633">
        <v>-95.712890999999999</v>
      </c>
      <c r="AC633" s="13">
        <f t="shared" si="10"/>
        <v>48251210</v>
      </c>
    </row>
    <row r="634" spans="1:29">
      <c r="A634">
        <v>694</v>
      </c>
      <c r="B634" t="s">
        <v>794</v>
      </c>
      <c r="C634">
        <v>14900000</v>
      </c>
      <c r="D634">
        <v>10069000444</v>
      </c>
      <c r="E634" t="s">
        <v>111</v>
      </c>
      <c r="F634" t="s">
        <v>794</v>
      </c>
      <c r="G634">
        <v>419</v>
      </c>
      <c r="H634" t="s">
        <v>59</v>
      </c>
      <c r="I634" t="s">
        <v>60</v>
      </c>
      <c r="J634" t="s">
        <v>111</v>
      </c>
      <c r="K634">
        <v>435</v>
      </c>
      <c r="L634">
        <v>152</v>
      </c>
      <c r="M634">
        <v>129</v>
      </c>
      <c r="N634">
        <v>119812000</v>
      </c>
      <c r="O634">
        <v>30000</v>
      </c>
      <c r="P634">
        <v>479200</v>
      </c>
      <c r="Q634">
        <v>359400</v>
      </c>
      <c r="R634">
        <v>5800000</v>
      </c>
      <c r="S634">
        <v>100000</v>
      </c>
      <c r="T634">
        <v>2007</v>
      </c>
      <c r="U634" t="s">
        <v>55</v>
      </c>
      <c r="V634">
        <v>8</v>
      </c>
      <c r="W634">
        <v>88.2</v>
      </c>
      <c r="X634">
        <v>328239523</v>
      </c>
      <c r="Y634">
        <v>14.7</v>
      </c>
      <c r="Z634">
        <v>270663028</v>
      </c>
      <c r="AA634">
        <v>37.090240000000001</v>
      </c>
      <c r="AB634">
        <v>-95.712890999999999</v>
      </c>
      <c r="AC634" s="13">
        <f t="shared" si="10"/>
        <v>48251210</v>
      </c>
    </row>
    <row r="635" spans="1:29">
      <c r="A635">
        <v>637</v>
      </c>
      <c r="B635" t="s">
        <v>795</v>
      </c>
      <c r="C635">
        <v>15500000</v>
      </c>
      <c r="D635">
        <v>6396049701</v>
      </c>
      <c r="E635" t="s">
        <v>63</v>
      </c>
      <c r="F635" t="s">
        <v>795</v>
      </c>
      <c r="G635">
        <v>417</v>
      </c>
      <c r="H635" t="s">
        <v>59</v>
      </c>
      <c r="I635" t="s">
        <v>60</v>
      </c>
      <c r="J635" t="s">
        <v>129</v>
      </c>
      <c r="K635">
        <v>956</v>
      </c>
      <c r="L635">
        <v>146</v>
      </c>
      <c r="M635">
        <v>34</v>
      </c>
      <c r="N635">
        <v>27375000</v>
      </c>
      <c r="O635">
        <v>6800</v>
      </c>
      <c r="P635">
        <v>109500</v>
      </c>
      <c r="Q635">
        <v>82100</v>
      </c>
      <c r="R635">
        <v>1300000</v>
      </c>
      <c r="S635" t="s">
        <v>78</v>
      </c>
      <c r="T635">
        <v>2010</v>
      </c>
      <c r="U635" t="s">
        <v>38</v>
      </c>
      <c r="V635">
        <v>14</v>
      </c>
      <c r="W635">
        <v>88.2</v>
      </c>
      <c r="X635">
        <v>328239523</v>
      </c>
      <c r="Y635">
        <v>14.7</v>
      </c>
      <c r="Z635">
        <v>270663028</v>
      </c>
      <c r="AA635">
        <v>37.090240000000001</v>
      </c>
      <c r="AB635">
        <v>-95.712890999999999</v>
      </c>
      <c r="AC635" s="13">
        <f t="shared" si="10"/>
        <v>48251210</v>
      </c>
    </row>
    <row r="636" spans="1:29">
      <c r="A636">
        <v>406</v>
      </c>
      <c r="B636" t="s">
        <v>796</v>
      </c>
      <c r="C636">
        <v>19900000</v>
      </c>
      <c r="D636">
        <v>13917423958</v>
      </c>
      <c r="E636" t="s">
        <v>111</v>
      </c>
      <c r="F636" t="s">
        <v>796</v>
      </c>
      <c r="G636">
        <v>416</v>
      </c>
      <c r="H636" t="s">
        <v>132</v>
      </c>
      <c r="I636" t="s">
        <v>133</v>
      </c>
      <c r="J636" t="s">
        <v>111</v>
      </c>
      <c r="K636">
        <v>258</v>
      </c>
      <c r="L636">
        <v>21</v>
      </c>
      <c r="M636">
        <v>97</v>
      </c>
      <c r="N636">
        <v>214803000</v>
      </c>
      <c r="O636">
        <v>53700</v>
      </c>
      <c r="P636">
        <v>859200</v>
      </c>
      <c r="Q636">
        <v>644400</v>
      </c>
      <c r="R636">
        <v>10300000</v>
      </c>
      <c r="S636">
        <v>100000</v>
      </c>
      <c r="T636">
        <v>2010</v>
      </c>
      <c r="U636" t="s">
        <v>40</v>
      </c>
      <c r="V636">
        <v>9</v>
      </c>
      <c r="W636">
        <v>51.3</v>
      </c>
      <c r="X636">
        <v>212559417</v>
      </c>
      <c r="Y636">
        <v>12.08</v>
      </c>
      <c r="Z636">
        <v>183241641</v>
      </c>
      <c r="AA636">
        <v>-14.235004</v>
      </c>
      <c r="AB636">
        <v>-51.925280000000001</v>
      </c>
      <c r="AC636" s="13">
        <f t="shared" si="10"/>
        <v>25677178</v>
      </c>
    </row>
    <row r="637" spans="1:29">
      <c r="A637">
        <v>561</v>
      </c>
      <c r="B637" t="s">
        <v>797</v>
      </c>
      <c r="C637">
        <v>16600000</v>
      </c>
      <c r="D637">
        <v>5819508534</v>
      </c>
      <c r="E637" t="s">
        <v>63</v>
      </c>
      <c r="F637" t="s">
        <v>797</v>
      </c>
      <c r="G637">
        <v>413</v>
      </c>
      <c r="H637" t="s">
        <v>59</v>
      </c>
      <c r="I637" t="s">
        <v>60</v>
      </c>
      <c r="J637" t="s">
        <v>63</v>
      </c>
      <c r="K637">
        <v>1088</v>
      </c>
      <c r="L637">
        <v>136</v>
      </c>
      <c r="M637">
        <v>132</v>
      </c>
      <c r="N637">
        <v>199033000</v>
      </c>
      <c r="O637">
        <v>49800</v>
      </c>
      <c r="P637">
        <v>796100</v>
      </c>
      <c r="Q637">
        <v>597100</v>
      </c>
      <c r="R637">
        <v>9600000</v>
      </c>
      <c r="S637">
        <v>300000</v>
      </c>
      <c r="T637">
        <v>2006</v>
      </c>
      <c r="U637" t="s">
        <v>84</v>
      </c>
      <c r="V637">
        <v>21</v>
      </c>
      <c r="W637">
        <v>88.2</v>
      </c>
      <c r="X637">
        <v>328239523</v>
      </c>
      <c r="Y637">
        <v>14.7</v>
      </c>
      <c r="Z637">
        <v>270663028</v>
      </c>
      <c r="AA637">
        <v>37.090240000000001</v>
      </c>
      <c r="AB637">
        <v>-95.712890999999999</v>
      </c>
      <c r="AC637" s="13">
        <f t="shared" si="10"/>
        <v>48251210</v>
      </c>
    </row>
    <row r="638" spans="1:29">
      <c r="A638">
        <v>881</v>
      </c>
      <c r="B638" t="s">
        <v>798</v>
      </c>
      <c r="C638">
        <v>13200000</v>
      </c>
      <c r="D638">
        <v>5224764969</v>
      </c>
      <c r="E638" t="s">
        <v>63</v>
      </c>
      <c r="F638" t="s">
        <v>798</v>
      </c>
      <c r="G638">
        <v>413</v>
      </c>
      <c r="H638" t="s">
        <v>132</v>
      </c>
      <c r="I638" t="s">
        <v>133</v>
      </c>
      <c r="J638" t="s">
        <v>63</v>
      </c>
      <c r="K638">
        <v>1269</v>
      </c>
      <c r="L638">
        <v>49</v>
      </c>
      <c r="M638">
        <v>164</v>
      </c>
      <c r="N638">
        <v>64517000</v>
      </c>
      <c r="O638">
        <v>16100</v>
      </c>
      <c r="P638">
        <v>258100</v>
      </c>
      <c r="Q638">
        <v>193600</v>
      </c>
      <c r="R638">
        <v>3100000</v>
      </c>
      <c r="S638">
        <v>100000</v>
      </c>
      <c r="T638">
        <v>2018</v>
      </c>
      <c r="U638" t="s">
        <v>68</v>
      </c>
      <c r="V638">
        <v>17</v>
      </c>
      <c r="W638">
        <v>51.3</v>
      </c>
      <c r="X638">
        <v>212559417</v>
      </c>
      <c r="Y638">
        <v>12.08</v>
      </c>
      <c r="Z638">
        <v>183241641</v>
      </c>
      <c r="AA638">
        <v>-14.235004</v>
      </c>
      <c r="AB638">
        <v>-51.925280000000001</v>
      </c>
      <c r="AC638" s="13">
        <f t="shared" si="10"/>
        <v>25677178</v>
      </c>
    </row>
    <row r="639" spans="1:29">
      <c r="A639">
        <v>248</v>
      </c>
      <c r="B639" t="s">
        <v>799</v>
      </c>
      <c r="C639">
        <v>24700000</v>
      </c>
      <c r="D639">
        <v>2994726412</v>
      </c>
      <c r="E639" t="s">
        <v>229</v>
      </c>
      <c r="F639" t="s">
        <v>799</v>
      </c>
      <c r="G639">
        <v>412</v>
      </c>
      <c r="H639" t="s">
        <v>318</v>
      </c>
      <c r="I639" t="s">
        <v>319</v>
      </c>
      <c r="J639" t="s">
        <v>225</v>
      </c>
      <c r="K639">
        <v>2897</v>
      </c>
      <c r="L639">
        <v>2</v>
      </c>
      <c r="M639">
        <v>7</v>
      </c>
      <c r="N639">
        <v>23263000</v>
      </c>
      <c r="O639">
        <v>5800</v>
      </c>
      <c r="P639">
        <v>93100</v>
      </c>
      <c r="Q639">
        <v>69800</v>
      </c>
      <c r="R639">
        <v>1100000</v>
      </c>
      <c r="S639" t="s">
        <v>78</v>
      </c>
      <c r="T639">
        <v>2011</v>
      </c>
      <c r="U639" t="s">
        <v>42</v>
      </c>
      <c r="V639">
        <v>17</v>
      </c>
      <c r="W639">
        <v>113.1</v>
      </c>
      <c r="X639">
        <v>25766605</v>
      </c>
      <c r="Y639">
        <v>5.27</v>
      </c>
      <c r="Z639">
        <v>21844756</v>
      </c>
      <c r="AA639">
        <v>-25.274398000000001</v>
      </c>
      <c r="AB639">
        <v>133.775136</v>
      </c>
      <c r="AC639" s="13">
        <f t="shared" si="10"/>
        <v>1357900</v>
      </c>
    </row>
    <row r="640" spans="1:29">
      <c r="A640">
        <v>834</v>
      </c>
      <c r="B640" t="s">
        <v>800</v>
      </c>
      <c r="C640">
        <v>13600000</v>
      </c>
      <c r="D640">
        <v>1948925559</v>
      </c>
      <c r="E640" t="s">
        <v>107</v>
      </c>
      <c r="F640" t="s">
        <v>800</v>
      </c>
      <c r="G640">
        <v>412</v>
      </c>
      <c r="H640" t="s">
        <v>59</v>
      </c>
      <c r="I640" t="s">
        <v>60</v>
      </c>
      <c r="J640" t="s">
        <v>107</v>
      </c>
      <c r="K640">
        <v>5133</v>
      </c>
      <c r="L640">
        <v>164</v>
      </c>
      <c r="M640">
        <v>11</v>
      </c>
      <c r="N640">
        <v>30677000</v>
      </c>
      <c r="O640">
        <v>7700</v>
      </c>
      <c r="P640">
        <v>122700</v>
      </c>
      <c r="Q640">
        <v>92000</v>
      </c>
      <c r="R640">
        <v>1500000</v>
      </c>
      <c r="S640">
        <v>100000</v>
      </c>
      <c r="T640">
        <v>2011</v>
      </c>
      <c r="U640" t="s">
        <v>55</v>
      </c>
      <c r="V640">
        <v>1</v>
      </c>
      <c r="W640">
        <v>88.2</v>
      </c>
      <c r="X640">
        <v>328239523</v>
      </c>
      <c r="Y640">
        <v>14.7</v>
      </c>
      <c r="Z640">
        <v>270663028</v>
      </c>
      <c r="AA640">
        <v>37.090240000000001</v>
      </c>
      <c r="AB640">
        <v>-95.712890999999999</v>
      </c>
      <c r="AC640" s="13">
        <f t="shared" si="10"/>
        <v>48251210</v>
      </c>
    </row>
    <row r="641" spans="1:29">
      <c r="A641">
        <v>904</v>
      </c>
      <c r="B641" t="s">
        <v>801</v>
      </c>
      <c r="C641">
        <v>13000000</v>
      </c>
      <c r="D641">
        <v>1698279553</v>
      </c>
      <c r="E641" t="s">
        <v>111</v>
      </c>
      <c r="F641" t="s">
        <v>801</v>
      </c>
      <c r="G641">
        <v>409</v>
      </c>
      <c r="H641" t="s">
        <v>479</v>
      </c>
      <c r="I641" t="s">
        <v>480</v>
      </c>
      <c r="J641" t="s">
        <v>111</v>
      </c>
      <c r="K641">
        <v>6059</v>
      </c>
      <c r="L641">
        <v>3</v>
      </c>
      <c r="M641">
        <v>143</v>
      </c>
      <c r="N641">
        <v>30471000</v>
      </c>
      <c r="O641">
        <v>7600</v>
      </c>
      <c r="P641">
        <v>121900</v>
      </c>
      <c r="Q641">
        <v>91400</v>
      </c>
      <c r="R641">
        <v>1500000</v>
      </c>
      <c r="S641">
        <v>100000</v>
      </c>
      <c r="T641">
        <v>2015</v>
      </c>
      <c r="U641" t="s">
        <v>86</v>
      </c>
      <c r="V641">
        <v>18</v>
      </c>
      <c r="W641">
        <v>65.599999999999994</v>
      </c>
      <c r="X641">
        <v>67059887</v>
      </c>
      <c r="Y641">
        <v>8.43</v>
      </c>
      <c r="Z641">
        <v>54123364</v>
      </c>
      <c r="AA641">
        <v>46.227637999999999</v>
      </c>
      <c r="AB641">
        <v>2.213749</v>
      </c>
      <c r="AC641" s="13">
        <f t="shared" si="10"/>
        <v>5653148</v>
      </c>
    </row>
    <row r="642" spans="1:29">
      <c r="A642">
        <v>977</v>
      </c>
      <c r="B642" t="s">
        <v>802</v>
      </c>
      <c r="C642">
        <v>12400000</v>
      </c>
      <c r="D642">
        <v>1113066203</v>
      </c>
      <c r="E642" t="s">
        <v>63</v>
      </c>
      <c r="F642" t="s">
        <v>802</v>
      </c>
      <c r="G642">
        <v>409</v>
      </c>
      <c r="H642" t="s">
        <v>45</v>
      </c>
      <c r="I642" t="s">
        <v>46</v>
      </c>
      <c r="J642" t="s">
        <v>63</v>
      </c>
      <c r="K642">
        <v>10271</v>
      </c>
      <c r="L642">
        <v>34</v>
      </c>
      <c r="M642">
        <v>172</v>
      </c>
      <c r="N642">
        <v>806075</v>
      </c>
      <c r="O642">
        <v>202</v>
      </c>
      <c r="P642">
        <v>3200</v>
      </c>
      <c r="Q642">
        <v>2400</v>
      </c>
      <c r="R642">
        <v>38700</v>
      </c>
      <c r="S642" t="s">
        <v>78</v>
      </c>
      <c r="T642">
        <v>2012</v>
      </c>
      <c r="U642" t="s">
        <v>130</v>
      </c>
      <c r="V642">
        <v>28</v>
      </c>
      <c r="W642">
        <v>36.299999999999997</v>
      </c>
      <c r="X642">
        <v>270203917</v>
      </c>
      <c r="Y642">
        <v>4.6900000000000004</v>
      </c>
      <c r="Z642">
        <v>151509724</v>
      </c>
      <c r="AA642">
        <v>-0.78927499999999995</v>
      </c>
      <c r="AB642">
        <v>113.92132700000001</v>
      </c>
      <c r="AC642" s="13">
        <f t="shared" si="10"/>
        <v>12672564</v>
      </c>
    </row>
    <row r="643" spans="1:29">
      <c r="A643">
        <v>178</v>
      </c>
      <c r="B643" t="s">
        <v>803</v>
      </c>
      <c r="C643">
        <v>29200000</v>
      </c>
      <c r="D643">
        <v>4079141673</v>
      </c>
      <c r="E643" t="s">
        <v>198</v>
      </c>
      <c r="F643" t="s">
        <v>803</v>
      </c>
      <c r="G643">
        <v>404</v>
      </c>
      <c r="H643" t="s">
        <v>175</v>
      </c>
      <c r="I643" t="s">
        <v>176</v>
      </c>
      <c r="J643" t="s">
        <v>198</v>
      </c>
      <c r="K643">
        <v>1852</v>
      </c>
      <c r="L643">
        <v>3</v>
      </c>
      <c r="M643">
        <v>9</v>
      </c>
      <c r="N643">
        <v>12143000</v>
      </c>
      <c r="O643">
        <v>3000</v>
      </c>
      <c r="P643">
        <v>48600</v>
      </c>
      <c r="Q643">
        <v>36400</v>
      </c>
      <c r="R643">
        <v>582900</v>
      </c>
      <c r="S643" t="s">
        <v>78</v>
      </c>
      <c r="T643">
        <v>2006</v>
      </c>
      <c r="U643" t="s">
        <v>55</v>
      </c>
      <c r="V643">
        <v>28</v>
      </c>
      <c r="W643">
        <v>88.9</v>
      </c>
      <c r="X643">
        <v>47076781</v>
      </c>
      <c r="Y643">
        <v>13.96</v>
      </c>
      <c r="Z643">
        <v>37927409</v>
      </c>
      <c r="AA643">
        <v>40.463667000000001</v>
      </c>
      <c r="AB643">
        <v>-3.7492200000000002</v>
      </c>
      <c r="AC643" s="13">
        <f t="shared" si="10"/>
        <v>6571919</v>
      </c>
    </row>
    <row r="644" spans="1:29">
      <c r="A644">
        <v>353</v>
      </c>
      <c r="B644" t="s">
        <v>804</v>
      </c>
      <c r="C644">
        <v>21000000</v>
      </c>
      <c r="D644">
        <v>4380564906</v>
      </c>
      <c r="E644" t="s">
        <v>63</v>
      </c>
      <c r="F644" t="s">
        <v>804</v>
      </c>
      <c r="G644">
        <v>403</v>
      </c>
      <c r="H644" t="s">
        <v>59</v>
      </c>
      <c r="I644" t="s">
        <v>60</v>
      </c>
      <c r="J644" t="s">
        <v>63</v>
      </c>
      <c r="K644">
        <v>1671</v>
      </c>
      <c r="L644">
        <v>100</v>
      </c>
      <c r="M644">
        <v>95</v>
      </c>
      <c r="N644">
        <v>2476000</v>
      </c>
      <c r="O644">
        <v>619</v>
      </c>
      <c r="P644">
        <v>9900</v>
      </c>
      <c r="Q644">
        <v>7400</v>
      </c>
      <c r="R644">
        <v>118900</v>
      </c>
      <c r="S644" t="s">
        <v>78</v>
      </c>
      <c r="T644">
        <v>2006</v>
      </c>
      <c r="U644" t="s">
        <v>64</v>
      </c>
      <c r="V644">
        <v>21</v>
      </c>
      <c r="W644">
        <v>88.2</v>
      </c>
      <c r="X644">
        <v>328239523</v>
      </c>
      <c r="Y644">
        <v>14.7</v>
      </c>
      <c r="Z644">
        <v>270663028</v>
      </c>
      <c r="AA644">
        <v>37.090240000000001</v>
      </c>
      <c r="AB644">
        <v>-95.712890999999999</v>
      </c>
      <c r="AC644" s="13">
        <f t="shared" si="10"/>
        <v>48251210</v>
      </c>
    </row>
    <row r="645" spans="1:29">
      <c r="A645">
        <v>755</v>
      </c>
      <c r="B645" t="s">
        <v>805</v>
      </c>
      <c r="C645">
        <v>14400000</v>
      </c>
      <c r="D645">
        <v>1629801448</v>
      </c>
      <c r="E645" t="s">
        <v>63</v>
      </c>
      <c r="F645" t="s">
        <v>805</v>
      </c>
      <c r="G645">
        <v>399</v>
      </c>
      <c r="H645" t="s">
        <v>806</v>
      </c>
      <c r="I645" t="s">
        <v>807</v>
      </c>
      <c r="J645" t="s">
        <v>63</v>
      </c>
      <c r="K645">
        <v>6402</v>
      </c>
      <c r="L645">
        <v>1</v>
      </c>
      <c r="M645">
        <v>152</v>
      </c>
      <c r="N645">
        <v>1002000</v>
      </c>
      <c r="O645">
        <v>251</v>
      </c>
      <c r="P645">
        <v>4000</v>
      </c>
      <c r="Q645">
        <v>3000</v>
      </c>
      <c r="R645">
        <v>48100</v>
      </c>
      <c r="S645" t="s">
        <v>78</v>
      </c>
      <c r="T645">
        <v>2014</v>
      </c>
      <c r="U645" t="s">
        <v>80</v>
      </c>
      <c r="V645">
        <v>20</v>
      </c>
      <c r="W645">
        <v>70.7</v>
      </c>
      <c r="X645">
        <v>32510453</v>
      </c>
      <c r="Y645">
        <v>3.31</v>
      </c>
      <c r="Z645">
        <v>25390339</v>
      </c>
      <c r="AA645">
        <v>-9.1899669999999993</v>
      </c>
      <c r="AB645">
        <v>-75.015152</v>
      </c>
      <c r="AC645" s="13">
        <f t="shared" si="10"/>
        <v>1076096</v>
      </c>
    </row>
    <row r="646" spans="1:29">
      <c r="A646">
        <v>233</v>
      </c>
      <c r="B646" t="s">
        <v>808</v>
      </c>
      <c r="C646">
        <v>25300000</v>
      </c>
      <c r="D646">
        <v>17331663193</v>
      </c>
      <c r="E646" t="s">
        <v>111</v>
      </c>
      <c r="F646" t="s">
        <v>808</v>
      </c>
      <c r="G646">
        <v>398</v>
      </c>
      <c r="H646" t="s">
        <v>161</v>
      </c>
      <c r="I646" t="s">
        <v>162</v>
      </c>
      <c r="J646" t="s">
        <v>111</v>
      </c>
      <c r="K646">
        <v>160</v>
      </c>
      <c r="L646">
        <v>8</v>
      </c>
      <c r="M646">
        <v>70</v>
      </c>
      <c r="N646">
        <v>198875000</v>
      </c>
      <c r="O646">
        <v>49700</v>
      </c>
      <c r="P646">
        <v>795500</v>
      </c>
      <c r="Q646">
        <v>596600</v>
      </c>
      <c r="R646">
        <v>9500000</v>
      </c>
      <c r="S646">
        <v>100000</v>
      </c>
      <c r="T646">
        <v>2010</v>
      </c>
      <c r="U646" t="s">
        <v>68</v>
      </c>
      <c r="V646">
        <v>3</v>
      </c>
      <c r="W646">
        <v>60</v>
      </c>
      <c r="X646">
        <v>66834405</v>
      </c>
      <c r="Y646">
        <v>3.85</v>
      </c>
      <c r="Z646">
        <v>55908316</v>
      </c>
      <c r="AA646">
        <v>55.378050999999999</v>
      </c>
      <c r="AB646">
        <v>-3.4359730000000002</v>
      </c>
      <c r="AC646" s="13">
        <f t="shared" si="10"/>
        <v>2573125</v>
      </c>
    </row>
    <row r="647" spans="1:29">
      <c r="A647">
        <v>971</v>
      </c>
      <c r="B647" t="s">
        <v>809</v>
      </c>
      <c r="C647">
        <v>12400000</v>
      </c>
      <c r="D647">
        <v>7597013023</v>
      </c>
      <c r="E647" t="s">
        <v>198</v>
      </c>
      <c r="F647" t="s">
        <v>809</v>
      </c>
      <c r="G647">
        <v>398</v>
      </c>
      <c r="H647" t="s">
        <v>59</v>
      </c>
      <c r="I647" t="s">
        <v>60</v>
      </c>
      <c r="J647" t="s">
        <v>198</v>
      </c>
      <c r="K647">
        <v>720</v>
      </c>
      <c r="L647">
        <v>176</v>
      </c>
      <c r="M647">
        <v>43</v>
      </c>
      <c r="N647">
        <v>903672000</v>
      </c>
      <c r="O647">
        <v>225900</v>
      </c>
      <c r="P647">
        <v>3600000</v>
      </c>
      <c r="Q647">
        <v>2700000</v>
      </c>
      <c r="R647">
        <v>43400000</v>
      </c>
      <c r="S647">
        <v>1200000</v>
      </c>
      <c r="T647">
        <v>2019</v>
      </c>
      <c r="U647" t="s">
        <v>86</v>
      </c>
      <c r="V647">
        <v>24</v>
      </c>
      <c r="W647">
        <v>88.2</v>
      </c>
      <c r="X647">
        <v>328239523</v>
      </c>
      <c r="Y647">
        <v>14.7</v>
      </c>
      <c r="Z647">
        <v>270663028</v>
      </c>
      <c r="AA647">
        <v>37.090240000000001</v>
      </c>
      <c r="AB647">
        <v>-95.712890999999999</v>
      </c>
      <c r="AC647" s="13">
        <f t="shared" si="10"/>
        <v>48251210</v>
      </c>
    </row>
    <row r="648" spans="1:29">
      <c r="A648">
        <v>886</v>
      </c>
      <c r="B648" t="s">
        <v>810</v>
      </c>
      <c r="C648">
        <v>13200000</v>
      </c>
      <c r="D648">
        <v>1758603195</v>
      </c>
      <c r="E648" t="s">
        <v>29</v>
      </c>
      <c r="F648" t="s">
        <v>810</v>
      </c>
      <c r="G648">
        <v>393</v>
      </c>
      <c r="H648" t="s">
        <v>30</v>
      </c>
      <c r="I648" t="s">
        <v>31</v>
      </c>
      <c r="J648" t="s">
        <v>225</v>
      </c>
      <c r="K648">
        <v>5855</v>
      </c>
      <c r="L648">
        <v>118</v>
      </c>
      <c r="M648">
        <v>33</v>
      </c>
      <c r="N648">
        <v>11490000</v>
      </c>
      <c r="O648">
        <v>2900</v>
      </c>
      <c r="P648">
        <v>46000</v>
      </c>
      <c r="Q648">
        <v>34500</v>
      </c>
      <c r="R648">
        <v>551500</v>
      </c>
      <c r="S648" t="s">
        <v>78</v>
      </c>
      <c r="T648">
        <v>2017</v>
      </c>
      <c r="U648" t="s">
        <v>130</v>
      </c>
      <c r="V648">
        <v>4</v>
      </c>
      <c r="W648">
        <v>28.1</v>
      </c>
      <c r="X648">
        <v>1366417754</v>
      </c>
      <c r="Y648">
        <v>5.36</v>
      </c>
      <c r="Z648">
        <v>471031528</v>
      </c>
      <c r="AA648">
        <v>20.593684</v>
      </c>
      <c r="AB648">
        <v>78.962879999999998</v>
      </c>
      <c r="AC648" s="13">
        <f t="shared" si="10"/>
        <v>73239992</v>
      </c>
    </row>
    <row r="649" spans="1:29">
      <c r="A649">
        <v>277</v>
      </c>
      <c r="B649" t="s">
        <v>811</v>
      </c>
      <c r="C649">
        <v>23600000</v>
      </c>
      <c r="D649">
        <v>15901824841</v>
      </c>
      <c r="E649" t="s">
        <v>111</v>
      </c>
      <c r="F649" t="s">
        <v>811</v>
      </c>
      <c r="G649">
        <v>392</v>
      </c>
      <c r="H649" t="s">
        <v>78</v>
      </c>
      <c r="I649" t="s">
        <v>78</v>
      </c>
      <c r="J649" t="s">
        <v>111</v>
      </c>
      <c r="K649">
        <v>193</v>
      </c>
      <c r="L649">
        <v>3</v>
      </c>
      <c r="M649">
        <v>78</v>
      </c>
      <c r="N649">
        <v>77927000</v>
      </c>
      <c r="O649">
        <v>19500</v>
      </c>
      <c r="P649">
        <v>311700</v>
      </c>
      <c r="Q649">
        <v>233800</v>
      </c>
      <c r="R649">
        <v>3700000</v>
      </c>
      <c r="S649">
        <v>100000</v>
      </c>
      <c r="T649">
        <v>2012</v>
      </c>
      <c r="U649" t="s">
        <v>68</v>
      </c>
      <c r="V649">
        <v>10</v>
      </c>
      <c r="W649" t="s">
        <v>78</v>
      </c>
      <c r="X649" t="s">
        <v>78</v>
      </c>
      <c r="Y649" t="s">
        <v>78</v>
      </c>
      <c r="Z649" t="s">
        <v>78</v>
      </c>
      <c r="AA649" t="s">
        <v>78</v>
      </c>
      <c r="AB649" t="s">
        <v>78</v>
      </c>
      <c r="AC649" s="13" t="e">
        <f t="shared" si="10"/>
        <v>#VALUE!</v>
      </c>
    </row>
    <row r="650" spans="1:29">
      <c r="A650">
        <v>29</v>
      </c>
      <c r="B650" t="s">
        <v>812</v>
      </c>
      <c r="C650">
        <v>59500000</v>
      </c>
      <c r="D650">
        <v>16241549158</v>
      </c>
      <c r="E650" t="s">
        <v>107</v>
      </c>
      <c r="F650" t="s">
        <v>812</v>
      </c>
      <c r="G650">
        <v>389</v>
      </c>
      <c r="H650" t="s">
        <v>59</v>
      </c>
      <c r="I650" t="s">
        <v>60</v>
      </c>
      <c r="J650" t="s">
        <v>107</v>
      </c>
      <c r="K650">
        <v>182</v>
      </c>
      <c r="L650">
        <v>9</v>
      </c>
      <c r="M650">
        <v>3</v>
      </c>
      <c r="N650">
        <v>141200000</v>
      </c>
      <c r="O650">
        <v>35300</v>
      </c>
      <c r="P650">
        <v>564800</v>
      </c>
      <c r="Q650">
        <v>423600</v>
      </c>
      <c r="R650">
        <v>6800000</v>
      </c>
      <c r="S650">
        <v>100000</v>
      </c>
      <c r="T650">
        <v>2009</v>
      </c>
      <c r="U650" t="s">
        <v>86</v>
      </c>
      <c r="V650">
        <v>17</v>
      </c>
      <c r="W650">
        <v>88.2</v>
      </c>
      <c r="X650">
        <v>328239523</v>
      </c>
      <c r="Y650">
        <v>14.7</v>
      </c>
      <c r="Z650">
        <v>270663028</v>
      </c>
      <c r="AA650">
        <v>37.090240000000001</v>
      </c>
      <c r="AB650">
        <v>-95.712890999999999</v>
      </c>
      <c r="AC650" s="13">
        <f t="shared" si="10"/>
        <v>48251210</v>
      </c>
    </row>
    <row r="651" spans="1:29">
      <c r="A651">
        <v>949</v>
      </c>
      <c r="B651" t="s">
        <v>813</v>
      </c>
      <c r="C651">
        <v>12500000</v>
      </c>
      <c r="D651">
        <v>1612094871</v>
      </c>
      <c r="E651" t="s">
        <v>63</v>
      </c>
      <c r="F651" t="s">
        <v>813</v>
      </c>
      <c r="G651">
        <v>385</v>
      </c>
      <c r="H651" t="s">
        <v>161</v>
      </c>
      <c r="I651" t="s">
        <v>162</v>
      </c>
      <c r="J651" t="s">
        <v>63</v>
      </c>
      <c r="K651">
        <v>6487</v>
      </c>
      <c r="L651">
        <v>33</v>
      </c>
      <c r="M651">
        <v>171</v>
      </c>
      <c r="N651">
        <v>8482000</v>
      </c>
      <c r="O651">
        <v>2100</v>
      </c>
      <c r="P651">
        <v>33900</v>
      </c>
      <c r="Q651">
        <v>25400</v>
      </c>
      <c r="R651">
        <v>407200</v>
      </c>
      <c r="S651" t="s">
        <v>78</v>
      </c>
      <c r="T651">
        <v>2006</v>
      </c>
      <c r="U651" t="s">
        <v>40</v>
      </c>
      <c r="V651">
        <v>15</v>
      </c>
      <c r="W651">
        <v>60</v>
      </c>
      <c r="X651">
        <v>66834405</v>
      </c>
      <c r="Y651">
        <v>3.85</v>
      </c>
      <c r="Z651">
        <v>55908316</v>
      </c>
      <c r="AA651">
        <v>55.378050999999999</v>
      </c>
      <c r="AB651">
        <v>-3.4359730000000002</v>
      </c>
      <c r="AC651" s="13">
        <f t="shared" ref="AC651:AC714" si="11">ROUND((Y651/100)*X651, 0)</f>
        <v>2573125</v>
      </c>
    </row>
    <row r="652" spans="1:29">
      <c r="A652">
        <v>40</v>
      </c>
      <c r="B652" t="s">
        <v>814</v>
      </c>
      <c r="C652">
        <v>53500000</v>
      </c>
      <c r="D652">
        <v>30367676736</v>
      </c>
      <c r="E652" t="s">
        <v>111</v>
      </c>
      <c r="F652" t="s">
        <v>814</v>
      </c>
      <c r="G652">
        <v>383</v>
      </c>
      <c r="H652" t="s">
        <v>161</v>
      </c>
      <c r="I652" t="s">
        <v>162</v>
      </c>
      <c r="J652" t="s">
        <v>111</v>
      </c>
      <c r="K652">
        <v>39</v>
      </c>
      <c r="L652">
        <v>1</v>
      </c>
      <c r="M652">
        <v>18</v>
      </c>
      <c r="N652">
        <v>202720000</v>
      </c>
      <c r="O652">
        <v>50700</v>
      </c>
      <c r="P652">
        <v>810900</v>
      </c>
      <c r="Q652">
        <v>608200</v>
      </c>
      <c r="R652">
        <v>9700000</v>
      </c>
      <c r="S652">
        <v>100000</v>
      </c>
      <c r="T652">
        <v>2006</v>
      </c>
      <c r="U652" t="s">
        <v>42</v>
      </c>
      <c r="V652">
        <v>8</v>
      </c>
      <c r="W652">
        <v>60</v>
      </c>
      <c r="X652">
        <v>66834405</v>
      </c>
      <c r="Y652">
        <v>3.85</v>
      </c>
      <c r="Z652">
        <v>55908316</v>
      </c>
      <c r="AA652">
        <v>55.378050999999999</v>
      </c>
      <c r="AB652">
        <v>-3.4359730000000002</v>
      </c>
      <c r="AC652" s="13">
        <f t="shared" si="11"/>
        <v>2573125</v>
      </c>
    </row>
    <row r="653" spans="1:29">
      <c r="A653">
        <v>757</v>
      </c>
      <c r="B653" t="s">
        <v>815</v>
      </c>
      <c r="C653">
        <v>14400000</v>
      </c>
      <c r="D653">
        <v>2972474215</v>
      </c>
      <c r="E653" t="s">
        <v>63</v>
      </c>
      <c r="F653" t="s">
        <v>816</v>
      </c>
      <c r="G653">
        <v>381</v>
      </c>
      <c r="H653" t="s">
        <v>239</v>
      </c>
      <c r="I653" t="s">
        <v>240</v>
      </c>
      <c r="J653" t="s">
        <v>63</v>
      </c>
      <c r="K653">
        <v>2934</v>
      </c>
      <c r="L653">
        <v>6</v>
      </c>
      <c r="M653">
        <v>152</v>
      </c>
      <c r="N653">
        <v>4673000</v>
      </c>
      <c r="O653">
        <v>1200</v>
      </c>
      <c r="P653">
        <v>18700</v>
      </c>
      <c r="Q653">
        <v>14000</v>
      </c>
      <c r="R653">
        <v>224300</v>
      </c>
      <c r="S653" t="s">
        <v>78</v>
      </c>
      <c r="T653">
        <v>2017</v>
      </c>
      <c r="U653" t="s">
        <v>84</v>
      </c>
      <c r="V653">
        <v>1</v>
      </c>
      <c r="W653">
        <v>68</v>
      </c>
      <c r="X653">
        <v>34268528</v>
      </c>
      <c r="Y653">
        <v>5.93</v>
      </c>
      <c r="Z653">
        <v>28807838</v>
      </c>
      <c r="AA653">
        <v>23.885942</v>
      </c>
      <c r="AB653">
        <v>45.079161999999997</v>
      </c>
      <c r="AC653" s="13">
        <f t="shared" si="11"/>
        <v>2032124</v>
      </c>
    </row>
    <row r="654" spans="1:29">
      <c r="A654">
        <v>640</v>
      </c>
      <c r="B654" t="s">
        <v>817</v>
      </c>
      <c r="C654">
        <v>15400000</v>
      </c>
      <c r="D654">
        <v>11513738907</v>
      </c>
      <c r="E654" t="s">
        <v>76</v>
      </c>
      <c r="F654" t="s">
        <v>817</v>
      </c>
      <c r="G654">
        <v>379</v>
      </c>
      <c r="H654" t="s">
        <v>72</v>
      </c>
      <c r="I654" t="s">
        <v>73</v>
      </c>
      <c r="J654" t="s">
        <v>63</v>
      </c>
      <c r="K654">
        <v>349</v>
      </c>
      <c r="L654">
        <v>6</v>
      </c>
      <c r="M654">
        <v>141</v>
      </c>
      <c r="N654">
        <v>80172000</v>
      </c>
      <c r="O654">
        <v>20000</v>
      </c>
      <c r="P654">
        <v>320700</v>
      </c>
      <c r="Q654">
        <v>240500</v>
      </c>
      <c r="R654">
        <v>3800000</v>
      </c>
      <c r="S654">
        <v>200000</v>
      </c>
      <c r="T654">
        <v>2018</v>
      </c>
      <c r="U654" t="s">
        <v>64</v>
      </c>
      <c r="V654">
        <v>18</v>
      </c>
      <c r="W654">
        <v>36.799999999999997</v>
      </c>
      <c r="X654">
        <v>9770529</v>
      </c>
      <c r="Y654">
        <v>2.35</v>
      </c>
      <c r="Z654">
        <v>8479744</v>
      </c>
      <c r="AA654">
        <v>23.424075999999999</v>
      </c>
      <c r="AB654">
        <v>53.847817999999997</v>
      </c>
      <c r="AC654" s="13">
        <f t="shared" si="11"/>
        <v>229607</v>
      </c>
    </row>
    <row r="655" spans="1:29">
      <c r="A655">
        <v>962</v>
      </c>
      <c r="B655" t="s">
        <v>818</v>
      </c>
      <c r="C655">
        <v>12500000</v>
      </c>
      <c r="D655">
        <v>7489455451</v>
      </c>
      <c r="E655" t="s">
        <v>111</v>
      </c>
      <c r="F655" t="s">
        <v>818</v>
      </c>
      <c r="G655">
        <v>377</v>
      </c>
      <c r="H655" t="s">
        <v>205</v>
      </c>
      <c r="I655" t="s">
        <v>206</v>
      </c>
      <c r="J655" t="s">
        <v>63</v>
      </c>
      <c r="K655">
        <v>743</v>
      </c>
      <c r="L655">
        <v>33</v>
      </c>
      <c r="M655">
        <v>171</v>
      </c>
      <c r="N655">
        <v>115881000</v>
      </c>
      <c r="O655">
        <v>29000</v>
      </c>
      <c r="P655">
        <v>463500</v>
      </c>
      <c r="Q655">
        <v>347600</v>
      </c>
      <c r="R655">
        <v>5600000</v>
      </c>
      <c r="S655">
        <v>100000</v>
      </c>
      <c r="T655">
        <v>2008</v>
      </c>
      <c r="U655" t="s">
        <v>40</v>
      </c>
      <c r="V655">
        <v>27</v>
      </c>
      <c r="W655">
        <v>40.200000000000003</v>
      </c>
      <c r="X655">
        <v>126014024</v>
      </c>
      <c r="Y655">
        <v>3.42</v>
      </c>
      <c r="Z655">
        <v>102626859</v>
      </c>
      <c r="AA655">
        <v>23.634501</v>
      </c>
      <c r="AB655">
        <v>-102.552784</v>
      </c>
      <c r="AC655" s="13">
        <f t="shared" si="11"/>
        <v>4309680</v>
      </c>
    </row>
    <row r="656" spans="1:29">
      <c r="A656">
        <v>440</v>
      </c>
      <c r="B656" t="s">
        <v>819</v>
      </c>
      <c r="C656">
        <v>18900000</v>
      </c>
      <c r="D656">
        <v>2855519150</v>
      </c>
      <c r="E656" t="s">
        <v>29</v>
      </c>
      <c r="F656" t="s">
        <v>819</v>
      </c>
      <c r="G656">
        <v>375</v>
      </c>
      <c r="H656" t="s">
        <v>325</v>
      </c>
      <c r="I656" t="s">
        <v>326</v>
      </c>
      <c r="J656" t="s">
        <v>63</v>
      </c>
      <c r="K656">
        <v>3094</v>
      </c>
      <c r="L656">
        <v>4</v>
      </c>
      <c r="M656">
        <v>112</v>
      </c>
      <c r="N656">
        <v>24563000</v>
      </c>
      <c r="O656">
        <v>6100</v>
      </c>
      <c r="P656">
        <v>98300</v>
      </c>
      <c r="Q656">
        <v>73700</v>
      </c>
      <c r="R656">
        <v>1200000</v>
      </c>
      <c r="S656" t="s">
        <v>78</v>
      </c>
      <c r="T656">
        <v>2014</v>
      </c>
      <c r="U656" t="s">
        <v>38</v>
      </c>
      <c r="V656">
        <v>16</v>
      </c>
      <c r="W656">
        <v>81.900000000000006</v>
      </c>
      <c r="X656">
        <v>144373535</v>
      </c>
      <c r="Y656">
        <v>4.59</v>
      </c>
      <c r="Z656">
        <v>107683889</v>
      </c>
      <c r="AA656">
        <v>61.524009999999997</v>
      </c>
      <c r="AB656">
        <v>105.31875599999999</v>
      </c>
      <c r="AC656" s="13">
        <f t="shared" si="11"/>
        <v>6626745</v>
      </c>
    </row>
    <row r="657" spans="1:29">
      <c r="A657">
        <v>457</v>
      </c>
      <c r="B657" t="s">
        <v>820</v>
      </c>
      <c r="C657">
        <v>18500000</v>
      </c>
      <c r="D657">
        <v>3457618361</v>
      </c>
      <c r="E657" t="s">
        <v>76</v>
      </c>
      <c r="F657" t="s">
        <v>820</v>
      </c>
      <c r="G657">
        <v>374</v>
      </c>
      <c r="H657" t="s">
        <v>325</v>
      </c>
      <c r="I657" t="s">
        <v>326</v>
      </c>
      <c r="J657" t="s">
        <v>77</v>
      </c>
      <c r="K657">
        <v>2356</v>
      </c>
      <c r="L657">
        <v>5</v>
      </c>
      <c r="M657">
        <v>32</v>
      </c>
      <c r="N657">
        <v>38282000</v>
      </c>
      <c r="O657">
        <v>9600</v>
      </c>
      <c r="P657">
        <v>153100</v>
      </c>
      <c r="Q657">
        <v>114800</v>
      </c>
      <c r="R657">
        <v>1800000</v>
      </c>
      <c r="S657">
        <v>100000</v>
      </c>
      <c r="T657">
        <v>2008</v>
      </c>
      <c r="U657" t="s">
        <v>130</v>
      </c>
      <c r="V657">
        <v>27</v>
      </c>
      <c r="W657">
        <v>81.900000000000006</v>
      </c>
      <c r="X657">
        <v>144373535</v>
      </c>
      <c r="Y657">
        <v>4.59</v>
      </c>
      <c r="Z657">
        <v>107683889</v>
      </c>
      <c r="AA657">
        <v>61.524009999999997</v>
      </c>
      <c r="AB657">
        <v>105.31875599999999</v>
      </c>
      <c r="AC657" s="13">
        <f t="shared" si="11"/>
        <v>6626745</v>
      </c>
    </row>
    <row r="658" spans="1:29">
      <c r="A658">
        <v>812</v>
      </c>
      <c r="B658" t="s">
        <v>821</v>
      </c>
      <c r="C658">
        <v>13900000</v>
      </c>
      <c r="D658">
        <v>2165885634</v>
      </c>
      <c r="E658" t="s">
        <v>118</v>
      </c>
      <c r="F658" t="s">
        <v>821</v>
      </c>
      <c r="G658">
        <v>369</v>
      </c>
      <c r="H658" t="s">
        <v>59</v>
      </c>
      <c r="I658" t="s">
        <v>60</v>
      </c>
      <c r="J658" t="s">
        <v>118</v>
      </c>
      <c r="K658">
        <v>4466</v>
      </c>
      <c r="L658">
        <v>161</v>
      </c>
      <c r="M658">
        <v>38</v>
      </c>
      <c r="N658">
        <v>44149000</v>
      </c>
      <c r="O658">
        <v>11000</v>
      </c>
      <c r="P658">
        <v>176600</v>
      </c>
      <c r="Q658">
        <v>132400</v>
      </c>
      <c r="R658">
        <v>2100000</v>
      </c>
      <c r="S658">
        <v>200000</v>
      </c>
      <c r="T658">
        <v>2010</v>
      </c>
      <c r="U658" t="s">
        <v>64</v>
      </c>
      <c r="V658">
        <v>21</v>
      </c>
      <c r="W658">
        <v>88.2</v>
      </c>
      <c r="X658">
        <v>328239523</v>
      </c>
      <c r="Y658">
        <v>14.7</v>
      </c>
      <c r="Z658">
        <v>270663028</v>
      </c>
      <c r="AA658">
        <v>37.090240000000001</v>
      </c>
      <c r="AB658">
        <v>-95.712890999999999</v>
      </c>
      <c r="AC658" s="13">
        <f t="shared" si="11"/>
        <v>48251210</v>
      </c>
    </row>
    <row r="659" spans="1:29">
      <c r="A659">
        <v>832</v>
      </c>
      <c r="B659" t="s">
        <v>822</v>
      </c>
      <c r="C659">
        <v>13600000</v>
      </c>
      <c r="D659">
        <v>2122062016</v>
      </c>
      <c r="E659" t="s">
        <v>76</v>
      </c>
      <c r="F659" t="s">
        <v>822</v>
      </c>
      <c r="G659">
        <v>368</v>
      </c>
      <c r="H659" t="s">
        <v>175</v>
      </c>
      <c r="I659" t="s">
        <v>176</v>
      </c>
      <c r="J659" t="s">
        <v>77</v>
      </c>
      <c r="K659">
        <v>4572</v>
      </c>
      <c r="L659">
        <v>16</v>
      </c>
      <c r="M659">
        <v>60</v>
      </c>
      <c r="N659">
        <v>47436000</v>
      </c>
      <c r="O659">
        <v>11900</v>
      </c>
      <c r="P659">
        <v>189700</v>
      </c>
      <c r="Q659">
        <v>142300</v>
      </c>
      <c r="R659">
        <v>2300000</v>
      </c>
      <c r="S659">
        <v>200000</v>
      </c>
      <c r="T659">
        <v>2014</v>
      </c>
      <c r="U659" t="s">
        <v>68</v>
      </c>
      <c r="V659">
        <v>2</v>
      </c>
      <c r="W659">
        <v>88.9</v>
      </c>
      <c r="X659">
        <v>47076781</v>
      </c>
      <c r="Y659">
        <v>13.96</v>
      </c>
      <c r="Z659">
        <v>37927409</v>
      </c>
      <c r="AA659">
        <v>40.463667000000001</v>
      </c>
      <c r="AB659">
        <v>-3.7492200000000002</v>
      </c>
      <c r="AC659" s="13">
        <f t="shared" si="11"/>
        <v>6571919</v>
      </c>
    </row>
    <row r="660" spans="1:29">
      <c r="A660">
        <v>539</v>
      </c>
      <c r="B660" t="s">
        <v>823</v>
      </c>
      <c r="C660">
        <v>16900000</v>
      </c>
      <c r="D660">
        <v>3827906874</v>
      </c>
      <c r="E660" t="s">
        <v>63</v>
      </c>
      <c r="F660" t="s">
        <v>823</v>
      </c>
      <c r="G660">
        <v>366</v>
      </c>
      <c r="H660" t="s">
        <v>59</v>
      </c>
      <c r="I660" t="s">
        <v>60</v>
      </c>
      <c r="J660" t="s">
        <v>63</v>
      </c>
      <c r="K660">
        <v>2039</v>
      </c>
      <c r="L660">
        <v>134</v>
      </c>
      <c r="M660">
        <v>129</v>
      </c>
      <c r="N660">
        <v>1635000</v>
      </c>
      <c r="O660">
        <v>409</v>
      </c>
      <c r="P660">
        <v>6500</v>
      </c>
      <c r="Q660">
        <v>4900</v>
      </c>
      <c r="R660">
        <v>78500</v>
      </c>
      <c r="S660" t="s">
        <v>78</v>
      </c>
      <c r="T660">
        <v>2013</v>
      </c>
      <c r="U660" t="s">
        <v>86</v>
      </c>
      <c r="V660">
        <v>19</v>
      </c>
      <c r="W660">
        <v>88.2</v>
      </c>
      <c r="X660">
        <v>328239523</v>
      </c>
      <c r="Y660">
        <v>14.7</v>
      </c>
      <c r="Z660">
        <v>270663028</v>
      </c>
      <c r="AA660">
        <v>37.090240000000001</v>
      </c>
      <c r="AB660">
        <v>-95.712890999999999</v>
      </c>
      <c r="AC660" s="13">
        <f t="shared" si="11"/>
        <v>48251210</v>
      </c>
    </row>
    <row r="661" spans="1:29">
      <c r="A661">
        <v>731</v>
      </c>
      <c r="B661" t="s">
        <v>824</v>
      </c>
      <c r="C661">
        <v>14600000</v>
      </c>
      <c r="D661">
        <v>6017932195</v>
      </c>
      <c r="E661" t="s">
        <v>111</v>
      </c>
      <c r="F661" t="s">
        <v>824</v>
      </c>
      <c r="G661">
        <v>365</v>
      </c>
      <c r="H661" t="s">
        <v>59</v>
      </c>
      <c r="I661" t="s">
        <v>60</v>
      </c>
      <c r="J661" t="s">
        <v>111</v>
      </c>
      <c r="K661">
        <v>1044</v>
      </c>
      <c r="L661">
        <v>155</v>
      </c>
      <c r="M661">
        <v>131</v>
      </c>
      <c r="N661">
        <v>35528000</v>
      </c>
      <c r="O661">
        <v>8900</v>
      </c>
      <c r="P661">
        <v>142100</v>
      </c>
      <c r="Q661">
        <v>106600</v>
      </c>
      <c r="R661">
        <v>1700000</v>
      </c>
      <c r="S661" t="s">
        <v>78</v>
      </c>
      <c r="T661">
        <v>2011</v>
      </c>
      <c r="U661" t="s">
        <v>68</v>
      </c>
      <c r="V661">
        <v>15</v>
      </c>
      <c r="W661">
        <v>88.2</v>
      </c>
      <c r="X661">
        <v>328239523</v>
      </c>
      <c r="Y661">
        <v>14.7</v>
      </c>
      <c r="Z661">
        <v>270663028</v>
      </c>
      <c r="AA661">
        <v>37.090240000000001</v>
      </c>
      <c r="AB661">
        <v>-95.712890999999999</v>
      </c>
      <c r="AC661" s="13">
        <f t="shared" si="11"/>
        <v>48251210</v>
      </c>
    </row>
    <row r="662" spans="1:29">
      <c r="A662">
        <v>753</v>
      </c>
      <c r="B662" t="s">
        <v>825</v>
      </c>
      <c r="C662">
        <v>14400000</v>
      </c>
      <c r="D662">
        <v>600154268</v>
      </c>
      <c r="E662" t="s">
        <v>63</v>
      </c>
      <c r="F662" t="s">
        <v>825</v>
      </c>
      <c r="G662">
        <v>364</v>
      </c>
      <c r="H662" t="s">
        <v>113</v>
      </c>
      <c r="I662" t="s">
        <v>114</v>
      </c>
      <c r="J662" t="s">
        <v>63</v>
      </c>
      <c r="K662">
        <v>21132</v>
      </c>
      <c r="L662">
        <v>14</v>
      </c>
      <c r="M662">
        <v>151</v>
      </c>
      <c r="N662">
        <v>1370000</v>
      </c>
      <c r="O662">
        <v>342</v>
      </c>
      <c r="P662">
        <v>5500</v>
      </c>
      <c r="Q662">
        <v>4100</v>
      </c>
      <c r="R662">
        <v>65700</v>
      </c>
      <c r="S662">
        <v>300000</v>
      </c>
      <c r="T662">
        <v>2017</v>
      </c>
      <c r="U662" t="s">
        <v>86</v>
      </c>
      <c r="V662">
        <v>8</v>
      </c>
      <c r="W662">
        <v>94.3</v>
      </c>
      <c r="X662">
        <v>51709098</v>
      </c>
      <c r="Y662">
        <v>4.1500000000000004</v>
      </c>
      <c r="Z662">
        <v>42106719</v>
      </c>
      <c r="AA662">
        <v>35.907756999999997</v>
      </c>
      <c r="AB662">
        <v>127.76692199999999</v>
      </c>
      <c r="AC662" s="13">
        <f t="shared" si="11"/>
        <v>2145928</v>
      </c>
    </row>
    <row r="663" spans="1:29">
      <c r="A663">
        <v>632</v>
      </c>
      <c r="B663" t="s">
        <v>826</v>
      </c>
      <c r="C663">
        <v>15500000</v>
      </c>
      <c r="D663">
        <v>7776706184</v>
      </c>
      <c r="E663" t="s">
        <v>118</v>
      </c>
      <c r="F663" t="s">
        <v>826</v>
      </c>
      <c r="G663">
        <v>359</v>
      </c>
      <c r="H663" t="s">
        <v>30</v>
      </c>
      <c r="I663" t="s">
        <v>31</v>
      </c>
      <c r="J663" t="s">
        <v>118</v>
      </c>
      <c r="K663">
        <v>687</v>
      </c>
      <c r="L663">
        <v>98</v>
      </c>
      <c r="M663">
        <v>32</v>
      </c>
      <c r="N663">
        <v>167888000</v>
      </c>
      <c r="O663">
        <v>42000</v>
      </c>
      <c r="P663">
        <v>671600</v>
      </c>
      <c r="Q663">
        <v>503700</v>
      </c>
      <c r="R663">
        <v>8100000</v>
      </c>
      <c r="S663">
        <v>300000</v>
      </c>
      <c r="T663">
        <v>2016</v>
      </c>
      <c r="U663" t="s">
        <v>33</v>
      </c>
      <c r="V663">
        <v>13</v>
      </c>
      <c r="W663">
        <v>28.1</v>
      </c>
      <c r="X663">
        <v>1366417754</v>
      </c>
      <c r="Y663">
        <v>5.36</v>
      </c>
      <c r="Z663">
        <v>471031528</v>
      </c>
      <c r="AA663">
        <v>20.593684</v>
      </c>
      <c r="AB663">
        <v>78.962879999999998</v>
      </c>
      <c r="AC663" s="13">
        <f t="shared" si="11"/>
        <v>73239992</v>
      </c>
    </row>
    <row r="664" spans="1:29">
      <c r="A664">
        <v>578</v>
      </c>
      <c r="B664" t="s">
        <v>827</v>
      </c>
      <c r="C664">
        <v>16300000</v>
      </c>
      <c r="D664">
        <v>12475714382</v>
      </c>
      <c r="E664" t="s">
        <v>111</v>
      </c>
      <c r="F664" t="s">
        <v>827</v>
      </c>
      <c r="G664">
        <v>352</v>
      </c>
      <c r="H664" t="s">
        <v>59</v>
      </c>
      <c r="I664" t="s">
        <v>60</v>
      </c>
      <c r="J664" t="s">
        <v>111</v>
      </c>
      <c r="K664">
        <v>308</v>
      </c>
      <c r="L664">
        <v>139</v>
      </c>
      <c r="M664">
        <v>117</v>
      </c>
      <c r="N664">
        <v>88004000</v>
      </c>
      <c r="O664">
        <v>22000</v>
      </c>
      <c r="P664">
        <v>352000</v>
      </c>
      <c r="Q664">
        <v>264000</v>
      </c>
      <c r="R664">
        <v>4200000</v>
      </c>
      <c r="S664" t="s">
        <v>78</v>
      </c>
      <c r="T664">
        <v>2006</v>
      </c>
      <c r="U664" t="s">
        <v>64</v>
      </c>
      <c r="V664">
        <v>5</v>
      </c>
      <c r="W664">
        <v>88.2</v>
      </c>
      <c r="X664">
        <v>328239523</v>
      </c>
      <c r="Y664">
        <v>14.7</v>
      </c>
      <c r="Z664">
        <v>270663028</v>
      </c>
      <c r="AA664">
        <v>37.090240000000001</v>
      </c>
      <c r="AB664">
        <v>-95.712890999999999</v>
      </c>
      <c r="AC664" s="13">
        <f t="shared" si="11"/>
        <v>48251210</v>
      </c>
    </row>
    <row r="665" spans="1:29">
      <c r="A665">
        <v>606</v>
      </c>
      <c r="B665" t="s">
        <v>828</v>
      </c>
      <c r="C665">
        <v>16000000</v>
      </c>
      <c r="D665">
        <v>5997599089</v>
      </c>
      <c r="E665" t="s">
        <v>128</v>
      </c>
      <c r="F665" t="s">
        <v>828</v>
      </c>
      <c r="G665">
        <v>344</v>
      </c>
      <c r="H665" t="s">
        <v>205</v>
      </c>
      <c r="I665" t="s">
        <v>206</v>
      </c>
      <c r="J665" t="s">
        <v>129</v>
      </c>
      <c r="K665">
        <v>1048</v>
      </c>
      <c r="L665">
        <v>23</v>
      </c>
      <c r="M665">
        <v>31</v>
      </c>
      <c r="N665">
        <v>112393000</v>
      </c>
      <c r="O665">
        <v>28100</v>
      </c>
      <c r="P665">
        <v>449600</v>
      </c>
      <c r="Q665">
        <v>337200</v>
      </c>
      <c r="R665">
        <v>5400000</v>
      </c>
      <c r="S665">
        <v>200000</v>
      </c>
      <c r="T665">
        <v>2017</v>
      </c>
      <c r="U665" t="s">
        <v>50</v>
      </c>
      <c r="V665">
        <v>7</v>
      </c>
      <c r="W665">
        <v>40.200000000000003</v>
      </c>
      <c r="X665">
        <v>126014024</v>
      </c>
      <c r="Y665">
        <v>3.42</v>
      </c>
      <c r="Z665">
        <v>102626859</v>
      </c>
      <c r="AA665">
        <v>23.634501</v>
      </c>
      <c r="AB665">
        <v>-102.552784</v>
      </c>
      <c r="AC665" s="13">
        <f t="shared" si="11"/>
        <v>4309680</v>
      </c>
    </row>
    <row r="666" spans="1:29">
      <c r="A666">
        <v>775</v>
      </c>
      <c r="B666" t="s">
        <v>829</v>
      </c>
      <c r="C666">
        <v>14200000</v>
      </c>
      <c r="D666">
        <v>2084791147</v>
      </c>
      <c r="E666" t="s">
        <v>76</v>
      </c>
      <c r="F666" t="s">
        <v>829</v>
      </c>
      <c r="G666">
        <v>342</v>
      </c>
      <c r="H666" t="s">
        <v>161</v>
      </c>
      <c r="I666" t="s">
        <v>162</v>
      </c>
      <c r="J666" t="s">
        <v>77</v>
      </c>
      <c r="K666">
        <v>4696</v>
      </c>
      <c r="L666">
        <v>27</v>
      </c>
      <c r="M666">
        <v>55</v>
      </c>
      <c r="N666">
        <v>54291000</v>
      </c>
      <c r="O666">
        <v>13600</v>
      </c>
      <c r="P666">
        <v>217200</v>
      </c>
      <c r="Q666">
        <v>162900</v>
      </c>
      <c r="R666">
        <v>2600000</v>
      </c>
      <c r="S666">
        <v>200000</v>
      </c>
      <c r="T666">
        <v>2015</v>
      </c>
      <c r="U666" t="s">
        <v>84</v>
      </c>
      <c r="V666">
        <v>24</v>
      </c>
      <c r="W666">
        <v>60</v>
      </c>
      <c r="X666">
        <v>66834405</v>
      </c>
      <c r="Y666">
        <v>3.85</v>
      </c>
      <c r="Z666">
        <v>55908316</v>
      </c>
      <c r="AA666">
        <v>55.378050999999999</v>
      </c>
      <c r="AB666">
        <v>-3.4359730000000002</v>
      </c>
      <c r="AC666" s="13">
        <f t="shared" si="11"/>
        <v>2573125</v>
      </c>
    </row>
    <row r="667" spans="1:29">
      <c r="A667">
        <v>692</v>
      </c>
      <c r="B667" t="s">
        <v>830</v>
      </c>
      <c r="C667">
        <v>15000000</v>
      </c>
      <c r="D667">
        <v>11506702632</v>
      </c>
      <c r="E667" t="s">
        <v>111</v>
      </c>
      <c r="F667" t="s">
        <v>830</v>
      </c>
      <c r="G667">
        <v>340</v>
      </c>
      <c r="H667" t="s">
        <v>132</v>
      </c>
      <c r="I667" t="s">
        <v>133</v>
      </c>
      <c r="J667" t="s">
        <v>111</v>
      </c>
      <c r="K667">
        <v>347</v>
      </c>
      <c r="L667">
        <v>36</v>
      </c>
      <c r="M667">
        <v>128</v>
      </c>
      <c r="N667">
        <v>182871000</v>
      </c>
      <c r="O667">
        <v>45700</v>
      </c>
      <c r="P667">
        <v>731500</v>
      </c>
      <c r="Q667">
        <v>548600</v>
      </c>
      <c r="R667">
        <v>8800000</v>
      </c>
      <c r="S667" t="s">
        <v>78</v>
      </c>
      <c r="T667">
        <v>2012</v>
      </c>
      <c r="U667" t="s">
        <v>130</v>
      </c>
      <c r="V667">
        <v>3</v>
      </c>
      <c r="W667">
        <v>51.3</v>
      </c>
      <c r="X667">
        <v>212559417</v>
      </c>
      <c r="Y667">
        <v>12.08</v>
      </c>
      <c r="Z667">
        <v>183241641</v>
      </c>
      <c r="AA667">
        <v>-14.235004</v>
      </c>
      <c r="AB667">
        <v>-51.925280000000001</v>
      </c>
      <c r="AC667" s="13">
        <f t="shared" si="11"/>
        <v>25677178</v>
      </c>
    </row>
    <row r="668" spans="1:29">
      <c r="A668">
        <v>827</v>
      </c>
      <c r="B668" t="s">
        <v>831</v>
      </c>
      <c r="C668">
        <v>13700000</v>
      </c>
      <c r="D668">
        <v>4963275018</v>
      </c>
      <c r="E668" t="s">
        <v>29</v>
      </c>
      <c r="F668" t="s">
        <v>831</v>
      </c>
      <c r="G668">
        <v>340</v>
      </c>
      <c r="H668" t="s">
        <v>30</v>
      </c>
      <c r="I668" t="s">
        <v>31</v>
      </c>
      <c r="J668" t="s">
        <v>63</v>
      </c>
      <c r="K668">
        <v>1387</v>
      </c>
      <c r="L668">
        <v>113</v>
      </c>
      <c r="M668">
        <v>159</v>
      </c>
      <c r="N668">
        <v>27882000</v>
      </c>
      <c r="O668">
        <v>7000</v>
      </c>
      <c r="P668">
        <v>111500</v>
      </c>
      <c r="Q668">
        <v>83600</v>
      </c>
      <c r="R668">
        <v>1300000</v>
      </c>
      <c r="S668" t="s">
        <v>78</v>
      </c>
      <c r="T668">
        <v>2014</v>
      </c>
      <c r="U668" t="s">
        <v>64</v>
      </c>
      <c r="V668">
        <v>22</v>
      </c>
      <c r="W668">
        <v>28.1</v>
      </c>
      <c r="X668">
        <v>1366417754</v>
      </c>
      <c r="Y668">
        <v>5.36</v>
      </c>
      <c r="Z668">
        <v>471031528</v>
      </c>
      <c r="AA668">
        <v>20.593684</v>
      </c>
      <c r="AB668">
        <v>78.962879999999998</v>
      </c>
      <c r="AC668" s="13">
        <f t="shared" si="11"/>
        <v>73239992</v>
      </c>
    </row>
    <row r="669" spans="1:29">
      <c r="A669">
        <v>129</v>
      </c>
      <c r="B669" t="s">
        <v>832</v>
      </c>
      <c r="C669">
        <v>33400000</v>
      </c>
      <c r="D669">
        <v>20269857567</v>
      </c>
      <c r="E669" t="s">
        <v>118</v>
      </c>
      <c r="F669" t="s">
        <v>832</v>
      </c>
      <c r="G669">
        <v>338</v>
      </c>
      <c r="H669" t="s">
        <v>30</v>
      </c>
      <c r="I669" t="s">
        <v>31</v>
      </c>
      <c r="J669" t="s">
        <v>118</v>
      </c>
      <c r="K669">
        <v>120</v>
      </c>
      <c r="L669">
        <v>35</v>
      </c>
      <c r="M669">
        <v>9</v>
      </c>
      <c r="N669">
        <v>136084000</v>
      </c>
      <c r="O669">
        <v>34000</v>
      </c>
      <c r="P669">
        <v>544300</v>
      </c>
      <c r="Q669">
        <v>408300</v>
      </c>
      <c r="R669">
        <v>6500000</v>
      </c>
      <c r="S669">
        <v>200000</v>
      </c>
      <c r="T669">
        <v>2008</v>
      </c>
      <c r="U669" t="s">
        <v>42</v>
      </c>
      <c r="V669">
        <v>26</v>
      </c>
      <c r="W669">
        <v>28.1</v>
      </c>
      <c r="X669">
        <v>1366417754</v>
      </c>
      <c r="Y669">
        <v>5.36</v>
      </c>
      <c r="Z669">
        <v>471031528</v>
      </c>
      <c r="AA669">
        <v>20.593684</v>
      </c>
      <c r="AB669">
        <v>78.962879999999998</v>
      </c>
      <c r="AC669" s="13">
        <f t="shared" si="11"/>
        <v>73239992</v>
      </c>
    </row>
    <row r="670" spans="1:29">
      <c r="A670">
        <v>425</v>
      </c>
      <c r="B670" t="s">
        <v>833</v>
      </c>
      <c r="C670">
        <v>19300000</v>
      </c>
      <c r="D670">
        <v>264228052</v>
      </c>
      <c r="E670" t="s">
        <v>78</v>
      </c>
      <c r="F670" t="s">
        <v>833</v>
      </c>
      <c r="G670">
        <v>335</v>
      </c>
      <c r="H670" t="s">
        <v>30</v>
      </c>
      <c r="I670" t="s">
        <v>31</v>
      </c>
      <c r="J670" t="s">
        <v>225</v>
      </c>
      <c r="K670">
        <v>48846</v>
      </c>
      <c r="L670">
        <v>75</v>
      </c>
      <c r="M670">
        <v>14</v>
      </c>
      <c r="N670">
        <v>37167000</v>
      </c>
      <c r="O670">
        <v>9300</v>
      </c>
      <c r="P670">
        <v>148700</v>
      </c>
      <c r="Q670">
        <v>111500</v>
      </c>
      <c r="R670">
        <v>1800000</v>
      </c>
      <c r="S670">
        <v>300000</v>
      </c>
      <c r="T670">
        <v>2021</v>
      </c>
      <c r="U670" t="s">
        <v>86</v>
      </c>
      <c r="V670">
        <v>2</v>
      </c>
      <c r="W670">
        <v>28.1</v>
      </c>
      <c r="X670">
        <v>1366417754</v>
      </c>
      <c r="Y670">
        <v>5.36</v>
      </c>
      <c r="Z670">
        <v>471031528</v>
      </c>
      <c r="AA670">
        <v>20.593684</v>
      </c>
      <c r="AB670">
        <v>78.962879999999998</v>
      </c>
      <c r="AC670" s="13">
        <f t="shared" si="11"/>
        <v>73239992</v>
      </c>
    </row>
    <row r="671" spans="1:29">
      <c r="A671">
        <v>863</v>
      </c>
      <c r="B671" t="s">
        <v>834</v>
      </c>
      <c r="C671">
        <v>13300000</v>
      </c>
      <c r="D671">
        <v>3299216601</v>
      </c>
      <c r="E671" t="s">
        <v>63</v>
      </c>
      <c r="F671" t="s">
        <v>834</v>
      </c>
      <c r="G671">
        <v>331</v>
      </c>
      <c r="H671" t="s">
        <v>59</v>
      </c>
      <c r="I671" t="s">
        <v>60</v>
      </c>
      <c r="J671" t="s">
        <v>63</v>
      </c>
      <c r="K671">
        <v>14275</v>
      </c>
      <c r="L671">
        <v>692</v>
      </c>
      <c r="M671">
        <v>694</v>
      </c>
      <c r="N671">
        <v>1929000</v>
      </c>
      <c r="O671">
        <v>482</v>
      </c>
      <c r="P671">
        <v>7700</v>
      </c>
      <c r="Q671">
        <v>5800</v>
      </c>
      <c r="R671">
        <v>92600</v>
      </c>
      <c r="S671" t="s">
        <v>78</v>
      </c>
      <c r="T671">
        <v>2007</v>
      </c>
      <c r="U671" t="s">
        <v>40</v>
      </c>
      <c r="V671">
        <v>28</v>
      </c>
      <c r="W671">
        <v>88.2</v>
      </c>
      <c r="X671">
        <v>328239523</v>
      </c>
      <c r="Y671">
        <v>14.7</v>
      </c>
      <c r="Z671">
        <v>270663028</v>
      </c>
      <c r="AA671">
        <v>37.090240000000001</v>
      </c>
      <c r="AB671">
        <v>-95.712890999999999</v>
      </c>
      <c r="AC671" s="13">
        <f t="shared" si="11"/>
        <v>48251210</v>
      </c>
    </row>
    <row r="672" spans="1:29">
      <c r="A672">
        <v>64</v>
      </c>
      <c r="B672" t="s">
        <v>835</v>
      </c>
      <c r="C672">
        <v>43500000</v>
      </c>
      <c r="D672">
        <v>27568757295</v>
      </c>
      <c r="E672" t="s">
        <v>29</v>
      </c>
      <c r="F672" t="s">
        <v>835</v>
      </c>
      <c r="G672">
        <v>326</v>
      </c>
      <c r="H672" t="s">
        <v>219</v>
      </c>
      <c r="I672" t="s">
        <v>220</v>
      </c>
      <c r="J672" t="s">
        <v>225</v>
      </c>
      <c r="K672">
        <v>52</v>
      </c>
      <c r="L672">
        <v>1</v>
      </c>
      <c r="M672">
        <v>3</v>
      </c>
      <c r="N672">
        <v>353412000</v>
      </c>
      <c r="O672">
        <v>88400</v>
      </c>
      <c r="P672">
        <v>1400000</v>
      </c>
      <c r="Q672">
        <v>1100000</v>
      </c>
      <c r="R672">
        <v>17000000</v>
      </c>
      <c r="S672">
        <v>500000</v>
      </c>
      <c r="T672">
        <v>2005</v>
      </c>
      <c r="U672" t="s">
        <v>38</v>
      </c>
      <c r="V672">
        <v>16</v>
      </c>
      <c r="W672">
        <v>55.3</v>
      </c>
      <c r="X672">
        <v>50339443</v>
      </c>
      <c r="Y672">
        <v>9.7100000000000009</v>
      </c>
      <c r="Z672">
        <v>40827302</v>
      </c>
      <c r="AA672">
        <v>4.5708679999999999</v>
      </c>
      <c r="AB672">
        <v>-74.297332999999995</v>
      </c>
      <c r="AC672" s="13">
        <f t="shared" si="11"/>
        <v>4887960</v>
      </c>
    </row>
    <row r="673" spans="1:29">
      <c r="A673">
        <v>511</v>
      </c>
      <c r="B673" t="s">
        <v>836</v>
      </c>
      <c r="C673">
        <v>17600000</v>
      </c>
      <c r="D673">
        <v>3802280098</v>
      </c>
      <c r="E673" t="s">
        <v>111</v>
      </c>
      <c r="F673" t="s">
        <v>836</v>
      </c>
      <c r="G673">
        <v>326</v>
      </c>
      <c r="H673" t="s">
        <v>113</v>
      </c>
      <c r="I673" t="s">
        <v>114</v>
      </c>
      <c r="J673" t="s">
        <v>111</v>
      </c>
      <c r="K673">
        <v>2056</v>
      </c>
      <c r="L673">
        <v>12</v>
      </c>
      <c r="M673">
        <v>109</v>
      </c>
      <c r="N673">
        <v>11099000</v>
      </c>
      <c r="O673">
        <v>2800</v>
      </c>
      <c r="P673">
        <v>44400</v>
      </c>
      <c r="Q673">
        <v>33300</v>
      </c>
      <c r="R673">
        <v>532700</v>
      </c>
      <c r="S673" t="s">
        <v>78</v>
      </c>
      <c r="T673">
        <v>2011</v>
      </c>
      <c r="U673" t="s">
        <v>42</v>
      </c>
      <c r="V673">
        <v>22</v>
      </c>
      <c r="W673">
        <v>94.3</v>
      </c>
      <c r="X673">
        <v>51709098</v>
      </c>
      <c r="Y673">
        <v>4.1500000000000004</v>
      </c>
      <c r="Z673">
        <v>42106719</v>
      </c>
      <c r="AA673">
        <v>35.907756999999997</v>
      </c>
      <c r="AB673">
        <v>127.76692199999999</v>
      </c>
      <c r="AC673" s="13">
        <f t="shared" si="11"/>
        <v>2145928</v>
      </c>
    </row>
    <row r="674" spans="1:29">
      <c r="A674">
        <v>634</v>
      </c>
      <c r="B674" t="s">
        <v>837</v>
      </c>
      <c r="C674">
        <v>15500000</v>
      </c>
      <c r="D674">
        <v>14619523361</v>
      </c>
      <c r="E674" t="s">
        <v>111</v>
      </c>
      <c r="F674" t="s">
        <v>837</v>
      </c>
      <c r="G674">
        <v>325</v>
      </c>
      <c r="H674" t="s">
        <v>132</v>
      </c>
      <c r="I674" t="s">
        <v>133</v>
      </c>
      <c r="J674" t="s">
        <v>111</v>
      </c>
      <c r="K674">
        <v>236</v>
      </c>
      <c r="L674">
        <v>35</v>
      </c>
      <c r="M674">
        <v>123</v>
      </c>
      <c r="N674">
        <v>163678000</v>
      </c>
      <c r="O674">
        <v>40900</v>
      </c>
      <c r="P674">
        <v>654700</v>
      </c>
      <c r="Q674">
        <v>491000</v>
      </c>
      <c r="R674">
        <v>7900000</v>
      </c>
      <c r="S674" t="s">
        <v>78</v>
      </c>
      <c r="T674">
        <v>2009</v>
      </c>
      <c r="U674" t="s">
        <v>33</v>
      </c>
      <c r="V674">
        <v>27</v>
      </c>
      <c r="W674">
        <v>51.3</v>
      </c>
      <c r="X674">
        <v>212559417</v>
      </c>
      <c r="Y674">
        <v>12.08</v>
      </c>
      <c r="Z674">
        <v>183241641</v>
      </c>
      <c r="AA674">
        <v>-14.235004</v>
      </c>
      <c r="AB674">
        <v>-51.925280000000001</v>
      </c>
      <c r="AC674" s="13">
        <f t="shared" si="11"/>
        <v>25677178</v>
      </c>
    </row>
    <row r="675" spans="1:29">
      <c r="A675">
        <v>806</v>
      </c>
      <c r="B675" t="s">
        <v>838</v>
      </c>
      <c r="C675">
        <v>13900000</v>
      </c>
      <c r="D675">
        <v>7450345720</v>
      </c>
      <c r="E675" t="s">
        <v>29</v>
      </c>
      <c r="F675" t="s">
        <v>838</v>
      </c>
      <c r="G675">
        <v>324</v>
      </c>
      <c r="H675" t="s">
        <v>78</v>
      </c>
      <c r="I675" t="s">
        <v>78</v>
      </c>
      <c r="J675" t="s">
        <v>171</v>
      </c>
      <c r="K675">
        <v>745</v>
      </c>
      <c r="L675" t="s">
        <v>78</v>
      </c>
      <c r="M675">
        <v>50</v>
      </c>
      <c r="N675">
        <v>231562000</v>
      </c>
      <c r="O675">
        <v>57900</v>
      </c>
      <c r="P675">
        <v>926200</v>
      </c>
      <c r="Q675">
        <v>694700</v>
      </c>
      <c r="R675">
        <v>11100000</v>
      </c>
      <c r="S675">
        <v>300000</v>
      </c>
      <c r="T675">
        <v>2020</v>
      </c>
      <c r="U675" t="s">
        <v>42</v>
      </c>
      <c r="V675">
        <v>12</v>
      </c>
      <c r="W675" t="s">
        <v>78</v>
      </c>
      <c r="X675" t="s">
        <v>78</v>
      </c>
      <c r="Y675" t="s">
        <v>78</v>
      </c>
      <c r="Z675" t="s">
        <v>78</v>
      </c>
      <c r="AA675" t="s">
        <v>78</v>
      </c>
      <c r="AB675" t="s">
        <v>78</v>
      </c>
      <c r="AC675" s="13" t="e">
        <f t="shared" si="11"/>
        <v>#VALUE!</v>
      </c>
    </row>
    <row r="676" spans="1:29">
      <c r="A676">
        <v>925</v>
      </c>
      <c r="B676" t="s">
        <v>839</v>
      </c>
      <c r="C676">
        <v>12800000</v>
      </c>
      <c r="D676">
        <v>6662288136</v>
      </c>
      <c r="E676" t="s">
        <v>111</v>
      </c>
      <c r="F676" t="s">
        <v>839</v>
      </c>
      <c r="G676">
        <v>323</v>
      </c>
      <c r="H676" t="s">
        <v>175</v>
      </c>
      <c r="I676" t="s">
        <v>176</v>
      </c>
      <c r="J676" t="s">
        <v>118</v>
      </c>
      <c r="K676">
        <v>896</v>
      </c>
      <c r="L676">
        <v>17</v>
      </c>
      <c r="M676">
        <v>44</v>
      </c>
      <c r="N676">
        <v>53988000</v>
      </c>
      <c r="O676">
        <v>13500</v>
      </c>
      <c r="P676">
        <v>216000</v>
      </c>
      <c r="Q676">
        <v>162000</v>
      </c>
      <c r="R676">
        <v>2600000</v>
      </c>
      <c r="S676">
        <v>100000</v>
      </c>
      <c r="T676">
        <v>2013</v>
      </c>
      <c r="U676" t="s">
        <v>86</v>
      </c>
      <c r="V676">
        <v>26</v>
      </c>
      <c r="W676">
        <v>88.9</v>
      </c>
      <c r="X676">
        <v>47076781</v>
      </c>
      <c r="Y676">
        <v>13.96</v>
      </c>
      <c r="Z676">
        <v>37927409</v>
      </c>
      <c r="AA676">
        <v>40.463667000000001</v>
      </c>
      <c r="AB676">
        <v>-3.7492200000000002</v>
      </c>
      <c r="AC676" s="13">
        <f t="shared" si="11"/>
        <v>6571919</v>
      </c>
    </row>
    <row r="677" spans="1:29">
      <c r="A677">
        <v>958</v>
      </c>
      <c r="B677" t="s">
        <v>840</v>
      </c>
      <c r="C677">
        <v>12500000</v>
      </c>
      <c r="D677">
        <v>4163639093</v>
      </c>
      <c r="E677" t="s">
        <v>78</v>
      </c>
      <c r="F677" t="s">
        <v>840</v>
      </c>
      <c r="G677">
        <v>322</v>
      </c>
      <c r="H677" t="s">
        <v>59</v>
      </c>
      <c r="I677" t="s">
        <v>60</v>
      </c>
      <c r="J677" t="s">
        <v>63</v>
      </c>
      <c r="K677">
        <v>1794</v>
      </c>
      <c r="L677">
        <v>175</v>
      </c>
      <c r="M677">
        <v>171</v>
      </c>
      <c r="N677">
        <v>565459000</v>
      </c>
      <c r="O677">
        <v>0</v>
      </c>
      <c r="P677">
        <v>0</v>
      </c>
      <c r="Q677">
        <v>0</v>
      </c>
      <c r="R677">
        <v>0</v>
      </c>
      <c r="S677">
        <v>500000</v>
      </c>
      <c r="T677">
        <v>2022</v>
      </c>
      <c r="U677" t="s">
        <v>86</v>
      </c>
      <c r="V677">
        <v>30</v>
      </c>
      <c r="W677">
        <v>88.2</v>
      </c>
      <c r="X677">
        <v>328239523</v>
      </c>
      <c r="Y677">
        <v>14.7</v>
      </c>
      <c r="Z677">
        <v>270663028</v>
      </c>
      <c r="AA677">
        <v>37.090240000000001</v>
      </c>
      <c r="AB677">
        <v>-95.712890999999999</v>
      </c>
      <c r="AC677" s="13">
        <f t="shared" si="11"/>
        <v>48251210</v>
      </c>
    </row>
    <row r="678" spans="1:29">
      <c r="A678">
        <v>848</v>
      </c>
      <c r="B678" t="s">
        <v>841</v>
      </c>
      <c r="C678">
        <v>13500000</v>
      </c>
      <c r="D678">
        <v>2750993392</v>
      </c>
      <c r="E678" t="s">
        <v>111</v>
      </c>
      <c r="F678" t="s">
        <v>841</v>
      </c>
      <c r="G678">
        <v>321</v>
      </c>
      <c r="H678" t="s">
        <v>59</v>
      </c>
      <c r="I678" t="s">
        <v>60</v>
      </c>
      <c r="J678" t="s">
        <v>111</v>
      </c>
      <c r="K678">
        <v>3257</v>
      </c>
      <c r="L678">
        <v>165</v>
      </c>
      <c r="M678">
        <v>140</v>
      </c>
      <c r="N678">
        <v>10787000</v>
      </c>
      <c r="O678">
        <v>2700</v>
      </c>
      <c r="P678">
        <v>43100</v>
      </c>
      <c r="Q678">
        <v>32400</v>
      </c>
      <c r="R678">
        <v>517800</v>
      </c>
      <c r="S678" t="s">
        <v>78</v>
      </c>
      <c r="T678">
        <v>2006</v>
      </c>
      <c r="U678" t="s">
        <v>80</v>
      </c>
      <c r="V678">
        <v>19</v>
      </c>
      <c r="W678">
        <v>88.2</v>
      </c>
      <c r="X678">
        <v>328239523</v>
      </c>
      <c r="Y678">
        <v>14.7</v>
      </c>
      <c r="Z678">
        <v>270663028</v>
      </c>
      <c r="AA678">
        <v>37.090240000000001</v>
      </c>
      <c r="AB678">
        <v>-95.712890999999999</v>
      </c>
      <c r="AC678" s="13">
        <f t="shared" si="11"/>
        <v>48251210</v>
      </c>
    </row>
    <row r="679" spans="1:29">
      <c r="A679">
        <v>859</v>
      </c>
      <c r="B679" t="s">
        <v>842</v>
      </c>
      <c r="C679">
        <v>13400000</v>
      </c>
      <c r="D679">
        <v>10022557589</v>
      </c>
      <c r="E679" t="s">
        <v>29</v>
      </c>
      <c r="F679" t="s">
        <v>842</v>
      </c>
      <c r="G679">
        <v>319</v>
      </c>
      <c r="H679" t="s">
        <v>59</v>
      </c>
      <c r="I679" t="s">
        <v>60</v>
      </c>
      <c r="J679" t="s">
        <v>171</v>
      </c>
      <c r="K679">
        <v>433</v>
      </c>
      <c r="L679">
        <v>165</v>
      </c>
      <c r="M679">
        <v>52</v>
      </c>
      <c r="N679">
        <v>397715000</v>
      </c>
      <c r="O679">
        <v>99400</v>
      </c>
      <c r="P679">
        <v>1600000</v>
      </c>
      <c r="Q679">
        <v>1200000</v>
      </c>
      <c r="R679">
        <v>19100000</v>
      </c>
      <c r="S679">
        <v>500000</v>
      </c>
      <c r="T679">
        <v>2014</v>
      </c>
      <c r="U679" t="s">
        <v>33</v>
      </c>
      <c r="V679">
        <v>1</v>
      </c>
      <c r="W679">
        <v>88.2</v>
      </c>
      <c r="X679">
        <v>328239523</v>
      </c>
      <c r="Y679">
        <v>14.7</v>
      </c>
      <c r="Z679">
        <v>270663028</v>
      </c>
      <c r="AA679">
        <v>37.090240000000001</v>
      </c>
      <c r="AB679">
        <v>-95.712890999999999</v>
      </c>
      <c r="AC679" s="13">
        <f t="shared" si="11"/>
        <v>48251210</v>
      </c>
    </row>
    <row r="680" spans="1:29">
      <c r="A680">
        <v>839</v>
      </c>
      <c r="B680" t="s">
        <v>843</v>
      </c>
      <c r="C680">
        <v>13500000</v>
      </c>
      <c r="D680">
        <v>1181292450</v>
      </c>
      <c r="E680" t="s">
        <v>76</v>
      </c>
      <c r="F680" t="s">
        <v>843</v>
      </c>
      <c r="G680">
        <v>319</v>
      </c>
      <c r="H680" t="s">
        <v>45</v>
      </c>
      <c r="I680" t="s">
        <v>46</v>
      </c>
      <c r="J680" t="s">
        <v>77</v>
      </c>
      <c r="K680">
        <v>9540</v>
      </c>
      <c r="L680">
        <v>29</v>
      </c>
      <c r="M680">
        <v>61</v>
      </c>
      <c r="N680">
        <v>13436000</v>
      </c>
      <c r="O680">
        <v>3400</v>
      </c>
      <c r="P680">
        <v>53700</v>
      </c>
      <c r="Q680">
        <v>40300</v>
      </c>
      <c r="R680">
        <v>644900</v>
      </c>
      <c r="S680" t="s">
        <v>78</v>
      </c>
      <c r="T680">
        <v>2019</v>
      </c>
      <c r="U680" t="s">
        <v>64</v>
      </c>
      <c r="V680">
        <v>19</v>
      </c>
      <c r="W680">
        <v>36.299999999999997</v>
      </c>
      <c r="X680">
        <v>270203917</v>
      </c>
      <c r="Y680">
        <v>4.6900000000000004</v>
      </c>
      <c r="Z680">
        <v>151509724</v>
      </c>
      <c r="AA680">
        <v>-0.78927499999999995</v>
      </c>
      <c r="AB680">
        <v>113.92132700000001</v>
      </c>
      <c r="AC680" s="13">
        <f t="shared" si="11"/>
        <v>12672564</v>
      </c>
    </row>
    <row r="681" spans="1:29">
      <c r="A681">
        <v>710</v>
      </c>
      <c r="B681" t="s">
        <v>844</v>
      </c>
      <c r="C681">
        <v>14800000</v>
      </c>
      <c r="D681">
        <v>9076642765</v>
      </c>
      <c r="E681" t="s">
        <v>111</v>
      </c>
      <c r="F681" t="s">
        <v>844</v>
      </c>
      <c r="G681">
        <v>318</v>
      </c>
      <c r="H681" t="s">
        <v>132</v>
      </c>
      <c r="I681" t="s">
        <v>133</v>
      </c>
      <c r="J681" t="s">
        <v>111</v>
      </c>
      <c r="K681">
        <v>529</v>
      </c>
      <c r="L681">
        <v>38</v>
      </c>
      <c r="M681">
        <v>130</v>
      </c>
      <c r="N681">
        <v>88120000</v>
      </c>
      <c r="O681">
        <v>22000</v>
      </c>
      <c r="P681">
        <v>352500</v>
      </c>
      <c r="Q681">
        <v>264400</v>
      </c>
      <c r="R681">
        <v>4200000</v>
      </c>
      <c r="S681" t="s">
        <v>78</v>
      </c>
      <c r="T681">
        <v>2008</v>
      </c>
      <c r="U681" t="s">
        <v>64</v>
      </c>
      <c r="V681">
        <v>29</v>
      </c>
      <c r="W681">
        <v>51.3</v>
      </c>
      <c r="X681">
        <v>212559417</v>
      </c>
      <c r="Y681">
        <v>12.08</v>
      </c>
      <c r="Z681">
        <v>183241641</v>
      </c>
      <c r="AA681">
        <v>-14.235004</v>
      </c>
      <c r="AB681">
        <v>-51.925280000000001</v>
      </c>
      <c r="AC681" s="13">
        <f t="shared" si="11"/>
        <v>25677178</v>
      </c>
    </row>
    <row r="682" spans="1:29">
      <c r="A682">
        <v>718</v>
      </c>
      <c r="B682" t="s">
        <v>845</v>
      </c>
      <c r="C682">
        <v>14700000</v>
      </c>
      <c r="D682">
        <v>2465473772</v>
      </c>
      <c r="E682" t="s">
        <v>63</v>
      </c>
      <c r="F682" t="s">
        <v>845</v>
      </c>
      <c r="G682">
        <v>317</v>
      </c>
      <c r="H682" t="s">
        <v>59</v>
      </c>
      <c r="I682" t="s">
        <v>60</v>
      </c>
      <c r="J682" t="s">
        <v>118</v>
      </c>
      <c r="K682">
        <v>3746</v>
      </c>
      <c r="L682">
        <v>154</v>
      </c>
      <c r="M682">
        <v>36</v>
      </c>
      <c r="N682">
        <v>18978000</v>
      </c>
      <c r="O682">
        <v>4700</v>
      </c>
      <c r="P682">
        <v>75900</v>
      </c>
      <c r="Q682">
        <v>56900</v>
      </c>
      <c r="R682">
        <v>911000</v>
      </c>
      <c r="S682" t="s">
        <v>78</v>
      </c>
      <c r="T682">
        <v>2010</v>
      </c>
      <c r="U682" t="s">
        <v>42</v>
      </c>
      <c r="V682">
        <v>15</v>
      </c>
      <c r="W682">
        <v>88.2</v>
      </c>
      <c r="X682">
        <v>328239523</v>
      </c>
      <c r="Y682">
        <v>14.7</v>
      </c>
      <c r="Z682">
        <v>270663028</v>
      </c>
      <c r="AA682">
        <v>37.090240000000001</v>
      </c>
      <c r="AB682">
        <v>-95.712890999999999</v>
      </c>
      <c r="AC682" s="13">
        <f t="shared" si="11"/>
        <v>48251210</v>
      </c>
    </row>
    <row r="683" spans="1:29">
      <c r="A683">
        <v>489</v>
      </c>
      <c r="B683" t="s">
        <v>846</v>
      </c>
      <c r="C683">
        <v>17900000</v>
      </c>
      <c r="D683">
        <v>6888074944</v>
      </c>
      <c r="E683" t="s">
        <v>111</v>
      </c>
      <c r="F683" t="s">
        <v>846</v>
      </c>
      <c r="G683">
        <v>314</v>
      </c>
      <c r="H683" t="s">
        <v>59</v>
      </c>
      <c r="I683" t="s">
        <v>60</v>
      </c>
      <c r="J683" t="s">
        <v>111</v>
      </c>
      <c r="K683">
        <v>858</v>
      </c>
      <c r="L683">
        <v>125</v>
      </c>
      <c r="M683">
        <v>106</v>
      </c>
      <c r="N683">
        <v>29182000</v>
      </c>
      <c r="O683">
        <v>7300</v>
      </c>
      <c r="P683">
        <v>116700</v>
      </c>
      <c r="Q683">
        <v>87500</v>
      </c>
      <c r="R683">
        <v>1400000</v>
      </c>
      <c r="S683" t="s">
        <v>78</v>
      </c>
      <c r="T683">
        <v>2008</v>
      </c>
      <c r="U683" t="s">
        <v>68</v>
      </c>
      <c r="V683">
        <v>30</v>
      </c>
      <c r="W683">
        <v>88.2</v>
      </c>
      <c r="X683">
        <v>328239523</v>
      </c>
      <c r="Y683">
        <v>14.7</v>
      </c>
      <c r="Z683">
        <v>270663028</v>
      </c>
      <c r="AA683">
        <v>37.090240000000001</v>
      </c>
      <c r="AB683">
        <v>-95.712890999999999</v>
      </c>
      <c r="AC683" s="13">
        <f t="shared" si="11"/>
        <v>48251210</v>
      </c>
    </row>
    <row r="684" spans="1:29">
      <c r="A684">
        <v>444</v>
      </c>
      <c r="B684" t="s">
        <v>847</v>
      </c>
      <c r="C684">
        <v>18800000</v>
      </c>
      <c r="D684">
        <v>5257834105</v>
      </c>
      <c r="E684" t="s">
        <v>63</v>
      </c>
      <c r="F684" t="s">
        <v>847</v>
      </c>
      <c r="G684">
        <v>312</v>
      </c>
      <c r="H684" t="s">
        <v>161</v>
      </c>
      <c r="I684" t="s">
        <v>162</v>
      </c>
      <c r="J684" t="s">
        <v>63</v>
      </c>
      <c r="K684">
        <v>1263</v>
      </c>
      <c r="L684">
        <v>19</v>
      </c>
      <c r="M684">
        <v>113</v>
      </c>
      <c r="N684">
        <v>78158000</v>
      </c>
      <c r="O684">
        <v>19500</v>
      </c>
      <c r="P684">
        <v>312600</v>
      </c>
      <c r="Q684">
        <v>234500</v>
      </c>
      <c r="R684">
        <v>3800000</v>
      </c>
      <c r="S684">
        <v>100000</v>
      </c>
      <c r="T684">
        <v>2015</v>
      </c>
      <c r="U684" t="s">
        <v>33</v>
      </c>
      <c r="V684">
        <v>14</v>
      </c>
      <c r="W684">
        <v>60</v>
      </c>
      <c r="X684">
        <v>66834405</v>
      </c>
      <c r="Y684">
        <v>3.85</v>
      </c>
      <c r="Z684">
        <v>55908316</v>
      </c>
      <c r="AA684">
        <v>55.378050999999999</v>
      </c>
      <c r="AB684">
        <v>-3.4359730000000002</v>
      </c>
      <c r="AC684" s="13">
        <f t="shared" si="11"/>
        <v>2573125</v>
      </c>
    </row>
    <row r="685" spans="1:29">
      <c r="A685">
        <v>449</v>
      </c>
      <c r="B685" t="s">
        <v>848</v>
      </c>
      <c r="C685">
        <v>18800000</v>
      </c>
      <c r="D685">
        <v>3276891538</v>
      </c>
      <c r="E685" t="s">
        <v>198</v>
      </c>
      <c r="F685" t="s">
        <v>848</v>
      </c>
      <c r="G685">
        <v>304</v>
      </c>
      <c r="H685" t="s">
        <v>30</v>
      </c>
      <c r="I685" t="s">
        <v>31</v>
      </c>
      <c r="J685" t="s">
        <v>171</v>
      </c>
      <c r="K685">
        <v>2508</v>
      </c>
      <c r="L685">
        <v>79</v>
      </c>
      <c r="M685">
        <v>24</v>
      </c>
      <c r="N685">
        <v>109026000</v>
      </c>
      <c r="O685">
        <v>27300</v>
      </c>
      <c r="P685">
        <v>436100</v>
      </c>
      <c r="Q685">
        <v>327100</v>
      </c>
      <c r="R685">
        <v>5200000</v>
      </c>
      <c r="S685">
        <v>700000</v>
      </c>
      <c r="T685">
        <v>2014</v>
      </c>
      <c r="U685" t="s">
        <v>64</v>
      </c>
      <c r="V685">
        <v>17</v>
      </c>
      <c r="W685">
        <v>28.1</v>
      </c>
      <c r="X685">
        <v>1366417754</v>
      </c>
      <c r="Y685">
        <v>5.36</v>
      </c>
      <c r="Z685">
        <v>471031528</v>
      </c>
      <c r="AA685">
        <v>20.593684</v>
      </c>
      <c r="AB685">
        <v>78.962879999999998</v>
      </c>
      <c r="AC685" s="13">
        <f t="shared" si="11"/>
        <v>73239992</v>
      </c>
    </row>
    <row r="686" spans="1:29">
      <c r="A686">
        <v>322</v>
      </c>
      <c r="B686" t="s">
        <v>849</v>
      </c>
      <c r="C686">
        <v>21900000</v>
      </c>
      <c r="D686">
        <v>4454917643</v>
      </c>
      <c r="E686" t="s">
        <v>128</v>
      </c>
      <c r="F686" t="s">
        <v>849</v>
      </c>
      <c r="G686">
        <v>301</v>
      </c>
      <c r="H686" t="s">
        <v>59</v>
      </c>
      <c r="I686" t="s">
        <v>60</v>
      </c>
      <c r="J686" t="s">
        <v>63</v>
      </c>
      <c r="K686">
        <v>1620</v>
      </c>
      <c r="L686">
        <v>94</v>
      </c>
      <c r="M686">
        <v>88</v>
      </c>
      <c r="N686">
        <v>184946000</v>
      </c>
      <c r="O686">
        <v>46200</v>
      </c>
      <c r="P686">
        <v>739800</v>
      </c>
      <c r="Q686">
        <v>554800</v>
      </c>
      <c r="R686">
        <v>8900000</v>
      </c>
      <c r="S686">
        <v>500000</v>
      </c>
      <c r="T686">
        <v>2014</v>
      </c>
      <c r="U686" t="s">
        <v>33</v>
      </c>
      <c r="V686">
        <v>5</v>
      </c>
      <c r="W686">
        <v>88.2</v>
      </c>
      <c r="X686">
        <v>328239523</v>
      </c>
      <c r="Y686">
        <v>14.7</v>
      </c>
      <c r="Z686">
        <v>270663028</v>
      </c>
      <c r="AA686">
        <v>37.090240000000001</v>
      </c>
      <c r="AB686">
        <v>-95.712890999999999</v>
      </c>
      <c r="AC686" s="13">
        <f t="shared" si="11"/>
        <v>48251210</v>
      </c>
    </row>
    <row r="687" spans="1:29">
      <c r="A687">
        <v>375</v>
      </c>
      <c r="B687" t="s">
        <v>850</v>
      </c>
      <c r="C687">
        <v>20500000</v>
      </c>
      <c r="D687">
        <v>11009148579</v>
      </c>
      <c r="E687" t="s">
        <v>63</v>
      </c>
      <c r="F687" t="s">
        <v>850</v>
      </c>
      <c r="G687">
        <v>296</v>
      </c>
      <c r="H687" t="s">
        <v>59</v>
      </c>
      <c r="I687" t="s">
        <v>60</v>
      </c>
      <c r="J687" t="s">
        <v>63</v>
      </c>
      <c r="K687">
        <v>377</v>
      </c>
      <c r="L687">
        <v>104</v>
      </c>
      <c r="M687">
        <v>99</v>
      </c>
      <c r="N687">
        <v>195203000</v>
      </c>
      <c r="O687">
        <v>48800</v>
      </c>
      <c r="P687">
        <v>780800</v>
      </c>
      <c r="Q687">
        <v>585600</v>
      </c>
      <c r="R687">
        <v>9400000</v>
      </c>
      <c r="S687">
        <v>100000</v>
      </c>
      <c r="T687">
        <v>2017</v>
      </c>
      <c r="U687" t="s">
        <v>55</v>
      </c>
      <c r="V687">
        <v>9</v>
      </c>
      <c r="W687">
        <v>88.2</v>
      </c>
      <c r="X687">
        <v>328239523</v>
      </c>
      <c r="Y687">
        <v>14.7</v>
      </c>
      <c r="Z687">
        <v>270663028</v>
      </c>
      <c r="AA687">
        <v>37.090240000000001</v>
      </c>
      <c r="AB687">
        <v>-95.712890999999999</v>
      </c>
      <c r="AC687" s="13">
        <f t="shared" si="11"/>
        <v>48251210</v>
      </c>
    </row>
    <row r="688" spans="1:29">
      <c r="A688">
        <v>797</v>
      </c>
      <c r="B688" t="s">
        <v>851</v>
      </c>
      <c r="C688">
        <v>14000000</v>
      </c>
      <c r="D688">
        <v>8623705301</v>
      </c>
      <c r="E688" t="s">
        <v>111</v>
      </c>
      <c r="F688" t="s">
        <v>851</v>
      </c>
      <c r="G688">
        <v>294</v>
      </c>
      <c r="H688" t="s">
        <v>175</v>
      </c>
      <c r="I688" t="s">
        <v>176</v>
      </c>
      <c r="J688" t="s">
        <v>111</v>
      </c>
      <c r="K688">
        <v>579</v>
      </c>
      <c r="L688">
        <v>15</v>
      </c>
      <c r="M688">
        <v>136</v>
      </c>
      <c r="N688">
        <v>201659000</v>
      </c>
      <c r="O688">
        <v>50400</v>
      </c>
      <c r="P688">
        <v>806600</v>
      </c>
      <c r="Q688">
        <v>605000</v>
      </c>
      <c r="R688">
        <v>9700000</v>
      </c>
      <c r="S688">
        <v>100000</v>
      </c>
      <c r="T688">
        <v>2012</v>
      </c>
      <c r="U688" t="s">
        <v>84</v>
      </c>
      <c r="V688">
        <v>22</v>
      </c>
      <c r="W688">
        <v>88.9</v>
      </c>
      <c r="X688">
        <v>47076781</v>
      </c>
      <c r="Y688">
        <v>13.96</v>
      </c>
      <c r="Z688">
        <v>37927409</v>
      </c>
      <c r="AA688">
        <v>40.463667000000001</v>
      </c>
      <c r="AB688">
        <v>-3.7492200000000002</v>
      </c>
      <c r="AC688" s="13">
        <f t="shared" si="11"/>
        <v>6571919</v>
      </c>
    </row>
    <row r="689" spans="1:29">
      <c r="A689">
        <v>192</v>
      </c>
      <c r="B689" t="s">
        <v>852</v>
      </c>
      <c r="C689">
        <v>27800000</v>
      </c>
      <c r="D689">
        <v>21037851468</v>
      </c>
      <c r="E689" t="s">
        <v>111</v>
      </c>
      <c r="F689" t="s">
        <v>852</v>
      </c>
      <c r="G689">
        <v>292</v>
      </c>
      <c r="H689" t="s">
        <v>318</v>
      </c>
      <c r="I689" t="s">
        <v>319</v>
      </c>
      <c r="J689" t="s">
        <v>111</v>
      </c>
      <c r="K689">
        <v>111</v>
      </c>
      <c r="L689">
        <v>1</v>
      </c>
      <c r="M689">
        <v>61</v>
      </c>
      <c r="N689">
        <v>127441000</v>
      </c>
      <c r="O689">
        <v>31900</v>
      </c>
      <c r="P689">
        <v>509800</v>
      </c>
      <c r="Q689">
        <v>382300</v>
      </c>
      <c r="R689">
        <v>6100000</v>
      </c>
      <c r="S689" t="s">
        <v>78</v>
      </c>
      <c r="T689">
        <v>2013</v>
      </c>
      <c r="U689" t="s">
        <v>68</v>
      </c>
      <c r="V689">
        <v>1</v>
      </c>
      <c r="W689">
        <v>113.1</v>
      </c>
      <c r="X689">
        <v>25766605</v>
      </c>
      <c r="Y689">
        <v>5.27</v>
      </c>
      <c r="Z689">
        <v>21844756</v>
      </c>
      <c r="AA689">
        <v>-25.274398000000001</v>
      </c>
      <c r="AB689">
        <v>133.775136</v>
      </c>
      <c r="AC689" s="13">
        <f t="shared" si="11"/>
        <v>1357900</v>
      </c>
    </row>
    <row r="690" spans="1:29">
      <c r="A690">
        <v>72</v>
      </c>
      <c r="B690" t="s">
        <v>853</v>
      </c>
      <c r="C690">
        <v>41300000</v>
      </c>
      <c r="D690">
        <v>5603111948</v>
      </c>
      <c r="E690" t="s">
        <v>29</v>
      </c>
      <c r="F690" t="s">
        <v>853</v>
      </c>
      <c r="G690">
        <v>291</v>
      </c>
      <c r="H690" t="s">
        <v>205</v>
      </c>
      <c r="I690" t="s">
        <v>206</v>
      </c>
      <c r="J690" t="s">
        <v>171</v>
      </c>
      <c r="K690">
        <v>1157</v>
      </c>
      <c r="L690">
        <v>2</v>
      </c>
      <c r="M690">
        <v>1</v>
      </c>
      <c r="N690">
        <v>136745000</v>
      </c>
      <c r="O690">
        <v>34200</v>
      </c>
      <c r="P690">
        <v>547000</v>
      </c>
      <c r="Q690">
        <v>410200</v>
      </c>
      <c r="R690">
        <v>6600000</v>
      </c>
      <c r="S690">
        <v>400000</v>
      </c>
      <c r="T690">
        <v>2016</v>
      </c>
      <c r="U690" t="s">
        <v>40</v>
      </c>
      <c r="V690">
        <v>16</v>
      </c>
      <c r="W690">
        <v>40.200000000000003</v>
      </c>
      <c r="X690">
        <v>126014024</v>
      </c>
      <c r="Y690">
        <v>3.42</v>
      </c>
      <c r="Z690">
        <v>102626859</v>
      </c>
      <c r="AA690">
        <v>23.634501</v>
      </c>
      <c r="AB690">
        <v>-102.552784</v>
      </c>
      <c r="AC690" s="13">
        <f t="shared" si="11"/>
        <v>4309680</v>
      </c>
    </row>
    <row r="691" spans="1:29">
      <c r="A691">
        <v>889</v>
      </c>
      <c r="B691" t="s">
        <v>854</v>
      </c>
      <c r="C691">
        <v>13100000</v>
      </c>
      <c r="D691">
        <v>2733682792</v>
      </c>
      <c r="E691" t="s">
        <v>78</v>
      </c>
      <c r="F691" t="s">
        <v>854</v>
      </c>
      <c r="G691">
        <v>289</v>
      </c>
      <c r="H691" t="s">
        <v>59</v>
      </c>
      <c r="I691" t="s">
        <v>60</v>
      </c>
      <c r="J691" t="s">
        <v>77</v>
      </c>
      <c r="K691">
        <v>3275</v>
      </c>
      <c r="L691">
        <v>169</v>
      </c>
      <c r="M691">
        <v>65</v>
      </c>
      <c r="N691">
        <v>56894000</v>
      </c>
      <c r="O691">
        <v>14200</v>
      </c>
      <c r="P691">
        <v>227600</v>
      </c>
      <c r="Q691">
        <v>170700</v>
      </c>
      <c r="R691">
        <v>2700000</v>
      </c>
      <c r="S691">
        <v>100000</v>
      </c>
      <c r="T691">
        <v>2016</v>
      </c>
      <c r="U691" t="s">
        <v>33</v>
      </c>
      <c r="V691">
        <v>12</v>
      </c>
      <c r="W691">
        <v>88.2</v>
      </c>
      <c r="X691">
        <v>328239523</v>
      </c>
      <c r="Y691">
        <v>14.7</v>
      </c>
      <c r="Z691">
        <v>270663028</v>
      </c>
      <c r="AA691">
        <v>37.090240000000001</v>
      </c>
      <c r="AB691">
        <v>-95.712890999999999</v>
      </c>
      <c r="AC691" s="13">
        <f t="shared" si="11"/>
        <v>48251210</v>
      </c>
    </row>
    <row r="692" spans="1:29">
      <c r="A692">
        <v>813</v>
      </c>
      <c r="B692" t="s">
        <v>855</v>
      </c>
      <c r="C692">
        <v>13900000</v>
      </c>
      <c r="D692">
        <v>3193226072</v>
      </c>
      <c r="E692" t="s">
        <v>229</v>
      </c>
      <c r="F692" t="s">
        <v>855</v>
      </c>
      <c r="G692">
        <v>288</v>
      </c>
      <c r="H692" t="s">
        <v>78</v>
      </c>
      <c r="I692" t="s">
        <v>78</v>
      </c>
      <c r="J692" t="s">
        <v>63</v>
      </c>
      <c r="K692">
        <v>2613</v>
      </c>
      <c r="L692" t="s">
        <v>78</v>
      </c>
      <c r="M692">
        <v>157</v>
      </c>
      <c r="N692">
        <v>142760000</v>
      </c>
      <c r="O692">
        <v>35700</v>
      </c>
      <c r="P692">
        <v>571000</v>
      </c>
      <c r="Q692">
        <v>428300</v>
      </c>
      <c r="R692">
        <v>6900000</v>
      </c>
      <c r="S692">
        <v>300000</v>
      </c>
      <c r="T692">
        <v>2010</v>
      </c>
      <c r="U692" t="s">
        <v>42</v>
      </c>
      <c r="V692">
        <v>21</v>
      </c>
      <c r="W692" t="s">
        <v>78</v>
      </c>
      <c r="X692" t="s">
        <v>78</v>
      </c>
      <c r="Y692" t="s">
        <v>78</v>
      </c>
      <c r="Z692" t="s">
        <v>78</v>
      </c>
      <c r="AA692" t="s">
        <v>78</v>
      </c>
      <c r="AB692" t="s">
        <v>78</v>
      </c>
      <c r="AC692" s="13" t="e">
        <f t="shared" si="11"/>
        <v>#VALUE!</v>
      </c>
    </row>
    <row r="693" spans="1:29">
      <c r="A693">
        <v>363</v>
      </c>
      <c r="B693" t="s">
        <v>856</v>
      </c>
      <c r="C693">
        <v>20800000</v>
      </c>
      <c r="D693">
        <v>1870608170</v>
      </c>
      <c r="E693" t="s">
        <v>198</v>
      </c>
      <c r="F693" t="s">
        <v>856</v>
      </c>
      <c r="G693">
        <v>288</v>
      </c>
      <c r="H693" t="s">
        <v>132</v>
      </c>
      <c r="I693" t="s">
        <v>133</v>
      </c>
      <c r="J693" t="s">
        <v>198</v>
      </c>
      <c r="K693">
        <v>5407</v>
      </c>
      <c r="L693">
        <v>18</v>
      </c>
      <c r="M693">
        <v>18</v>
      </c>
      <c r="N693">
        <v>23897000</v>
      </c>
      <c r="O693">
        <v>6000</v>
      </c>
      <c r="P693">
        <v>95600</v>
      </c>
      <c r="Q693">
        <v>71700</v>
      </c>
      <c r="R693">
        <v>1100000</v>
      </c>
      <c r="S693" t="s">
        <v>78</v>
      </c>
      <c r="T693">
        <v>2011</v>
      </c>
      <c r="U693" t="s">
        <v>130</v>
      </c>
      <c r="V693">
        <v>8</v>
      </c>
      <c r="W693">
        <v>51.3</v>
      </c>
      <c r="X693">
        <v>212559417</v>
      </c>
      <c r="Y693">
        <v>12.08</v>
      </c>
      <c r="Z693">
        <v>183241641</v>
      </c>
      <c r="AA693">
        <v>-14.235004</v>
      </c>
      <c r="AB693">
        <v>-51.925280000000001</v>
      </c>
      <c r="AC693" s="13">
        <f t="shared" si="11"/>
        <v>25677178</v>
      </c>
    </row>
    <row r="694" spans="1:29">
      <c r="A694">
        <v>228</v>
      </c>
      <c r="B694" t="s">
        <v>857</v>
      </c>
      <c r="C694">
        <v>25600000</v>
      </c>
      <c r="D694">
        <v>25592378292</v>
      </c>
      <c r="E694" t="s">
        <v>111</v>
      </c>
      <c r="F694" t="s">
        <v>857</v>
      </c>
      <c r="G694">
        <v>287</v>
      </c>
      <c r="H694" t="s">
        <v>59</v>
      </c>
      <c r="I694" t="s">
        <v>60</v>
      </c>
      <c r="J694" t="s">
        <v>111</v>
      </c>
      <c r="K694">
        <v>67</v>
      </c>
      <c r="L694">
        <v>68</v>
      </c>
      <c r="M694">
        <v>68</v>
      </c>
      <c r="N694">
        <v>318593000</v>
      </c>
      <c r="O694">
        <v>79600</v>
      </c>
      <c r="P694">
        <v>1300000</v>
      </c>
      <c r="Q694">
        <v>955800</v>
      </c>
      <c r="R694">
        <v>15300000</v>
      </c>
      <c r="S694">
        <v>100000</v>
      </c>
      <c r="T694">
        <v>2009</v>
      </c>
      <c r="U694" t="s">
        <v>80</v>
      </c>
      <c r="V694">
        <v>12</v>
      </c>
      <c r="W694">
        <v>88.2</v>
      </c>
      <c r="X694">
        <v>328239523</v>
      </c>
      <c r="Y694">
        <v>14.7</v>
      </c>
      <c r="Z694">
        <v>270663028</v>
      </c>
      <c r="AA694">
        <v>37.090240000000001</v>
      </c>
      <c r="AB694">
        <v>-95.712890999999999</v>
      </c>
      <c r="AC694" s="13">
        <f t="shared" si="11"/>
        <v>48251210</v>
      </c>
    </row>
    <row r="695" spans="1:29">
      <c r="A695">
        <v>259</v>
      </c>
      <c r="B695" t="s">
        <v>858</v>
      </c>
      <c r="C695">
        <v>24100000</v>
      </c>
      <c r="D695">
        <v>12916159065</v>
      </c>
      <c r="E695" t="s">
        <v>198</v>
      </c>
      <c r="F695" t="s">
        <v>858</v>
      </c>
      <c r="G695">
        <v>287</v>
      </c>
      <c r="H695" t="s">
        <v>78</v>
      </c>
      <c r="I695" t="s">
        <v>78</v>
      </c>
      <c r="J695" t="s">
        <v>198</v>
      </c>
      <c r="K695">
        <v>290</v>
      </c>
      <c r="L695" t="s">
        <v>78</v>
      </c>
      <c r="M695">
        <v>14</v>
      </c>
      <c r="N695">
        <v>398765000</v>
      </c>
      <c r="O695">
        <v>99700</v>
      </c>
      <c r="P695">
        <v>1600000</v>
      </c>
      <c r="Q695">
        <v>1200000</v>
      </c>
      <c r="R695">
        <v>19100000</v>
      </c>
      <c r="S695">
        <v>700000</v>
      </c>
      <c r="T695">
        <v>2009</v>
      </c>
      <c r="U695" t="s">
        <v>86</v>
      </c>
      <c r="V695">
        <v>11</v>
      </c>
      <c r="W695" t="s">
        <v>78</v>
      </c>
      <c r="X695" t="s">
        <v>78</v>
      </c>
      <c r="Y695" t="s">
        <v>78</v>
      </c>
      <c r="Z695" t="s">
        <v>78</v>
      </c>
      <c r="AA695" t="s">
        <v>78</v>
      </c>
      <c r="AB695" t="s">
        <v>78</v>
      </c>
      <c r="AC695" s="13" t="e">
        <f t="shared" si="11"/>
        <v>#VALUE!</v>
      </c>
    </row>
    <row r="696" spans="1:29">
      <c r="A696">
        <v>888</v>
      </c>
      <c r="B696" t="s">
        <v>859</v>
      </c>
      <c r="C696">
        <v>13100000</v>
      </c>
      <c r="D696">
        <v>1401914513</v>
      </c>
      <c r="E696" t="s">
        <v>29</v>
      </c>
      <c r="F696" t="s">
        <v>859</v>
      </c>
      <c r="G696">
        <v>287</v>
      </c>
      <c r="H696" t="s">
        <v>36</v>
      </c>
      <c r="I696" t="s">
        <v>37</v>
      </c>
      <c r="J696" t="s">
        <v>171</v>
      </c>
      <c r="K696">
        <v>7733</v>
      </c>
      <c r="L696">
        <v>11</v>
      </c>
      <c r="M696">
        <v>56</v>
      </c>
      <c r="N696">
        <v>10848000</v>
      </c>
      <c r="O696">
        <v>2700</v>
      </c>
      <c r="P696">
        <v>43400</v>
      </c>
      <c r="Q696">
        <v>32500</v>
      </c>
      <c r="R696">
        <v>520700</v>
      </c>
      <c r="S696" t="s">
        <v>78</v>
      </c>
      <c r="T696">
        <v>2017</v>
      </c>
      <c r="U696" t="s">
        <v>64</v>
      </c>
      <c r="V696">
        <v>18</v>
      </c>
      <c r="W696">
        <v>35.5</v>
      </c>
      <c r="X696">
        <v>108116615</v>
      </c>
      <c r="Y696">
        <v>2.15</v>
      </c>
      <c r="Z696">
        <v>50975903</v>
      </c>
      <c r="AA696">
        <v>12.879721</v>
      </c>
      <c r="AB696">
        <v>121.774017</v>
      </c>
      <c r="AC696" s="13">
        <f t="shared" si="11"/>
        <v>2324507</v>
      </c>
    </row>
    <row r="697" spans="1:29">
      <c r="A697">
        <v>521</v>
      </c>
      <c r="B697" t="s">
        <v>860</v>
      </c>
      <c r="C697">
        <v>17300000</v>
      </c>
      <c r="D697">
        <v>902225615</v>
      </c>
      <c r="E697" t="s">
        <v>128</v>
      </c>
      <c r="F697" t="s">
        <v>860</v>
      </c>
      <c r="G697">
        <v>287</v>
      </c>
      <c r="H697" t="s">
        <v>30</v>
      </c>
      <c r="I697" t="s">
        <v>31</v>
      </c>
      <c r="J697" t="s">
        <v>63</v>
      </c>
      <c r="K697">
        <v>13315</v>
      </c>
      <c r="L697">
        <v>87</v>
      </c>
      <c r="M697">
        <v>125</v>
      </c>
      <c r="N697">
        <v>837850</v>
      </c>
      <c r="O697">
        <v>209</v>
      </c>
      <c r="P697">
        <v>3400</v>
      </c>
      <c r="Q697">
        <v>2500</v>
      </c>
      <c r="R697">
        <v>40200</v>
      </c>
      <c r="S697" t="s">
        <v>78</v>
      </c>
      <c r="T697">
        <v>2016</v>
      </c>
      <c r="U697" t="s">
        <v>50</v>
      </c>
      <c r="V697">
        <v>5</v>
      </c>
      <c r="W697">
        <v>28.1</v>
      </c>
      <c r="X697">
        <v>1366417754</v>
      </c>
      <c r="Y697">
        <v>5.36</v>
      </c>
      <c r="Z697">
        <v>471031528</v>
      </c>
      <c r="AA697">
        <v>20.593684</v>
      </c>
      <c r="AB697">
        <v>78.962879999999998</v>
      </c>
      <c r="AC697" s="13">
        <f t="shared" si="11"/>
        <v>73239992</v>
      </c>
    </row>
    <row r="698" spans="1:29">
      <c r="A698">
        <v>576</v>
      </c>
      <c r="B698" t="s">
        <v>861</v>
      </c>
      <c r="C698">
        <v>16300000</v>
      </c>
      <c r="D698">
        <v>7520242626</v>
      </c>
      <c r="E698" t="s">
        <v>111</v>
      </c>
      <c r="F698" t="s">
        <v>861</v>
      </c>
      <c r="G698">
        <v>278</v>
      </c>
      <c r="H698" t="s">
        <v>161</v>
      </c>
      <c r="I698" t="s">
        <v>162</v>
      </c>
      <c r="J698" t="s">
        <v>111</v>
      </c>
      <c r="K698">
        <v>740</v>
      </c>
      <c r="L698">
        <v>22</v>
      </c>
      <c r="M698">
        <v>117</v>
      </c>
      <c r="N698">
        <v>38604000</v>
      </c>
      <c r="O698">
        <v>9700</v>
      </c>
      <c r="P698">
        <v>154400</v>
      </c>
      <c r="Q698">
        <v>115800</v>
      </c>
      <c r="R698">
        <v>1900000</v>
      </c>
      <c r="S698" t="s">
        <v>78</v>
      </c>
      <c r="T698">
        <v>2011</v>
      </c>
      <c r="U698" t="s">
        <v>40</v>
      </c>
      <c r="V698">
        <v>30</v>
      </c>
      <c r="W698">
        <v>60</v>
      </c>
      <c r="X698">
        <v>66834405</v>
      </c>
      <c r="Y698">
        <v>3.85</v>
      </c>
      <c r="Z698">
        <v>55908316</v>
      </c>
      <c r="AA698">
        <v>55.378050999999999</v>
      </c>
      <c r="AB698">
        <v>-3.4359730000000002</v>
      </c>
      <c r="AC698" s="13">
        <f t="shared" si="11"/>
        <v>2573125</v>
      </c>
    </row>
    <row r="699" spans="1:29">
      <c r="A699">
        <v>833</v>
      </c>
      <c r="B699" t="s">
        <v>862</v>
      </c>
      <c r="C699">
        <v>13600000</v>
      </c>
      <c r="D699">
        <v>896891351</v>
      </c>
      <c r="E699" t="s">
        <v>78</v>
      </c>
      <c r="F699" t="s">
        <v>862</v>
      </c>
      <c r="G699">
        <v>273</v>
      </c>
      <c r="H699" t="s">
        <v>36</v>
      </c>
      <c r="I699" t="s">
        <v>37</v>
      </c>
      <c r="J699" t="s">
        <v>171</v>
      </c>
      <c r="K699">
        <v>13437</v>
      </c>
      <c r="L699">
        <v>9</v>
      </c>
      <c r="M699">
        <v>51</v>
      </c>
      <c r="N699">
        <v>12088000</v>
      </c>
      <c r="O699">
        <v>3000</v>
      </c>
      <c r="P699">
        <v>48400</v>
      </c>
      <c r="Q699">
        <v>36300</v>
      </c>
      <c r="R699">
        <v>580200</v>
      </c>
      <c r="S699">
        <v>100000</v>
      </c>
      <c r="T699">
        <v>2017</v>
      </c>
      <c r="U699" t="s">
        <v>38</v>
      </c>
      <c r="V699">
        <v>19</v>
      </c>
      <c r="W699">
        <v>35.5</v>
      </c>
      <c r="X699">
        <v>108116615</v>
      </c>
      <c r="Y699">
        <v>2.15</v>
      </c>
      <c r="Z699">
        <v>50975903</v>
      </c>
      <c r="AA699">
        <v>12.879721</v>
      </c>
      <c r="AB699">
        <v>121.774017</v>
      </c>
      <c r="AC699" s="13">
        <f t="shared" si="11"/>
        <v>2324507</v>
      </c>
    </row>
    <row r="700" spans="1:29">
      <c r="A700">
        <v>414</v>
      </c>
      <c r="B700" t="s">
        <v>863</v>
      </c>
      <c r="C700">
        <v>19700000</v>
      </c>
      <c r="D700">
        <v>9808676159</v>
      </c>
      <c r="E700" t="s">
        <v>63</v>
      </c>
      <c r="F700" t="s">
        <v>863</v>
      </c>
      <c r="G700">
        <v>267</v>
      </c>
      <c r="H700" t="s">
        <v>161</v>
      </c>
      <c r="I700" t="s">
        <v>162</v>
      </c>
      <c r="J700" t="s">
        <v>111</v>
      </c>
      <c r="K700">
        <v>2831648</v>
      </c>
      <c r="L700">
        <v>3695</v>
      </c>
      <c r="M700">
        <v>4668</v>
      </c>
      <c r="N700">
        <v>336</v>
      </c>
      <c r="O700">
        <v>0.08</v>
      </c>
      <c r="P700">
        <v>1</v>
      </c>
      <c r="Q700">
        <v>1</v>
      </c>
      <c r="R700">
        <v>16</v>
      </c>
      <c r="S700" t="s">
        <v>78</v>
      </c>
      <c r="T700">
        <v>2006</v>
      </c>
      <c r="U700" t="s">
        <v>86</v>
      </c>
      <c r="V700">
        <v>25</v>
      </c>
      <c r="W700">
        <v>60</v>
      </c>
      <c r="X700">
        <v>66834405</v>
      </c>
      <c r="Y700">
        <v>3.85</v>
      </c>
      <c r="Z700">
        <v>55908316</v>
      </c>
      <c r="AA700">
        <v>55.378050999999999</v>
      </c>
      <c r="AB700">
        <v>-3.4359730000000002</v>
      </c>
      <c r="AC700" s="13">
        <f t="shared" si="11"/>
        <v>2573125</v>
      </c>
    </row>
    <row r="701" spans="1:29">
      <c r="A701">
        <v>329</v>
      </c>
      <c r="B701" t="s">
        <v>864</v>
      </c>
      <c r="C701">
        <v>21800000</v>
      </c>
      <c r="D701">
        <v>12140232004</v>
      </c>
      <c r="E701" t="s">
        <v>111</v>
      </c>
      <c r="F701" t="s">
        <v>864</v>
      </c>
      <c r="G701">
        <v>266</v>
      </c>
      <c r="H701" t="s">
        <v>161</v>
      </c>
      <c r="I701" t="s">
        <v>162</v>
      </c>
      <c r="J701" t="s">
        <v>111</v>
      </c>
      <c r="K701">
        <v>322</v>
      </c>
      <c r="L701">
        <v>14</v>
      </c>
      <c r="M701">
        <v>87</v>
      </c>
      <c r="N701">
        <v>51134000</v>
      </c>
      <c r="O701">
        <v>12800</v>
      </c>
      <c r="P701">
        <v>204500</v>
      </c>
      <c r="Q701">
        <v>153400</v>
      </c>
      <c r="R701">
        <v>2500000</v>
      </c>
      <c r="S701" t="s">
        <v>78</v>
      </c>
      <c r="T701">
        <v>2010</v>
      </c>
      <c r="U701" t="s">
        <v>84</v>
      </c>
      <c r="V701">
        <v>4</v>
      </c>
      <c r="W701">
        <v>60</v>
      </c>
      <c r="X701">
        <v>66834405</v>
      </c>
      <c r="Y701">
        <v>3.85</v>
      </c>
      <c r="Z701">
        <v>55908316</v>
      </c>
      <c r="AA701">
        <v>55.378050999999999</v>
      </c>
      <c r="AB701">
        <v>-3.4359730000000002</v>
      </c>
      <c r="AC701" s="13">
        <f t="shared" si="11"/>
        <v>2573125</v>
      </c>
    </row>
    <row r="702" spans="1:29">
      <c r="A702">
        <v>582</v>
      </c>
      <c r="B702" t="s">
        <v>865</v>
      </c>
      <c r="C702">
        <v>16200000</v>
      </c>
      <c r="D702">
        <v>10227242833</v>
      </c>
      <c r="E702" t="s">
        <v>111</v>
      </c>
      <c r="F702" t="s">
        <v>865</v>
      </c>
      <c r="G702">
        <v>258</v>
      </c>
      <c r="H702" t="s">
        <v>59</v>
      </c>
      <c r="I702" t="s">
        <v>60</v>
      </c>
      <c r="J702" t="s">
        <v>111</v>
      </c>
      <c r="K702">
        <v>426</v>
      </c>
      <c r="L702">
        <v>140</v>
      </c>
      <c r="M702">
        <v>118</v>
      </c>
      <c r="N702">
        <v>63441000</v>
      </c>
      <c r="O702">
        <v>15900</v>
      </c>
      <c r="P702">
        <v>253800</v>
      </c>
      <c r="Q702">
        <v>190300</v>
      </c>
      <c r="R702">
        <v>3000000</v>
      </c>
      <c r="S702" t="s">
        <v>78</v>
      </c>
      <c r="T702">
        <v>2005</v>
      </c>
      <c r="U702" t="s">
        <v>40</v>
      </c>
      <c r="V702">
        <v>18</v>
      </c>
      <c r="W702">
        <v>88.2</v>
      </c>
      <c r="X702">
        <v>328239523</v>
      </c>
      <c r="Y702">
        <v>14.7</v>
      </c>
      <c r="Z702">
        <v>270663028</v>
      </c>
      <c r="AA702">
        <v>37.090240000000001</v>
      </c>
      <c r="AB702">
        <v>-95.712890999999999</v>
      </c>
      <c r="AC702" s="13">
        <f t="shared" si="11"/>
        <v>48251210</v>
      </c>
    </row>
    <row r="703" spans="1:29">
      <c r="A703">
        <v>268</v>
      </c>
      <c r="B703" t="s">
        <v>866</v>
      </c>
      <c r="C703">
        <v>23900000</v>
      </c>
      <c r="D703">
        <v>6582932625</v>
      </c>
      <c r="E703" t="s">
        <v>63</v>
      </c>
      <c r="F703" t="s">
        <v>866</v>
      </c>
      <c r="G703">
        <v>257</v>
      </c>
      <c r="H703" t="s">
        <v>59</v>
      </c>
      <c r="I703" t="s">
        <v>60</v>
      </c>
      <c r="J703" t="s">
        <v>63</v>
      </c>
      <c r="K703">
        <v>911</v>
      </c>
      <c r="L703">
        <v>79</v>
      </c>
      <c r="M703">
        <v>73</v>
      </c>
      <c r="N703">
        <v>10853000</v>
      </c>
      <c r="O703">
        <v>2700</v>
      </c>
      <c r="P703">
        <v>43400</v>
      </c>
      <c r="Q703">
        <v>32600</v>
      </c>
      <c r="R703">
        <v>520900</v>
      </c>
      <c r="S703" t="s">
        <v>78</v>
      </c>
      <c r="T703">
        <v>2011</v>
      </c>
      <c r="U703" t="s">
        <v>42</v>
      </c>
      <c r="V703">
        <v>9</v>
      </c>
      <c r="W703">
        <v>88.2</v>
      </c>
      <c r="X703">
        <v>328239523</v>
      </c>
      <c r="Y703">
        <v>14.7</v>
      </c>
      <c r="Z703">
        <v>270663028</v>
      </c>
      <c r="AA703">
        <v>37.090240000000001</v>
      </c>
      <c r="AB703">
        <v>-95.712890999999999</v>
      </c>
      <c r="AC703" s="13">
        <f t="shared" si="11"/>
        <v>48251210</v>
      </c>
    </row>
    <row r="704" spans="1:29">
      <c r="A704">
        <v>326</v>
      </c>
      <c r="B704" t="s">
        <v>867</v>
      </c>
      <c r="C704">
        <v>21800000</v>
      </c>
      <c r="D704">
        <v>4469711607</v>
      </c>
      <c r="E704" t="s">
        <v>29</v>
      </c>
      <c r="F704" t="s">
        <v>867</v>
      </c>
      <c r="G704">
        <v>257</v>
      </c>
      <c r="H704" t="s">
        <v>59</v>
      </c>
      <c r="I704" t="s">
        <v>60</v>
      </c>
      <c r="J704" t="s">
        <v>171</v>
      </c>
      <c r="K704">
        <v>1610</v>
      </c>
      <c r="L704">
        <v>95</v>
      </c>
      <c r="M704">
        <v>13</v>
      </c>
      <c r="N704">
        <v>197953000</v>
      </c>
      <c r="O704">
        <v>49500</v>
      </c>
      <c r="P704">
        <v>791800</v>
      </c>
      <c r="Q704">
        <v>593900</v>
      </c>
      <c r="R704">
        <v>9500000</v>
      </c>
      <c r="S704">
        <v>600000</v>
      </c>
      <c r="T704">
        <v>2008</v>
      </c>
      <c r="U704" t="s">
        <v>130</v>
      </c>
      <c r="V704">
        <v>11</v>
      </c>
      <c r="W704">
        <v>88.2</v>
      </c>
      <c r="X704">
        <v>328239523</v>
      </c>
      <c r="Y704">
        <v>14.7</v>
      </c>
      <c r="Z704">
        <v>270663028</v>
      </c>
      <c r="AA704">
        <v>37.090240000000001</v>
      </c>
      <c r="AB704">
        <v>-95.712890999999999</v>
      </c>
      <c r="AC704" s="13">
        <f t="shared" si="11"/>
        <v>48251210</v>
      </c>
    </row>
    <row r="705" spans="1:29">
      <c r="A705">
        <v>853</v>
      </c>
      <c r="B705" t="s">
        <v>868</v>
      </c>
      <c r="C705">
        <v>13400000</v>
      </c>
      <c r="D705">
        <v>20563378</v>
      </c>
      <c r="E705" t="s">
        <v>78</v>
      </c>
      <c r="F705" t="s">
        <v>868</v>
      </c>
      <c r="G705">
        <v>256</v>
      </c>
      <c r="H705" t="s">
        <v>30</v>
      </c>
      <c r="I705" t="s">
        <v>31</v>
      </c>
      <c r="J705" t="s">
        <v>118</v>
      </c>
      <c r="K705">
        <v>342460</v>
      </c>
      <c r="L705">
        <v>114</v>
      </c>
      <c r="M705">
        <v>40</v>
      </c>
      <c r="N705">
        <v>20264000</v>
      </c>
      <c r="O705">
        <v>5100</v>
      </c>
      <c r="P705">
        <v>81100</v>
      </c>
      <c r="Q705">
        <v>60800</v>
      </c>
      <c r="R705">
        <v>972700</v>
      </c>
      <c r="S705">
        <v>300000</v>
      </c>
      <c r="T705">
        <v>2022</v>
      </c>
      <c r="U705" t="s">
        <v>33</v>
      </c>
      <c r="V705">
        <v>5</v>
      </c>
      <c r="W705">
        <v>28.1</v>
      </c>
      <c r="X705">
        <v>1366417754</v>
      </c>
      <c r="Y705">
        <v>5.36</v>
      </c>
      <c r="Z705">
        <v>471031528</v>
      </c>
      <c r="AA705">
        <v>20.593684</v>
      </c>
      <c r="AB705">
        <v>78.962879999999998</v>
      </c>
      <c r="AC705" s="13">
        <f t="shared" si="11"/>
        <v>73239992</v>
      </c>
    </row>
    <row r="706" spans="1:29">
      <c r="A706">
        <v>966</v>
      </c>
      <c r="B706" t="s">
        <v>869</v>
      </c>
      <c r="C706">
        <v>12500000</v>
      </c>
      <c r="D706">
        <v>16690788752</v>
      </c>
      <c r="E706" t="s">
        <v>111</v>
      </c>
      <c r="F706" t="s">
        <v>869</v>
      </c>
      <c r="G706">
        <v>253</v>
      </c>
      <c r="H706" t="s">
        <v>132</v>
      </c>
      <c r="I706" t="s">
        <v>133</v>
      </c>
      <c r="J706" t="s">
        <v>111</v>
      </c>
      <c r="K706">
        <v>171</v>
      </c>
      <c r="L706">
        <v>54</v>
      </c>
      <c r="M706">
        <v>149</v>
      </c>
      <c r="N706">
        <v>213700000</v>
      </c>
      <c r="O706">
        <v>53400</v>
      </c>
      <c r="P706">
        <v>854800</v>
      </c>
      <c r="Q706">
        <v>641100</v>
      </c>
      <c r="R706">
        <v>10300000</v>
      </c>
      <c r="S706">
        <v>100000</v>
      </c>
      <c r="T706">
        <v>2011</v>
      </c>
      <c r="U706" t="s">
        <v>50</v>
      </c>
      <c r="V706">
        <v>29</v>
      </c>
      <c r="W706">
        <v>51.3</v>
      </c>
      <c r="X706">
        <v>212559417</v>
      </c>
      <c r="Y706">
        <v>12.08</v>
      </c>
      <c r="Z706">
        <v>183241641</v>
      </c>
      <c r="AA706">
        <v>-14.235004</v>
      </c>
      <c r="AB706">
        <v>-51.925280000000001</v>
      </c>
      <c r="AC706" s="13">
        <f t="shared" si="11"/>
        <v>25677178</v>
      </c>
    </row>
    <row r="707" spans="1:29">
      <c r="A707">
        <v>261</v>
      </c>
      <c r="B707" t="s">
        <v>870</v>
      </c>
      <c r="C707">
        <v>24100000</v>
      </c>
      <c r="D707">
        <v>8425505919</v>
      </c>
      <c r="E707" t="s">
        <v>111</v>
      </c>
      <c r="F707" t="s">
        <v>870</v>
      </c>
      <c r="G707">
        <v>252</v>
      </c>
      <c r="H707" t="s">
        <v>59</v>
      </c>
      <c r="I707" t="s">
        <v>60</v>
      </c>
      <c r="J707" t="s">
        <v>111</v>
      </c>
      <c r="K707">
        <v>602</v>
      </c>
      <c r="L707">
        <v>77</v>
      </c>
      <c r="M707">
        <v>76</v>
      </c>
      <c r="N707">
        <v>63293000</v>
      </c>
      <c r="O707">
        <v>15800</v>
      </c>
      <c r="P707">
        <v>253200</v>
      </c>
      <c r="Q707">
        <v>189900</v>
      </c>
      <c r="R707">
        <v>3000000</v>
      </c>
      <c r="S707" t="s">
        <v>78</v>
      </c>
      <c r="T707">
        <v>2008</v>
      </c>
      <c r="U707" t="s">
        <v>50</v>
      </c>
      <c r="V707">
        <v>24</v>
      </c>
      <c r="W707">
        <v>88.2</v>
      </c>
      <c r="X707">
        <v>328239523</v>
      </c>
      <c r="Y707">
        <v>14.7</v>
      </c>
      <c r="Z707">
        <v>270663028</v>
      </c>
      <c r="AA707">
        <v>37.090240000000001</v>
      </c>
      <c r="AB707">
        <v>-95.712890999999999</v>
      </c>
      <c r="AC707" s="13">
        <f t="shared" si="11"/>
        <v>48251210</v>
      </c>
    </row>
    <row r="708" spans="1:29">
      <c r="A708">
        <v>943</v>
      </c>
      <c r="B708" t="s">
        <v>871</v>
      </c>
      <c r="C708">
        <v>12700000</v>
      </c>
      <c r="D708">
        <v>1714955279</v>
      </c>
      <c r="E708" t="s">
        <v>29</v>
      </c>
      <c r="F708" t="s">
        <v>871</v>
      </c>
      <c r="G708">
        <v>252</v>
      </c>
      <c r="H708" t="s">
        <v>219</v>
      </c>
      <c r="I708" t="s">
        <v>220</v>
      </c>
      <c r="J708" t="s">
        <v>171</v>
      </c>
      <c r="K708">
        <v>5821</v>
      </c>
      <c r="L708">
        <v>11</v>
      </c>
      <c r="M708">
        <v>57</v>
      </c>
      <c r="N708">
        <v>327600000</v>
      </c>
      <c r="O708">
        <v>81900</v>
      </c>
      <c r="P708">
        <v>1300000</v>
      </c>
      <c r="Q708">
        <v>982800</v>
      </c>
      <c r="R708">
        <v>15700000</v>
      </c>
      <c r="S708">
        <v>1500000</v>
      </c>
      <c r="T708">
        <v>2015</v>
      </c>
      <c r="U708" t="s">
        <v>84</v>
      </c>
      <c r="V708">
        <v>3</v>
      </c>
      <c r="W708">
        <v>55.3</v>
      </c>
      <c r="X708">
        <v>50339443</v>
      </c>
      <c r="Y708">
        <v>9.7100000000000009</v>
      </c>
      <c r="Z708">
        <v>40827302</v>
      </c>
      <c r="AA708">
        <v>4.5708679999999999</v>
      </c>
      <c r="AB708">
        <v>-74.297332999999995</v>
      </c>
      <c r="AC708" s="13">
        <f t="shared" si="11"/>
        <v>4887960</v>
      </c>
    </row>
    <row r="709" spans="1:29">
      <c r="A709">
        <v>410</v>
      </c>
      <c r="B709" t="s">
        <v>872</v>
      </c>
      <c r="C709">
        <v>19700000</v>
      </c>
      <c r="D709">
        <v>1803249241</v>
      </c>
      <c r="E709" t="s">
        <v>198</v>
      </c>
      <c r="F709" t="s">
        <v>872</v>
      </c>
      <c r="G709">
        <v>250</v>
      </c>
      <c r="H709" t="s">
        <v>59</v>
      </c>
      <c r="I709" t="s">
        <v>60</v>
      </c>
      <c r="J709" t="s">
        <v>198</v>
      </c>
      <c r="K709">
        <v>5665</v>
      </c>
      <c r="L709">
        <v>112</v>
      </c>
      <c r="M709">
        <v>21</v>
      </c>
      <c r="N709">
        <v>3769000</v>
      </c>
      <c r="O709">
        <v>942</v>
      </c>
      <c r="P709">
        <v>15100</v>
      </c>
      <c r="Q709">
        <v>11300</v>
      </c>
      <c r="R709">
        <v>180900</v>
      </c>
      <c r="S709" t="s">
        <v>78</v>
      </c>
      <c r="T709">
        <v>2010</v>
      </c>
      <c r="U709" t="s">
        <v>55</v>
      </c>
      <c r="V709">
        <v>16</v>
      </c>
      <c r="W709">
        <v>88.2</v>
      </c>
      <c r="X709">
        <v>328239523</v>
      </c>
      <c r="Y709">
        <v>14.7</v>
      </c>
      <c r="Z709">
        <v>270663028</v>
      </c>
      <c r="AA709">
        <v>37.090240000000001</v>
      </c>
      <c r="AB709">
        <v>-95.712890999999999</v>
      </c>
      <c r="AC709" s="13">
        <f t="shared" si="11"/>
        <v>48251210</v>
      </c>
    </row>
    <row r="710" spans="1:29">
      <c r="A710">
        <v>20</v>
      </c>
      <c r="B710" t="s">
        <v>873</v>
      </c>
      <c r="C710">
        <v>71600000</v>
      </c>
      <c r="D710">
        <v>30608119724</v>
      </c>
      <c r="E710" t="s">
        <v>111</v>
      </c>
      <c r="F710" t="s">
        <v>873</v>
      </c>
      <c r="G710">
        <v>249</v>
      </c>
      <c r="H710" t="s">
        <v>141</v>
      </c>
      <c r="I710" t="s">
        <v>142</v>
      </c>
      <c r="J710" t="s">
        <v>111</v>
      </c>
      <c r="K710">
        <v>38</v>
      </c>
      <c r="L710">
        <v>1</v>
      </c>
      <c r="M710">
        <v>6</v>
      </c>
      <c r="N710">
        <v>176326000</v>
      </c>
      <c r="O710">
        <v>44100</v>
      </c>
      <c r="P710">
        <v>705300</v>
      </c>
      <c r="Q710">
        <v>529000</v>
      </c>
      <c r="R710">
        <v>8500000</v>
      </c>
      <c r="S710">
        <v>100000</v>
      </c>
      <c r="T710">
        <v>2007</v>
      </c>
      <c r="U710" t="s">
        <v>68</v>
      </c>
      <c r="V710">
        <v>15</v>
      </c>
      <c r="W710">
        <v>68.900000000000006</v>
      </c>
      <c r="X710">
        <v>36991981</v>
      </c>
      <c r="Y710">
        <v>5.56</v>
      </c>
      <c r="Z710">
        <v>30628482</v>
      </c>
      <c r="AA710">
        <v>56.130366000000002</v>
      </c>
      <c r="AB710">
        <v>-106.346771</v>
      </c>
      <c r="AC710" s="13">
        <f t="shared" si="11"/>
        <v>2056754</v>
      </c>
    </row>
    <row r="711" spans="1:29">
      <c r="A711">
        <v>393</v>
      </c>
      <c r="B711" t="s">
        <v>874</v>
      </c>
      <c r="C711">
        <v>20100000</v>
      </c>
      <c r="D711">
        <v>6618524158</v>
      </c>
      <c r="E711" t="s">
        <v>111</v>
      </c>
      <c r="F711" t="s">
        <v>874</v>
      </c>
      <c r="G711">
        <v>241</v>
      </c>
      <c r="H711" t="s">
        <v>59</v>
      </c>
      <c r="I711" t="s">
        <v>60</v>
      </c>
      <c r="J711" t="s">
        <v>111</v>
      </c>
      <c r="K711">
        <v>905</v>
      </c>
      <c r="L711">
        <v>108</v>
      </c>
      <c r="M711">
        <v>95</v>
      </c>
      <c r="N711">
        <v>25263000</v>
      </c>
      <c r="O711">
        <v>6300</v>
      </c>
      <c r="P711">
        <v>101100</v>
      </c>
      <c r="Q711">
        <v>75800</v>
      </c>
      <c r="R711">
        <v>1200000</v>
      </c>
      <c r="S711" t="s">
        <v>78</v>
      </c>
      <c r="T711">
        <v>2010</v>
      </c>
      <c r="U711" t="s">
        <v>130</v>
      </c>
      <c r="V711">
        <v>6</v>
      </c>
      <c r="W711">
        <v>88.2</v>
      </c>
      <c r="X711">
        <v>328239523</v>
      </c>
      <c r="Y711">
        <v>14.7</v>
      </c>
      <c r="Z711">
        <v>270663028</v>
      </c>
      <c r="AA711">
        <v>37.090240000000001</v>
      </c>
      <c r="AB711">
        <v>-95.712890999999999</v>
      </c>
      <c r="AC711" s="13">
        <f t="shared" si="11"/>
        <v>48251210</v>
      </c>
    </row>
    <row r="712" spans="1:29">
      <c r="A712">
        <v>206</v>
      </c>
      <c r="B712" t="s">
        <v>875</v>
      </c>
      <c r="C712">
        <v>26700000</v>
      </c>
      <c r="D712">
        <v>4388047013</v>
      </c>
      <c r="E712" t="s">
        <v>29</v>
      </c>
      <c r="F712" t="s">
        <v>875</v>
      </c>
      <c r="G712">
        <v>241</v>
      </c>
      <c r="H712" t="s">
        <v>59</v>
      </c>
      <c r="I712" t="s">
        <v>60</v>
      </c>
      <c r="J712" t="s">
        <v>63</v>
      </c>
      <c r="K712">
        <v>1632</v>
      </c>
      <c r="L712">
        <v>61</v>
      </c>
      <c r="M712">
        <v>54</v>
      </c>
      <c r="N712">
        <v>276187000</v>
      </c>
      <c r="O712">
        <v>69000</v>
      </c>
      <c r="P712">
        <v>1100000</v>
      </c>
      <c r="Q712">
        <v>828600</v>
      </c>
      <c r="R712">
        <v>13300000</v>
      </c>
      <c r="S712">
        <v>1200000</v>
      </c>
      <c r="T712">
        <v>2016</v>
      </c>
      <c r="U712" t="s">
        <v>130</v>
      </c>
      <c r="V712">
        <v>24</v>
      </c>
      <c r="W712">
        <v>88.2</v>
      </c>
      <c r="X712">
        <v>328239523</v>
      </c>
      <c r="Y712">
        <v>14.7</v>
      </c>
      <c r="Z712">
        <v>270663028</v>
      </c>
      <c r="AA712">
        <v>37.090240000000001</v>
      </c>
      <c r="AB712">
        <v>-95.712890999999999</v>
      </c>
      <c r="AC712" s="13">
        <f t="shared" si="11"/>
        <v>48251210</v>
      </c>
    </row>
    <row r="713" spans="1:29">
      <c r="A713">
        <v>220</v>
      </c>
      <c r="B713" t="s">
        <v>876</v>
      </c>
      <c r="C713">
        <v>26000000</v>
      </c>
      <c r="D713">
        <v>17308961985</v>
      </c>
      <c r="E713" t="s">
        <v>111</v>
      </c>
      <c r="F713" t="s">
        <v>876</v>
      </c>
      <c r="G713">
        <v>240</v>
      </c>
      <c r="H713" t="s">
        <v>59</v>
      </c>
      <c r="I713" t="s">
        <v>60</v>
      </c>
      <c r="J713" t="s">
        <v>111</v>
      </c>
      <c r="K713">
        <v>163</v>
      </c>
      <c r="L713">
        <v>66</v>
      </c>
      <c r="M713">
        <v>66</v>
      </c>
      <c r="N713">
        <v>55454000</v>
      </c>
      <c r="O713">
        <v>13900</v>
      </c>
      <c r="P713">
        <v>221800</v>
      </c>
      <c r="Q713">
        <v>166400</v>
      </c>
      <c r="R713">
        <v>2700000</v>
      </c>
      <c r="S713" t="s">
        <v>78</v>
      </c>
      <c r="T713">
        <v>2005</v>
      </c>
      <c r="U713" t="s">
        <v>40</v>
      </c>
      <c r="V713">
        <v>7</v>
      </c>
      <c r="W713">
        <v>88.2</v>
      </c>
      <c r="X713">
        <v>328239523</v>
      </c>
      <c r="Y713">
        <v>14.7</v>
      </c>
      <c r="Z713">
        <v>270663028</v>
      </c>
      <c r="AA713">
        <v>37.090240000000001</v>
      </c>
      <c r="AB713">
        <v>-95.712890999999999</v>
      </c>
      <c r="AC713" s="13">
        <f t="shared" si="11"/>
        <v>48251210</v>
      </c>
    </row>
    <row r="714" spans="1:29">
      <c r="A714">
        <v>119</v>
      </c>
      <c r="B714" t="s">
        <v>877</v>
      </c>
      <c r="C714">
        <v>34000000</v>
      </c>
      <c r="D714">
        <v>11351015824</v>
      </c>
      <c r="E714" t="s">
        <v>128</v>
      </c>
      <c r="F714" t="s">
        <v>877</v>
      </c>
      <c r="G714">
        <v>240</v>
      </c>
      <c r="H714" t="s">
        <v>30</v>
      </c>
      <c r="I714" t="s">
        <v>31</v>
      </c>
      <c r="J714" t="s">
        <v>129</v>
      </c>
      <c r="K714">
        <v>360</v>
      </c>
      <c r="L714">
        <v>32</v>
      </c>
      <c r="M714">
        <v>8</v>
      </c>
      <c r="N714">
        <v>179903000</v>
      </c>
      <c r="O714">
        <v>45000</v>
      </c>
      <c r="P714">
        <v>719600</v>
      </c>
      <c r="Q714">
        <v>539700</v>
      </c>
      <c r="R714">
        <v>8600000</v>
      </c>
      <c r="S714">
        <v>600000</v>
      </c>
      <c r="T714">
        <v>2013</v>
      </c>
      <c r="U714" t="s">
        <v>68</v>
      </c>
      <c r="V714">
        <v>24</v>
      </c>
      <c r="W714">
        <v>28.1</v>
      </c>
      <c r="X714">
        <v>1366417754</v>
      </c>
      <c r="Y714">
        <v>5.36</v>
      </c>
      <c r="Z714">
        <v>471031528</v>
      </c>
      <c r="AA714">
        <v>20.593684</v>
      </c>
      <c r="AB714">
        <v>78.962879999999998</v>
      </c>
      <c r="AC714" s="13">
        <f t="shared" si="11"/>
        <v>73239992</v>
      </c>
    </row>
    <row r="715" spans="1:29">
      <c r="A715">
        <v>381</v>
      </c>
      <c r="B715" t="s">
        <v>878</v>
      </c>
      <c r="C715">
        <v>20400000</v>
      </c>
      <c r="D715">
        <v>3579555124</v>
      </c>
      <c r="E715" t="s">
        <v>111</v>
      </c>
      <c r="F715" t="s">
        <v>878</v>
      </c>
      <c r="G715">
        <v>239</v>
      </c>
      <c r="H715" t="s">
        <v>30</v>
      </c>
      <c r="I715" t="s">
        <v>31</v>
      </c>
      <c r="J715" t="s">
        <v>111</v>
      </c>
      <c r="K715">
        <v>2236</v>
      </c>
      <c r="L715">
        <v>70</v>
      </c>
      <c r="M715">
        <v>94</v>
      </c>
      <c r="N715">
        <v>41289000</v>
      </c>
      <c r="O715">
        <v>10300</v>
      </c>
      <c r="P715">
        <v>165200</v>
      </c>
      <c r="Q715">
        <v>123900</v>
      </c>
      <c r="R715">
        <v>2000000</v>
      </c>
      <c r="S715">
        <v>100000</v>
      </c>
      <c r="T715">
        <v>2013</v>
      </c>
      <c r="U715" t="s">
        <v>80</v>
      </c>
      <c r="V715">
        <v>3</v>
      </c>
      <c r="W715">
        <v>28.1</v>
      </c>
      <c r="X715">
        <v>1366417754</v>
      </c>
      <c r="Y715">
        <v>5.36</v>
      </c>
      <c r="Z715">
        <v>471031528</v>
      </c>
      <c r="AA715">
        <v>20.593684</v>
      </c>
      <c r="AB715">
        <v>78.962879999999998</v>
      </c>
      <c r="AC715" s="13">
        <f t="shared" ref="AC715:AC778" si="12">ROUND((Y715/100)*X715, 0)</f>
        <v>73239992</v>
      </c>
    </row>
    <row r="716" spans="1:29">
      <c r="A716">
        <v>883</v>
      </c>
      <c r="B716" t="s">
        <v>879</v>
      </c>
      <c r="C716">
        <v>13200000</v>
      </c>
      <c r="D716">
        <v>20743586601</v>
      </c>
      <c r="E716" t="s">
        <v>111</v>
      </c>
      <c r="F716" t="s">
        <v>879</v>
      </c>
      <c r="G716">
        <v>237</v>
      </c>
      <c r="H716" t="s">
        <v>219</v>
      </c>
      <c r="I716" t="s">
        <v>220</v>
      </c>
      <c r="J716" t="s">
        <v>111</v>
      </c>
      <c r="K716">
        <v>113</v>
      </c>
      <c r="L716">
        <v>10</v>
      </c>
      <c r="M716">
        <v>142</v>
      </c>
      <c r="N716">
        <v>86270000</v>
      </c>
      <c r="O716">
        <v>21600</v>
      </c>
      <c r="P716">
        <v>345100</v>
      </c>
      <c r="Q716">
        <v>258800</v>
      </c>
      <c r="R716">
        <v>4100000</v>
      </c>
      <c r="S716" t="s">
        <v>78</v>
      </c>
      <c r="T716">
        <v>2010</v>
      </c>
      <c r="U716" t="s">
        <v>50</v>
      </c>
      <c r="V716">
        <v>30</v>
      </c>
      <c r="W716">
        <v>55.3</v>
      </c>
      <c r="X716">
        <v>50339443</v>
      </c>
      <c r="Y716">
        <v>9.7100000000000009</v>
      </c>
      <c r="Z716">
        <v>40827302</v>
      </c>
      <c r="AA716">
        <v>4.5708679999999999</v>
      </c>
      <c r="AB716">
        <v>-74.297332999999995</v>
      </c>
      <c r="AC716" s="13">
        <f t="shared" si="12"/>
        <v>4887960</v>
      </c>
    </row>
    <row r="717" spans="1:29">
      <c r="A717">
        <v>481</v>
      </c>
      <c r="B717" t="s">
        <v>880</v>
      </c>
      <c r="C717">
        <v>18000000</v>
      </c>
      <c r="D717">
        <v>10463166404</v>
      </c>
      <c r="E717" t="s">
        <v>35</v>
      </c>
      <c r="F717" t="s">
        <v>880</v>
      </c>
      <c r="G717">
        <v>237</v>
      </c>
      <c r="H717" t="s">
        <v>59</v>
      </c>
      <c r="I717" t="s">
        <v>60</v>
      </c>
      <c r="J717" t="s">
        <v>111</v>
      </c>
      <c r="K717">
        <v>406</v>
      </c>
      <c r="L717">
        <v>124</v>
      </c>
      <c r="M717">
        <v>105</v>
      </c>
      <c r="N717">
        <v>110776000</v>
      </c>
      <c r="O717">
        <v>27700</v>
      </c>
      <c r="P717">
        <v>443100</v>
      </c>
      <c r="Q717">
        <v>332300</v>
      </c>
      <c r="R717">
        <v>5300000</v>
      </c>
      <c r="S717" t="s">
        <v>78</v>
      </c>
      <c r="T717">
        <v>2013</v>
      </c>
      <c r="U717" t="s">
        <v>86</v>
      </c>
      <c r="V717">
        <v>30</v>
      </c>
      <c r="W717">
        <v>88.2</v>
      </c>
      <c r="X717">
        <v>328239523</v>
      </c>
      <c r="Y717">
        <v>14.7</v>
      </c>
      <c r="Z717">
        <v>270663028</v>
      </c>
      <c r="AA717">
        <v>37.090240000000001</v>
      </c>
      <c r="AB717">
        <v>-95.712890999999999</v>
      </c>
      <c r="AC717" s="13">
        <f t="shared" si="12"/>
        <v>48251210</v>
      </c>
    </row>
    <row r="718" spans="1:29">
      <c r="A718">
        <v>709</v>
      </c>
      <c r="B718" t="s">
        <v>881</v>
      </c>
      <c r="C718">
        <v>14800000</v>
      </c>
      <c r="D718">
        <v>8649303688</v>
      </c>
      <c r="E718" t="s">
        <v>29</v>
      </c>
      <c r="F718" t="s">
        <v>881</v>
      </c>
      <c r="G718">
        <v>233</v>
      </c>
      <c r="H718" t="s">
        <v>59</v>
      </c>
      <c r="I718" t="s">
        <v>60</v>
      </c>
      <c r="J718" t="s">
        <v>111</v>
      </c>
      <c r="K718">
        <v>580</v>
      </c>
      <c r="L718">
        <v>153</v>
      </c>
      <c r="M718">
        <v>130</v>
      </c>
      <c r="N718">
        <v>51645000</v>
      </c>
      <c r="O718">
        <v>12900</v>
      </c>
      <c r="P718">
        <v>206600</v>
      </c>
      <c r="Q718">
        <v>154900</v>
      </c>
      <c r="R718">
        <v>2500000</v>
      </c>
      <c r="S718" t="s">
        <v>78</v>
      </c>
      <c r="T718">
        <v>2008</v>
      </c>
      <c r="U718" t="s">
        <v>33</v>
      </c>
      <c r="V718">
        <v>4</v>
      </c>
      <c r="W718">
        <v>88.2</v>
      </c>
      <c r="X718">
        <v>328239523</v>
      </c>
      <c r="Y718">
        <v>14.7</v>
      </c>
      <c r="Z718">
        <v>270663028</v>
      </c>
      <c r="AA718">
        <v>37.090240000000001</v>
      </c>
      <c r="AB718">
        <v>-95.712890999999999</v>
      </c>
      <c r="AC718" s="13">
        <f t="shared" si="12"/>
        <v>48251210</v>
      </c>
    </row>
    <row r="719" spans="1:29">
      <c r="A719">
        <v>923</v>
      </c>
      <c r="B719" t="s">
        <v>882</v>
      </c>
      <c r="C719">
        <v>12800000</v>
      </c>
      <c r="D719">
        <v>3632438963</v>
      </c>
      <c r="E719" t="s">
        <v>63</v>
      </c>
      <c r="F719" t="s">
        <v>882</v>
      </c>
      <c r="G719">
        <v>233</v>
      </c>
      <c r="H719" t="s">
        <v>161</v>
      </c>
      <c r="I719" t="s">
        <v>162</v>
      </c>
      <c r="J719" t="s">
        <v>129</v>
      </c>
      <c r="K719">
        <v>2184</v>
      </c>
      <c r="L719">
        <v>31</v>
      </c>
      <c r="M719">
        <v>45</v>
      </c>
      <c r="N719">
        <v>27957000</v>
      </c>
      <c r="O719">
        <v>7000</v>
      </c>
      <c r="P719">
        <v>111800</v>
      </c>
      <c r="Q719">
        <v>83900</v>
      </c>
      <c r="R719">
        <v>1300000</v>
      </c>
      <c r="S719" t="s">
        <v>78</v>
      </c>
      <c r="T719">
        <v>2014</v>
      </c>
      <c r="U719" t="s">
        <v>50</v>
      </c>
      <c r="V719">
        <v>2</v>
      </c>
      <c r="W719">
        <v>60</v>
      </c>
      <c r="X719">
        <v>66834405</v>
      </c>
      <c r="Y719">
        <v>3.85</v>
      </c>
      <c r="Z719">
        <v>55908316</v>
      </c>
      <c r="AA719">
        <v>55.378050999999999</v>
      </c>
      <c r="AB719">
        <v>-3.4359730000000002</v>
      </c>
      <c r="AC719" s="13">
        <f t="shared" si="12"/>
        <v>2573125</v>
      </c>
    </row>
    <row r="720" spans="1:29">
      <c r="A720">
        <v>507</v>
      </c>
      <c r="B720" t="s">
        <v>883</v>
      </c>
      <c r="C720">
        <v>17600000</v>
      </c>
      <c r="D720">
        <v>2274007523</v>
      </c>
      <c r="E720" t="s">
        <v>198</v>
      </c>
      <c r="F720" t="s">
        <v>883</v>
      </c>
      <c r="G720">
        <v>233</v>
      </c>
      <c r="H720" t="s">
        <v>205</v>
      </c>
      <c r="I720" t="s">
        <v>206</v>
      </c>
      <c r="J720" t="s">
        <v>198</v>
      </c>
      <c r="K720">
        <v>4139</v>
      </c>
      <c r="L720">
        <v>17</v>
      </c>
      <c r="M720">
        <v>25</v>
      </c>
      <c r="N720">
        <v>27445000</v>
      </c>
      <c r="O720">
        <v>6900</v>
      </c>
      <c r="P720">
        <v>109800</v>
      </c>
      <c r="Q720">
        <v>82300</v>
      </c>
      <c r="R720">
        <v>1300000</v>
      </c>
      <c r="S720">
        <v>100000</v>
      </c>
      <c r="T720">
        <v>2011</v>
      </c>
      <c r="U720" t="s">
        <v>68</v>
      </c>
      <c r="V720">
        <v>5</v>
      </c>
      <c r="W720">
        <v>40.200000000000003</v>
      </c>
      <c r="X720">
        <v>126014024</v>
      </c>
      <c r="Y720">
        <v>3.42</v>
      </c>
      <c r="Z720">
        <v>102626859</v>
      </c>
      <c r="AA720">
        <v>23.634501</v>
      </c>
      <c r="AB720">
        <v>-102.552784</v>
      </c>
      <c r="AC720" s="13">
        <f t="shared" si="12"/>
        <v>4309680</v>
      </c>
    </row>
    <row r="721" spans="1:29">
      <c r="A721">
        <v>577</v>
      </c>
      <c r="B721" t="s">
        <v>884</v>
      </c>
      <c r="C721">
        <v>16300000</v>
      </c>
      <c r="D721">
        <v>10170264839</v>
      </c>
      <c r="E721" t="s">
        <v>111</v>
      </c>
      <c r="F721" t="s">
        <v>884</v>
      </c>
      <c r="G721">
        <v>230</v>
      </c>
      <c r="H721" t="s">
        <v>161</v>
      </c>
      <c r="I721" t="s">
        <v>162</v>
      </c>
      <c r="J721" t="s">
        <v>63</v>
      </c>
      <c r="K721">
        <v>428</v>
      </c>
      <c r="L721">
        <v>22</v>
      </c>
      <c r="M721">
        <v>135</v>
      </c>
      <c r="N721">
        <v>85778000</v>
      </c>
      <c r="O721">
        <v>21400</v>
      </c>
      <c r="P721">
        <v>343100</v>
      </c>
      <c r="Q721">
        <v>257300</v>
      </c>
      <c r="R721">
        <v>4100000</v>
      </c>
      <c r="S721" t="s">
        <v>78</v>
      </c>
      <c r="T721">
        <v>2012</v>
      </c>
      <c r="U721" t="s">
        <v>50</v>
      </c>
      <c r="V721">
        <v>14</v>
      </c>
      <c r="W721">
        <v>60</v>
      </c>
      <c r="X721">
        <v>66834405</v>
      </c>
      <c r="Y721">
        <v>3.85</v>
      </c>
      <c r="Z721">
        <v>55908316</v>
      </c>
      <c r="AA721">
        <v>55.378050999999999</v>
      </c>
      <c r="AB721">
        <v>-3.4359730000000002</v>
      </c>
      <c r="AC721" s="13">
        <f t="shared" si="12"/>
        <v>2573125</v>
      </c>
    </row>
    <row r="722" spans="1:29">
      <c r="A722">
        <v>336</v>
      </c>
      <c r="B722" t="s">
        <v>885</v>
      </c>
      <c r="C722">
        <v>21600000</v>
      </c>
      <c r="D722">
        <v>9346383505</v>
      </c>
      <c r="E722" t="s">
        <v>63</v>
      </c>
      <c r="F722" t="s">
        <v>885</v>
      </c>
      <c r="G722">
        <v>228</v>
      </c>
      <c r="H722" t="s">
        <v>59</v>
      </c>
      <c r="I722" t="s">
        <v>60</v>
      </c>
      <c r="J722" t="s">
        <v>63</v>
      </c>
      <c r="K722">
        <v>507</v>
      </c>
      <c r="L722">
        <v>96</v>
      </c>
      <c r="M722">
        <v>90</v>
      </c>
      <c r="N722">
        <v>63919000</v>
      </c>
      <c r="O722">
        <v>16000</v>
      </c>
      <c r="P722">
        <v>255700</v>
      </c>
      <c r="Q722">
        <v>191800</v>
      </c>
      <c r="R722">
        <v>3100000</v>
      </c>
      <c r="S722" t="s">
        <v>78</v>
      </c>
      <c r="T722">
        <v>2019</v>
      </c>
      <c r="U722" t="s">
        <v>80</v>
      </c>
      <c r="V722">
        <v>7</v>
      </c>
      <c r="W722">
        <v>88.2</v>
      </c>
      <c r="X722">
        <v>328239523</v>
      </c>
      <c r="Y722">
        <v>14.7</v>
      </c>
      <c r="Z722">
        <v>270663028</v>
      </c>
      <c r="AA722">
        <v>37.090240000000001</v>
      </c>
      <c r="AB722">
        <v>-95.712890999999999</v>
      </c>
      <c r="AC722" s="13">
        <f t="shared" si="12"/>
        <v>48251210</v>
      </c>
    </row>
    <row r="723" spans="1:29">
      <c r="A723">
        <v>388</v>
      </c>
      <c r="B723" t="s">
        <v>886</v>
      </c>
      <c r="C723">
        <v>20200000</v>
      </c>
      <c r="D723">
        <v>7274150246</v>
      </c>
      <c r="E723" t="s">
        <v>118</v>
      </c>
      <c r="F723" t="s">
        <v>886</v>
      </c>
      <c r="G723">
        <v>226</v>
      </c>
      <c r="H723" t="s">
        <v>30</v>
      </c>
      <c r="I723" t="s">
        <v>31</v>
      </c>
      <c r="J723" t="s">
        <v>118</v>
      </c>
      <c r="K723">
        <v>780</v>
      </c>
      <c r="L723">
        <v>71</v>
      </c>
      <c r="M723">
        <v>23</v>
      </c>
      <c r="N723">
        <v>113420000</v>
      </c>
      <c r="O723">
        <v>28400</v>
      </c>
      <c r="P723">
        <v>453700</v>
      </c>
      <c r="Q723">
        <v>340300</v>
      </c>
      <c r="R723">
        <v>5400000</v>
      </c>
      <c r="S723">
        <v>300000</v>
      </c>
      <c r="T723">
        <v>2017</v>
      </c>
      <c r="U723" t="s">
        <v>80</v>
      </c>
      <c r="V723">
        <v>25</v>
      </c>
      <c r="W723">
        <v>28.1</v>
      </c>
      <c r="X723">
        <v>1366417754</v>
      </c>
      <c r="Y723">
        <v>5.36</v>
      </c>
      <c r="Z723">
        <v>471031528</v>
      </c>
      <c r="AA723">
        <v>20.593684</v>
      </c>
      <c r="AB723">
        <v>78.962879999999998</v>
      </c>
      <c r="AC723" s="13">
        <f t="shared" si="12"/>
        <v>73239992</v>
      </c>
    </row>
    <row r="724" spans="1:29">
      <c r="A724">
        <v>975</v>
      </c>
      <c r="B724" t="s">
        <v>887</v>
      </c>
      <c r="C724">
        <v>12400000</v>
      </c>
      <c r="D724">
        <v>2862685032</v>
      </c>
      <c r="E724" t="s">
        <v>29</v>
      </c>
      <c r="F724" t="s">
        <v>887</v>
      </c>
      <c r="G724">
        <v>226</v>
      </c>
      <c r="H724" t="s">
        <v>205</v>
      </c>
      <c r="I724" t="s">
        <v>206</v>
      </c>
      <c r="J724" t="s">
        <v>171</v>
      </c>
      <c r="K724">
        <v>3087</v>
      </c>
      <c r="L724">
        <v>34</v>
      </c>
      <c r="M724">
        <v>63</v>
      </c>
      <c r="N724">
        <v>10278000</v>
      </c>
      <c r="O724">
        <v>2600</v>
      </c>
      <c r="P724">
        <v>41100</v>
      </c>
      <c r="Q724">
        <v>30800</v>
      </c>
      <c r="R724">
        <v>493300</v>
      </c>
      <c r="S724" t="s">
        <v>78</v>
      </c>
      <c r="T724">
        <v>2014</v>
      </c>
      <c r="U724" t="s">
        <v>42</v>
      </c>
      <c r="V724">
        <v>30</v>
      </c>
      <c r="W724">
        <v>40.200000000000003</v>
      </c>
      <c r="X724">
        <v>126014024</v>
      </c>
      <c r="Y724">
        <v>3.42</v>
      </c>
      <c r="Z724">
        <v>102626859</v>
      </c>
      <c r="AA724">
        <v>23.634501</v>
      </c>
      <c r="AB724">
        <v>-102.552784</v>
      </c>
      <c r="AC724" s="13">
        <f t="shared" si="12"/>
        <v>4309680</v>
      </c>
    </row>
    <row r="725" spans="1:29">
      <c r="A725">
        <v>278</v>
      </c>
      <c r="B725" t="s">
        <v>888</v>
      </c>
      <c r="C725">
        <v>23600000</v>
      </c>
      <c r="D725">
        <v>2135644776</v>
      </c>
      <c r="E725" t="s">
        <v>63</v>
      </c>
      <c r="F725" t="s">
        <v>888</v>
      </c>
      <c r="G725">
        <v>226</v>
      </c>
      <c r="H725" t="s">
        <v>205</v>
      </c>
      <c r="I725" t="s">
        <v>206</v>
      </c>
      <c r="J725" t="s">
        <v>171</v>
      </c>
      <c r="K725">
        <v>4529</v>
      </c>
      <c r="L725">
        <v>11</v>
      </c>
      <c r="M725">
        <v>10</v>
      </c>
      <c r="N725">
        <v>46862000</v>
      </c>
      <c r="O725">
        <v>11700</v>
      </c>
      <c r="P725">
        <v>187400</v>
      </c>
      <c r="Q725">
        <v>140600</v>
      </c>
      <c r="R725">
        <v>2200000</v>
      </c>
      <c r="S725">
        <v>200000</v>
      </c>
      <c r="T725">
        <v>2014</v>
      </c>
      <c r="U725" t="s">
        <v>33</v>
      </c>
      <c r="V725">
        <v>9</v>
      </c>
      <c r="W725">
        <v>40.200000000000003</v>
      </c>
      <c r="X725">
        <v>126014024</v>
      </c>
      <c r="Y725">
        <v>3.42</v>
      </c>
      <c r="Z725">
        <v>102626859</v>
      </c>
      <c r="AA725">
        <v>23.634501</v>
      </c>
      <c r="AB725">
        <v>-102.552784</v>
      </c>
      <c r="AC725" s="13">
        <f t="shared" si="12"/>
        <v>4309680</v>
      </c>
    </row>
    <row r="726" spans="1:29">
      <c r="A726">
        <v>163</v>
      </c>
      <c r="B726" t="s">
        <v>889</v>
      </c>
      <c r="C726">
        <v>30300000</v>
      </c>
      <c r="D726">
        <v>13546549817</v>
      </c>
      <c r="E726" t="s">
        <v>63</v>
      </c>
      <c r="F726" t="s">
        <v>889</v>
      </c>
      <c r="G726">
        <v>223</v>
      </c>
      <c r="H726" t="s">
        <v>59</v>
      </c>
      <c r="I726" t="s">
        <v>60</v>
      </c>
      <c r="J726" t="s">
        <v>63</v>
      </c>
      <c r="K726">
        <v>269</v>
      </c>
      <c r="L726">
        <v>47</v>
      </c>
      <c r="M726">
        <v>47</v>
      </c>
      <c r="N726">
        <v>22724000</v>
      </c>
      <c r="O726">
        <v>5700</v>
      </c>
      <c r="P726">
        <v>90900</v>
      </c>
      <c r="Q726">
        <v>68200</v>
      </c>
      <c r="R726">
        <v>1100000</v>
      </c>
      <c r="S726" t="s">
        <v>78</v>
      </c>
      <c r="T726">
        <v>2012</v>
      </c>
      <c r="U726" t="s">
        <v>55</v>
      </c>
      <c r="V726">
        <v>21</v>
      </c>
      <c r="W726">
        <v>88.2</v>
      </c>
      <c r="X726">
        <v>328239523</v>
      </c>
      <c r="Y726">
        <v>14.7</v>
      </c>
      <c r="Z726">
        <v>270663028</v>
      </c>
      <c r="AA726">
        <v>37.090240000000001</v>
      </c>
      <c r="AB726">
        <v>-95.712890999999999</v>
      </c>
      <c r="AC726" s="13">
        <f t="shared" si="12"/>
        <v>48251210</v>
      </c>
    </row>
    <row r="727" spans="1:29">
      <c r="A727">
        <v>970</v>
      </c>
      <c r="B727" t="s">
        <v>890</v>
      </c>
      <c r="C727">
        <v>12500000</v>
      </c>
      <c r="D727">
        <v>4340213066</v>
      </c>
      <c r="E727" t="s">
        <v>191</v>
      </c>
      <c r="F727" t="s">
        <v>891</v>
      </c>
      <c r="G727">
        <v>223</v>
      </c>
      <c r="H727" t="s">
        <v>66</v>
      </c>
      <c r="I727" t="s">
        <v>67</v>
      </c>
      <c r="J727" t="s">
        <v>78</v>
      </c>
      <c r="K727">
        <v>3956586</v>
      </c>
      <c r="L727">
        <v>3554</v>
      </c>
      <c r="M727" t="s">
        <v>78</v>
      </c>
      <c r="N727">
        <v>8721</v>
      </c>
      <c r="O727">
        <v>2</v>
      </c>
      <c r="P727">
        <v>35</v>
      </c>
      <c r="Q727">
        <v>26</v>
      </c>
      <c r="R727">
        <v>419</v>
      </c>
      <c r="S727">
        <v>32</v>
      </c>
      <c r="T727">
        <v>2022</v>
      </c>
      <c r="U727" t="s">
        <v>130</v>
      </c>
      <c r="V727">
        <v>23</v>
      </c>
      <c r="W727">
        <v>9</v>
      </c>
      <c r="X727">
        <v>216565318</v>
      </c>
      <c r="Y727">
        <v>4.45</v>
      </c>
      <c r="Z727">
        <v>79927762</v>
      </c>
      <c r="AA727">
        <v>30.375321</v>
      </c>
      <c r="AB727">
        <v>69.345116000000004</v>
      </c>
      <c r="AC727" s="13">
        <f t="shared" si="12"/>
        <v>9637157</v>
      </c>
    </row>
    <row r="728" spans="1:29">
      <c r="A728">
        <v>758</v>
      </c>
      <c r="B728" t="s">
        <v>892</v>
      </c>
      <c r="C728">
        <v>14400000</v>
      </c>
      <c r="D728">
        <v>3086254545</v>
      </c>
      <c r="E728" t="s">
        <v>198</v>
      </c>
      <c r="F728" t="s">
        <v>892</v>
      </c>
      <c r="G728">
        <v>222</v>
      </c>
      <c r="H728" t="s">
        <v>479</v>
      </c>
      <c r="I728" t="s">
        <v>480</v>
      </c>
      <c r="J728" t="s">
        <v>198</v>
      </c>
      <c r="K728">
        <v>2767</v>
      </c>
      <c r="L728">
        <v>2</v>
      </c>
      <c r="M728">
        <v>32</v>
      </c>
      <c r="N728">
        <v>11417000</v>
      </c>
      <c r="O728">
        <v>2900</v>
      </c>
      <c r="P728">
        <v>45700</v>
      </c>
      <c r="Q728">
        <v>34300</v>
      </c>
      <c r="R728">
        <v>548000</v>
      </c>
      <c r="S728" t="s">
        <v>78</v>
      </c>
      <c r="T728">
        <v>2007</v>
      </c>
      <c r="U728" t="s">
        <v>55</v>
      </c>
      <c r="V728">
        <v>25</v>
      </c>
      <c r="W728">
        <v>65.599999999999994</v>
      </c>
      <c r="X728">
        <v>67059887</v>
      </c>
      <c r="Y728">
        <v>8.43</v>
      </c>
      <c r="Z728">
        <v>54123364</v>
      </c>
      <c r="AA728">
        <v>46.227637999999999</v>
      </c>
      <c r="AB728">
        <v>2.213749</v>
      </c>
      <c r="AC728" s="13">
        <f t="shared" si="12"/>
        <v>5653148</v>
      </c>
    </row>
    <row r="729" spans="1:29">
      <c r="A729">
        <v>95</v>
      </c>
      <c r="B729" t="s">
        <v>893</v>
      </c>
      <c r="C729">
        <v>37200000</v>
      </c>
      <c r="D729">
        <v>16402066717</v>
      </c>
      <c r="E729" t="s">
        <v>198</v>
      </c>
      <c r="F729" t="s">
        <v>893</v>
      </c>
      <c r="G729">
        <v>220</v>
      </c>
      <c r="H729" t="s">
        <v>30</v>
      </c>
      <c r="I729" t="s">
        <v>31</v>
      </c>
      <c r="J729" t="s">
        <v>198</v>
      </c>
      <c r="K729">
        <v>178</v>
      </c>
      <c r="L729">
        <v>24</v>
      </c>
      <c r="M729">
        <v>3</v>
      </c>
      <c r="N729">
        <v>49861000</v>
      </c>
      <c r="O729">
        <v>12500</v>
      </c>
      <c r="P729">
        <v>199400</v>
      </c>
      <c r="Q729">
        <v>149600</v>
      </c>
      <c r="R729">
        <v>2400000</v>
      </c>
      <c r="S729">
        <v>100000</v>
      </c>
      <c r="T729">
        <v>2017</v>
      </c>
      <c r="U729" t="s">
        <v>86</v>
      </c>
      <c r="V729">
        <v>20</v>
      </c>
      <c r="W729">
        <v>28.1</v>
      </c>
      <c r="X729">
        <v>1366417754</v>
      </c>
      <c r="Y729">
        <v>5.36</v>
      </c>
      <c r="Z729">
        <v>471031528</v>
      </c>
      <c r="AA729">
        <v>20.593684</v>
      </c>
      <c r="AB729">
        <v>78.962879999999998</v>
      </c>
      <c r="AC729" s="13">
        <f t="shared" si="12"/>
        <v>73239992</v>
      </c>
    </row>
    <row r="730" spans="1:29">
      <c r="A730">
        <v>631</v>
      </c>
      <c r="B730" t="s">
        <v>894</v>
      </c>
      <c r="C730">
        <v>15500000</v>
      </c>
      <c r="D730">
        <v>6386271870</v>
      </c>
      <c r="E730" t="s">
        <v>111</v>
      </c>
      <c r="F730" t="s">
        <v>894</v>
      </c>
      <c r="G730">
        <v>220</v>
      </c>
      <c r="H730" t="s">
        <v>239</v>
      </c>
      <c r="I730" t="s">
        <v>240</v>
      </c>
      <c r="J730" t="s">
        <v>111</v>
      </c>
      <c r="K730">
        <v>954</v>
      </c>
      <c r="L730">
        <v>4</v>
      </c>
      <c r="M730">
        <v>122</v>
      </c>
      <c r="N730">
        <v>90914000</v>
      </c>
      <c r="O730">
        <v>22700</v>
      </c>
      <c r="P730">
        <v>363700</v>
      </c>
      <c r="Q730">
        <v>272700</v>
      </c>
      <c r="R730">
        <v>4400000</v>
      </c>
      <c r="S730">
        <v>200000</v>
      </c>
      <c r="T730">
        <v>2010</v>
      </c>
      <c r="U730" t="s">
        <v>64</v>
      </c>
      <c r="V730">
        <v>26</v>
      </c>
      <c r="W730">
        <v>68</v>
      </c>
      <c r="X730">
        <v>34268528</v>
      </c>
      <c r="Y730">
        <v>5.93</v>
      </c>
      <c r="Z730">
        <v>28807838</v>
      </c>
      <c r="AA730">
        <v>23.885942</v>
      </c>
      <c r="AB730">
        <v>45.079161999999997</v>
      </c>
      <c r="AC730" s="13">
        <f t="shared" si="12"/>
        <v>2032124</v>
      </c>
    </row>
    <row r="731" spans="1:29">
      <c r="A731">
        <v>335</v>
      </c>
      <c r="B731" t="s">
        <v>895</v>
      </c>
      <c r="C731">
        <v>21600000</v>
      </c>
      <c r="D731">
        <v>5863377051</v>
      </c>
      <c r="E731" t="s">
        <v>229</v>
      </c>
      <c r="F731" t="s">
        <v>895</v>
      </c>
      <c r="G731">
        <v>219</v>
      </c>
      <c r="H731" t="s">
        <v>30</v>
      </c>
      <c r="I731" t="s">
        <v>31</v>
      </c>
      <c r="J731" t="s">
        <v>225</v>
      </c>
      <c r="K731">
        <v>1082</v>
      </c>
      <c r="L731">
        <v>66</v>
      </c>
      <c r="M731">
        <v>9</v>
      </c>
      <c r="N731">
        <v>194604000</v>
      </c>
      <c r="O731">
        <v>48700</v>
      </c>
      <c r="P731">
        <v>778400</v>
      </c>
      <c r="Q731">
        <v>583800</v>
      </c>
      <c r="R731">
        <v>9300000</v>
      </c>
      <c r="S731">
        <v>400000</v>
      </c>
      <c r="T731">
        <v>2018</v>
      </c>
      <c r="U731" t="s">
        <v>130</v>
      </c>
      <c r="V731">
        <v>25</v>
      </c>
      <c r="W731">
        <v>28.1</v>
      </c>
      <c r="X731">
        <v>1366417754</v>
      </c>
      <c r="Y731">
        <v>5.36</v>
      </c>
      <c r="Z731">
        <v>471031528</v>
      </c>
      <c r="AA731">
        <v>20.593684</v>
      </c>
      <c r="AB731">
        <v>78.962879999999998</v>
      </c>
      <c r="AC731" s="13">
        <f t="shared" si="12"/>
        <v>73239992</v>
      </c>
    </row>
    <row r="732" spans="1:29">
      <c r="A732">
        <v>948</v>
      </c>
      <c r="B732" t="s">
        <v>896</v>
      </c>
      <c r="C732">
        <v>12600000</v>
      </c>
      <c r="D732">
        <v>6969178081</v>
      </c>
      <c r="E732" t="s">
        <v>111</v>
      </c>
      <c r="F732" t="s">
        <v>896</v>
      </c>
      <c r="G732">
        <v>218</v>
      </c>
      <c r="H732" t="s">
        <v>161</v>
      </c>
      <c r="I732" t="s">
        <v>162</v>
      </c>
      <c r="J732" t="s">
        <v>111</v>
      </c>
      <c r="K732">
        <v>841</v>
      </c>
      <c r="L732">
        <v>32</v>
      </c>
      <c r="M732">
        <v>148</v>
      </c>
      <c r="N732">
        <v>36681000</v>
      </c>
      <c r="O732">
        <v>9200</v>
      </c>
      <c r="P732">
        <v>146700</v>
      </c>
      <c r="Q732">
        <v>110000</v>
      </c>
      <c r="R732">
        <v>1800000</v>
      </c>
      <c r="S732" t="s">
        <v>78</v>
      </c>
      <c r="T732">
        <v>2007</v>
      </c>
      <c r="U732" t="s">
        <v>68</v>
      </c>
      <c r="V732">
        <v>29</v>
      </c>
      <c r="W732">
        <v>60</v>
      </c>
      <c r="X732">
        <v>66834405</v>
      </c>
      <c r="Y732">
        <v>3.85</v>
      </c>
      <c r="Z732">
        <v>55908316</v>
      </c>
      <c r="AA732">
        <v>55.378050999999999</v>
      </c>
      <c r="AB732">
        <v>-3.4359730000000002</v>
      </c>
      <c r="AC732" s="13">
        <f t="shared" si="12"/>
        <v>2573125</v>
      </c>
    </row>
    <row r="733" spans="1:29">
      <c r="A733">
        <v>972</v>
      </c>
      <c r="B733" t="s">
        <v>897</v>
      </c>
      <c r="C733">
        <v>12400000</v>
      </c>
      <c r="D733">
        <v>1971226335</v>
      </c>
      <c r="E733" t="s">
        <v>78</v>
      </c>
      <c r="F733" t="s">
        <v>897</v>
      </c>
      <c r="G733">
        <v>218</v>
      </c>
      <c r="H733" t="s">
        <v>30</v>
      </c>
      <c r="I733" t="s">
        <v>31</v>
      </c>
      <c r="J733" t="s">
        <v>118</v>
      </c>
      <c r="K733">
        <v>5034</v>
      </c>
      <c r="L733">
        <v>124</v>
      </c>
      <c r="M733">
        <v>47</v>
      </c>
      <c r="N733">
        <v>273670000</v>
      </c>
      <c r="O733">
        <v>68400</v>
      </c>
      <c r="P733">
        <v>1100000</v>
      </c>
      <c r="Q733">
        <v>821000</v>
      </c>
      <c r="R733">
        <v>13100000</v>
      </c>
      <c r="S733">
        <v>600000</v>
      </c>
      <c r="T733">
        <v>2012</v>
      </c>
      <c r="U733" t="s">
        <v>50</v>
      </c>
      <c r="V733">
        <v>29</v>
      </c>
      <c r="W733">
        <v>28.1</v>
      </c>
      <c r="X733">
        <v>1366417754</v>
      </c>
      <c r="Y733">
        <v>5.36</v>
      </c>
      <c r="Z733">
        <v>471031528</v>
      </c>
      <c r="AA733">
        <v>20.593684</v>
      </c>
      <c r="AB733">
        <v>78.962879999999998</v>
      </c>
      <c r="AC733" s="13">
        <f t="shared" si="12"/>
        <v>73239992</v>
      </c>
    </row>
    <row r="734" spans="1:29">
      <c r="A734">
        <v>127</v>
      </c>
      <c r="B734" t="s">
        <v>898</v>
      </c>
      <c r="C734">
        <v>33500000</v>
      </c>
      <c r="D734">
        <v>11405809704</v>
      </c>
      <c r="E734" t="s">
        <v>198</v>
      </c>
      <c r="F734" t="s">
        <v>898</v>
      </c>
      <c r="G734">
        <v>217</v>
      </c>
      <c r="H734" t="s">
        <v>30</v>
      </c>
      <c r="I734" t="s">
        <v>31</v>
      </c>
      <c r="J734" t="s">
        <v>198</v>
      </c>
      <c r="K734">
        <v>357</v>
      </c>
      <c r="L734">
        <v>35</v>
      </c>
      <c r="M734">
        <v>4</v>
      </c>
      <c r="N734">
        <v>24736000</v>
      </c>
      <c r="O734">
        <v>6200</v>
      </c>
      <c r="P734">
        <v>98900</v>
      </c>
      <c r="Q734">
        <v>74200</v>
      </c>
      <c r="R734">
        <v>1200000</v>
      </c>
      <c r="S734">
        <v>100000</v>
      </c>
      <c r="T734">
        <v>2013</v>
      </c>
      <c r="U734" t="s">
        <v>40</v>
      </c>
      <c r="V734">
        <v>11</v>
      </c>
      <c r="W734">
        <v>28.1</v>
      </c>
      <c r="X734">
        <v>1366417754</v>
      </c>
      <c r="Y734">
        <v>5.36</v>
      </c>
      <c r="Z734">
        <v>471031528</v>
      </c>
      <c r="AA734">
        <v>20.593684</v>
      </c>
      <c r="AB734">
        <v>78.962879999999998</v>
      </c>
      <c r="AC734" s="13">
        <f t="shared" si="12"/>
        <v>73239992</v>
      </c>
    </row>
    <row r="735" spans="1:29">
      <c r="A735">
        <v>447</v>
      </c>
      <c r="B735" t="s">
        <v>899</v>
      </c>
      <c r="C735">
        <v>18800000</v>
      </c>
      <c r="D735">
        <v>9573641299</v>
      </c>
      <c r="E735" t="s">
        <v>111</v>
      </c>
      <c r="F735" t="s">
        <v>899</v>
      </c>
      <c r="G735">
        <v>217</v>
      </c>
      <c r="H735" t="s">
        <v>59</v>
      </c>
      <c r="I735" t="s">
        <v>60</v>
      </c>
      <c r="J735" t="s">
        <v>111</v>
      </c>
      <c r="K735">
        <v>485</v>
      </c>
      <c r="L735">
        <v>117</v>
      </c>
      <c r="M735">
        <v>100</v>
      </c>
      <c r="N735">
        <v>97758000</v>
      </c>
      <c r="O735">
        <v>24400</v>
      </c>
      <c r="P735">
        <v>391000</v>
      </c>
      <c r="Q735">
        <v>293300</v>
      </c>
      <c r="R735">
        <v>4700000</v>
      </c>
      <c r="S735">
        <v>100000</v>
      </c>
      <c r="T735">
        <v>2009</v>
      </c>
      <c r="U735" t="s">
        <v>38</v>
      </c>
      <c r="V735">
        <v>30</v>
      </c>
      <c r="W735">
        <v>88.2</v>
      </c>
      <c r="X735">
        <v>328239523</v>
      </c>
      <c r="Y735">
        <v>14.7</v>
      </c>
      <c r="Z735">
        <v>270663028</v>
      </c>
      <c r="AA735">
        <v>37.090240000000001</v>
      </c>
      <c r="AB735">
        <v>-95.712890999999999</v>
      </c>
      <c r="AC735" s="13">
        <f t="shared" si="12"/>
        <v>48251210</v>
      </c>
    </row>
    <row r="736" spans="1:29">
      <c r="A736">
        <v>42</v>
      </c>
      <c r="B736" t="s">
        <v>900</v>
      </c>
      <c r="C736">
        <v>52900000</v>
      </c>
      <c r="D736">
        <v>29884657286</v>
      </c>
      <c r="E736" t="s">
        <v>111</v>
      </c>
      <c r="F736" t="s">
        <v>900</v>
      </c>
      <c r="G736">
        <v>216</v>
      </c>
      <c r="H736" t="s">
        <v>59</v>
      </c>
      <c r="I736" t="s">
        <v>60</v>
      </c>
      <c r="J736" t="s">
        <v>111</v>
      </c>
      <c r="K736">
        <v>40</v>
      </c>
      <c r="L736">
        <v>13</v>
      </c>
      <c r="M736">
        <v>19</v>
      </c>
      <c r="N736">
        <v>528392000</v>
      </c>
      <c r="O736">
        <v>132100</v>
      </c>
      <c r="P736">
        <v>2100000</v>
      </c>
      <c r="Q736">
        <v>1600000</v>
      </c>
      <c r="R736">
        <v>25400000</v>
      </c>
      <c r="S736">
        <v>800000</v>
      </c>
      <c r="T736">
        <v>2006</v>
      </c>
      <c r="U736" t="s">
        <v>50</v>
      </c>
      <c r="V736">
        <v>20</v>
      </c>
      <c r="W736">
        <v>88.2</v>
      </c>
      <c r="X736">
        <v>328239523</v>
      </c>
      <c r="Y736">
        <v>14.7</v>
      </c>
      <c r="Z736">
        <v>270663028</v>
      </c>
      <c r="AA736">
        <v>37.090240000000001</v>
      </c>
      <c r="AB736">
        <v>-95.712890999999999</v>
      </c>
      <c r="AC736" s="13">
        <f t="shared" si="12"/>
        <v>48251210</v>
      </c>
    </row>
    <row r="737" spans="1:29">
      <c r="A737">
        <v>556</v>
      </c>
      <c r="B737" t="s">
        <v>901</v>
      </c>
      <c r="C737">
        <v>16600000</v>
      </c>
      <c r="D737">
        <v>3696973456</v>
      </c>
      <c r="E737" t="s">
        <v>229</v>
      </c>
      <c r="F737" t="s">
        <v>902</v>
      </c>
      <c r="G737">
        <v>216</v>
      </c>
      <c r="H737" t="s">
        <v>175</v>
      </c>
      <c r="I737" t="s">
        <v>176</v>
      </c>
      <c r="J737" t="s">
        <v>78</v>
      </c>
      <c r="K737">
        <v>3108857</v>
      </c>
      <c r="L737">
        <v>2753</v>
      </c>
      <c r="M737" t="s">
        <v>78</v>
      </c>
      <c r="N737">
        <v>65470</v>
      </c>
      <c r="O737">
        <v>16</v>
      </c>
      <c r="P737">
        <v>262</v>
      </c>
      <c r="Q737">
        <v>196</v>
      </c>
      <c r="R737">
        <v>3100</v>
      </c>
      <c r="S737" t="s">
        <v>78</v>
      </c>
      <c r="T737">
        <v>2017</v>
      </c>
      <c r="U737" t="s">
        <v>130</v>
      </c>
      <c r="V737">
        <v>2</v>
      </c>
      <c r="W737">
        <v>88.9</v>
      </c>
      <c r="X737">
        <v>47076781</v>
      </c>
      <c r="Y737">
        <v>13.96</v>
      </c>
      <c r="Z737">
        <v>37927409</v>
      </c>
      <c r="AA737">
        <v>40.463667000000001</v>
      </c>
      <c r="AB737">
        <v>-3.7492200000000002</v>
      </c>
      <c r="AC737" s="13">
        <f t="shared" si="12"/>
        <v>6571919</v>
      </c>
    </row>
    <row r="738" spans="1:29">
      <c r="A738">
        <v>418</v>
      </c>
      <c r="B738" t="s">
        <v>903</v>
      </c>
      <c r="C738">
        <v>19600000</v>
      </c>
      <c r="D738">
        <v>7906181776</v>
      </c>
      <c r="E738" t="s">
        <v>128</v>
      </c>
      <c r="F738" t="s">
        <v>903</v>
      </c>
      <c r="G738">
        <v>214</v>
      </c>
      <c r="H738" t="s">
        <v>59</v>
      </c>
      <c r="I738" t="s">
        <v>60</v>
      </c>
      <c r="J738" t="s">
        <v>63</v>
      </c>
      <c r="K738">
        <v>656</v>
      </c>
      <c r="L738">
        <v>112</v>
      </c>
      <c r="M738">
        <v>106</v>
      </c>
      <c r="N738">
        <v>2304000000</v>
      </c>
      <c r="O738">
        <v>576000</v>
      </c>
      <c r="P738">
        <v>9200000</v>
      </c>
      <c r="Q738">
        <v>6900000</v>
      </c>
      <c r="R738">
        <v>110600000</v>
      </c>
      <c r="S738">
        <v>6700000</v>
      </c>
      <c r="T738">
        <v>2016</v>
      </c>
      <c r="U738" t="s">
        <v>33</v>
      </c>
      <c r="V738">
        <v>6</v>
      </c>
      <c r="W738">
        <v>88.2</v>
      </c>
      <c r="X738">
        <v>328239523</v>
      </c>
      <c r="Y738">
        <v>14.7</v>
      </c>
      <c r="Z738">
        <v>270663028</v>
      </c>
      <c r="AA738">
        <v>37.090240000000001</v>
      </c>
      <c r="AB738">
        <v>-95.712890999999999</v>
      </c>
      <c r="AC738" s="13">
        <f t="shared" si="12"/>
        <v>48251210</v>
      </c>
    </row>
    <row r="739" spans="1:29">
      <c r="A739">
        <v>661</v>
      </c>
      <c r="B739" t="s">
        <v>904</v>
      </c>
      <c r="C739">
        <v>15100000</v>
      </c>
      <c r="D739">
        <v>1777072487</v>
      </c>
      <c r="E739" t="s">
        <v>29</v>
      </c>
      <c r="F739" t="s">
        <v>904</v>
      </c>
      <c r="G739">
        <v>210</v>
      </c>
      <c r="H739" t="s">
        <v>59</v>
      </c>
      <c r="I739" t="s">
        <v>60</v>
      </c>
      <c r="J739" t="s">
        <v>171</v>
      </c>
      <c r="K739">
        <v>5778</v>
      </c>
      <c r="L739">
        <v>150</v>
      </c>
      <c r="M739">
        <v>44</v>
      </c>
      <c r="N739">
        <v>15984000</v>
      </c>
      <c r="O739">
        <v>4000</v>
      </c>
      <c r="P739">
        <v>63900</v>
      </c>
      <c r="Q739">
        <v>48000</v>
      </c>
      <c r="R739">
        <v>767200</v>
      </c>
      <c r="S739" t="s">
        <v>78</v>
      </c>
      <c r="T739">
        <v>2017</v>
      </c>
      <c r="U739" t="s">
        <v>55</v>
      </c>
      <c r="V739">
        <v>1</v>
      </c>
      <c r="W739">
        <v>88.2</v>
      </c>
      <c r="X739">
        <v>328239523</v>
      </c>
      <c r="Y739">
        <v>14.7</v>
      </c>
      <c r="Z739">
        <v>270663028</v>
      </c>
      <c r="AA739">
        <v>37.090240000000001</v>
      </c>
      <c r="AB739">
        <v>-95.712890999999999</v>
      </c>
      <c r="AC739" s="13">
        <f t="shared" si="12"/>
        <v>48251210</v>
      </c>
    </row>
    <row r="740" spans="1:29">
      <c r="A740">
        <v>685</v>
      </c>
      <c r="B740" t="s">
        <v>905</v>
      </c>
      <c r="C740">
        <v>15000000</v>
      </c>
      <c r="D740">
        <v>7536093065</v>
      </c>
      <c r="E740" t="s">
        <v>35</v>
      </c>
      <c r="F740" t="s">
        <v>906</v>
      </c>
      <c r="G740">
        <v>206</v>
      </c>
      <c r="H740" t="s">
        <v>30</v>
      </c>
      <c r="I740" t="s">
        <v>31</v>
      </c>
      <c r="J740" t="s">
        <v>32</v>
      </c>
      <c r="K740">
        <v>1145576</v>
      </c>
      <c r="L740">
        <v>2573</v>
      </c>
      <c r="M740">
        <v>1992</v>
      </c>
      <c r="N740">
        <v>998</v>
      </c>
      <c r="O740">
        <v>0.25</v>
      </c>
      <c r="P740">
        <v>4</v>
      </c>
      <c r="Q740">
        <v>3</v>
      </c>
      <c r="R740">
        <v>48</v>
      </c>
      <c r="S740" t="s">
        <v>78</v>
      </c>
      <c r="T740">
        <v>2018</v>
      </c>
      <c r="U740" t="s">
        <v>42</v>
      </c>
      <c r="V740">
        <v>16</v>
      </c>
      <c r="W740">
        <v>28.1</v>
      </c>
      <c r="X740">
        <v>1366417754</v>
      </c>
      <c r="Y740">
        <v>5.36</v>
      </c>
      <c r="Z740">
        <v>471031528</v>
      </c>
      <c r="AA740">
        <v>20.593684</v>
      </c>
      <c r="AB740">
        <v>78.962879999999998</v>
      </c>
      <c r="AC740" s="13">
        <f t="shared" si="12"/>
        <v>73239992</v>
      </c>
    </row>
    <row r="741" spans="1:29">
      <c r="A741">
        <v>376</v>
      </c>
      <c r="B741" t="s">
        <v>907</v>
      </c>
      <c r="C741">
        <v>20400000</v>
      </c>
      <c r="D741">
        <v>1796227417</v>
      </c>
      <c r="E741" t="s">
        <v>128</v>
      </c>
      <c r="F741" t="s">
        <v>907</v>
      </c>
      <c r="G741">
        <v>206</v>
      </c>
      <c r="H741" t="s">
        <v>132</v>
      </c>
      <c r="I741" t="s">
        <v>133</v>
      </c>
      <c r="J741" t="s">
        <v>129</v>
      </c>
      <c r="K741">
        <v>5673</v>
      </c>
      <c r="L741">
        <v>19</v>
      </c>
      <c r="M741">
        <v>24</v>
      </c>
      <c r="N741">
        <v>39495000</v>
      </c>
      <c r="O741">
        <v>9900</v>
      </c>
      <c r="P741">
        <v>158000</v>
      </c>
      <c r="Q741">
        <v>118500</v>
      </c>
      <c r="R741">
        <v>1900000</v>
      </c>
      <c r="S741">
        <v>100000</v>
      </c>
      <c r="T741">
        <v>2014</v>
      </c>
      <c r="U741" t="s">
        <v>84</v>
      </c>
      <c r="V741">
        <v>2</v>
      </c>
      <c r="W741">
        <v>51.3</v>
      </c>
      <c r="X741">
        <v>212559417</v>
      </c>
      <c r="Y741">
        <v>12.08</v>
      </c>
      <c r="Z741">
        <v>183241641</v>
      </c>
      <c r="AA741">
        <v>-14.235004</v>
      </c>
      <c r="AB741">
        <v>-51.925280000000001</v>
      </c>
      <c r="AC741" s="13">
        <f t="shared" si="12"/>
        <v>25677178</v>
      </c>
    </row>
    <row r="742" spans="1:29">
      <c r="A742">
        <v>988</v>
      </c>
      <c r="B742" t="s">
        <v>908</v>
      </c>
      <c r="C742">
        <v>12400000</v>
      </c>
      <c r="D742">
        <v>6202090191</v>
      </c>
      <c r="E742" t="s">
        <v>111</v>
      </c>
      <c r="F742" t="s">
        <v>908</v>
      </c>
      <c r="G742">
        <v>205</v>
      </c>
      <c r="H742" t="s">
        <v>59</v>
      </c>
      <c r="I742" t="s">
        <v>60</v>
      </c>
      <c r="J742" t="s">
        <v>111</v>
      </c>
      <c r="K742">
        <v>999</v>
      </c>
      <c r="L742">
        <v>176</v>
      </c>
      <c r="M742">
        <v>150</v>
      </c>
      <c r="N742">
        <v>50188000</v>
      </c>
      <c r="O742">
        <v>12500</v>
      </c>
      <c r="P742">
        <v>200800</v>
      </c>
      <c r="Q742">
        <v>150600</v>
      </c>
      <c r="R742">
        <v>2400000</v>
      </c>
      <c r="S742" t="s">
        <v>78</v>
      </c>
      <c r="T742">
        <v>2005</v>
      </c>
      <c r="U742" t="s">
        <v>38</v>
      </c>
      <c r="V742">
        <v>8</v>
      </c>
      <c r="W742">
        <v>88.2</v>
      </c>
      <c r="X742">
        <v>328239523</v>
      </c>
      <c r="Y742">
        <v>14.7</v>
      </c>
      <c r="Z742">
        <v>270663028</v>
      </c>
      <c r="AA742">
        <v>37.090240000000001</v>
      </c>
      <c r="AB742">
        <v>-95.712890999999999</v>
      </c>
      <c r="AC742" s="13">
        <f t="shared" si="12"/>
        <v>48251210</v>
      </c>
    </row>
    <row r="743" spans="1:29">
      <c r="A743">
        <v>149</v>
      </c>
      <c r="B743" t="s">
        <v>909</v>
      </c>
      <c r="C743">
        <v>31600000</v>
      </c>
      <c r="D743">
        <v>26583873105</v>
      </c>
      <c r="E743" t="s">
        <v>111</v>
      </c>
      <c r="F743" t="s">
        <v>909</v>
      </c>
      <c r="G743">
        <v>204</v>
      </c>
      <c r="H743" t="s">
        <v>59</v>
      </c>
      <c r="I743" t="s">
        <v>60</v>
      </c>
      <c r="J743" t="s">
        <v>111</v>
      </c>
      <c r="K743">
        <v>63</v>
      </c>
      <c r="L743">
        <v>42</v>
      </c>
      <c r="M743">
        <v>49</v>
      </c>
      <c r="N743">
        <v>105126000</v>
      </c>
      <c r="O743">
        <v>26300</v>
      </c>
      <c r="P743">
        <v>420500</v>
      </c>
      <c r="Q743">
        <v>315400</v>
      </c>
      <c r="R743">
        <v>5000000</v>
      </c>
      <c r="S743" t="s">
        <v>78</v>
      </c>
      <c r="T743">
        <v>2009</v>
      </c>
      <c r="U743" t="s">
        <v>50</v>
      </c>
      <c r="V743">
        <v>26</v>
      </c>
      <c r="W743">
        <v>88.2</v>
      </c>
      <c r="X743">
        <v>328239523</v>
      </c>
      <c r="Y743">
        <v>14.7</v>
      </c>
      <c r="Z743">
        <v>270663028</v>
      </c>
      <c r="AA743">
        <v>37.090240000000001</v>
      </c>
      <c r="AB743">
        <v>-95.712890999999999</v>
      </c>
      <c r="AC743" s="13">
        <f t="shared" si="12"/>
        <v>48251210</v>
      </c>
    </row>
    <row r="744" spans="1:29">
      <c r="A744">
        <v>835</v>
      </c>
      <c r="B744" t="s">
        <v>910</v>
      </c>
      <c r="C744">
        <v>13600000</v>
      </c>
      <c r="D744">
        <v>3764608356</v>
      </c>
      <c r="E744" t="s">
        <v>111</v>
      </c>
      <c r="F744" t="s">
        <v>910</v>
      </c>
      <c r="G744">
        <v>199</v>
      </c>
      <c r="H744" t="s">
        <v>59</v>
      </c>
      <c r="I744" t="s">
        <v>60</v>
      </c>
      <c r="J744" t="s">
        <v>111</v>
      </c>
      <c r="K744">
        <v>2084</v>
      </c>
      <c r="L744">
        <v>163</v>
      </c>
      <c r="M744">
        <v>139</v>
      </c>
      <c r="N744">
        <v>15277000</v>
      </c>
      <c r="O744">
        <v>3800</v>
      </c>
      <c r="P744">
        <v>61100</v>
      </c>
      <c r="Q744">
        <v>45800</v>
      </c>
      <c r="R744">
        <v>733300</v>
      </c>
      <c r="S744">
        <v>100000</v>
      </c>
      <c r="T744">
        <v>2007</v>
      </c>
      <c r="U744" t="s">
        <v>80</v>
      </c>
      <c r="V744">
        <v>20</v>
      </c>
      <c r="W744">
        <v>88.2</v>
      </c>
      <c r="X744">
        <v>328239523</v>
      </c>
      <c r="Y744">
        <v>14.7</v>
      </c>
      <c r="Z744">
        <v>270663028</v>
      </c>
      <c r="AA744">
        <v>37.090240000000001</v>
      </c>
      <c r="AB744">
        <v>-95.712890999999999</v>
      </c>
      <c r="AC744" s="13">
        <f t="shared" si="12"/>
        <v>48251210</v>
      </c>
    </row>
    <row r="745" spans="1:29">
      <c r="A745">
        <v>465</v>
      </c>
      <c r="B745" t="s">
        <v>911</v>
      </c>
      <c r="C745">
        <v>18400000</v>
      </c>
      <c r="D745">
        <v>25367126292</v>
      </c>
      <c r="E745" t="s">
        <v>111</v>
      </c>
      <c r="F745" t="s">
        <v>911</v>
      </c>
      <c r="G745">
        <v>197</v>
      </c>
      <c r="H745" t="s">
        <v>59</v>
      </c>
      <c r="I745" t="s">
        <v>60</v>
      </c>
      <c r="J745" t="s">
        <v>111</v>
      </c>
      <c r="K745">
        <v>72</v>
      </c>
      <c r="L745">
        <v>120</v>
      </c>
      <c r="M745">
        <v>103</v>
      </c>
      <c r="N745">
        <v>267126000</v>
      </c>
      <c r="O745">
        <v>66800</v>
      </c>
      <c r="P745">
        <v>1100000</v>
      </c>
      <c r="Q745">
        <v>801400</v>
      </c>
      <c r="R745">
        <v>12800000</v>
      </c>
      <c r="S745" t="s">
        <v>78</v>
      </c>
      <c r="T745">
        <v>2009</v>
      </c>
      <c r="U745" t="s">
        <v>50</v>
      </c>
      <c r="V745">
        <v>2</v>
      </c>
      <c r="W745">
        <v>88.2</v>
      </c>
      <c r="X745">
        <v>328239523</v>
      </c>
      <c r="Y745">
        <v>14.7</v>
      </c>
      <c r="Z745">
        <v>270663028</v>
      </c>
      <c r="AA745">
        <v>37.090240000000001</v>
      </c>
      <c r="AB745">
        <v>-95.712890999999999</v>
      </c>
      <c r="AC745" s="13">
        <f t="shared" si="12"/>
        <v>48251210</v>
      </c>
    </row>
    <row r="746" spans="1:29">
      <c r="A746">
        <v>104</v>
      </c>
      <c r="B746" t="s">
        <v>912</v>
      </c>
      <c r="C746">
        <v>36200000</v>
      </c>
      <c r="D746">
        <v>23355801606</v>
      </c>
      <c r="E746" t="s">
        <v>111</v>
      </c>
      <c r="F746" t="s">
        <v>912</v>
      </c>
      <c r="G746">
        <v>196</v>
      </c>
      <c r="H746" t="s">
        <v>78</v>
      </c>
      <c r="I746" t="s">
        <v>78</v>
      </c>
      <c r="J746" t="s">
        <v>111</v>
      </c>
      <c r="K746">
        <v>87</v>
      </c>
      <c r="L746">
        <v>2</v>
      </c>
      <c r="M746">
        <v>36</v>
      </c>
      <c r="N746">
        <v>169242000</v>
      </c>
      <c r="O746">
        <v>42300</v>
      </c>
      <c r="P746">
        <v>677000</v>
      </c>
      <c r="Q746">
        <v>507700</v>
      </c>
      <c r="R746">
        <v>8100000</v>
      </c>
      <c r="S746">
        <v>100000</v>
      </c>
      <c r="T746">
        <v>2016</v>
      </c>
      <c r="U746" t="s">
        <v>86</v>
      </c>
      <c r="V746">
        <v>24</v>
      </c>
      <c r="W746" t="s">
        <v>78</v>
      </c>
      <c r="X746" t="s">
        <v>78</v>
      </c>
      <c r="Y746" t="s">
        <v>78</v>
      </c>
      <c r="Z746" t="s">
        <v>78</v>
      </c>
      <c r="AA746" t="s">
        <v>78</v>
      </c>
      <c r="AB746" t="s">
        <v>78</v>
      </c>
      <c r="AC746" s="13" t="e">
        <f t="shared" si="12"/>
        <v>#VALUE!</v>
      </c>
    </row>
    <row r="747" spans="1:29">
      <c r="A747">
        <v>706</v>
      </c>
      <c r="B747" t="s">
        <v>913</v>
      </c>
      <c r="C747">
        <v>14800000</v>
      </c>
      <c r="D747">
        <v>3587576784</v>
      </c>
      <c r="E747" t="s">
        <v>111</v>
      </c>
      <c r="F747" t="s">
        <v>913</v>
      </c>
      <c r="G747">
        <v>195</v>
      </c>
      <c r="H747" t="s">
        <v>59</v>
      </c>
      <c r="I747" t="s">
        <v>60</v>
      </c>
      <c r="J747" t="s">
        <v>111</v>
      </c>
      <c r="K747">
        <v>2226</v>
      </c>
      <c r="L747">
        <v>153</v>
      </c>
      <c r="M747">
        <v>130</v>
      </c>
      <c r="N747">
        <v>22980000</v>
      </c>
      <c r="O747">
        <v>5700</v>
      </c>
      <c r="P747">
        <v>91900</v>
      </c>
      <c r="Q747">
        <v>68900</v>
      </c>
      <c r="R747">
        <v>1100000</v>
      </c>
      <c r="S747" t="s">
        <v>78</v>
      </c>
      <c r="T747">
        <v>2010</v>
      </c>
      <c r="U747" t="s">
        <v>80</v>
      </c>
      <c r="V747">
        <v>31</v>
      </c>
      <c r="W747">
        <v>88.2</v>
      </c>
      <c r="X747">
        <v>328239523</v>
      </c>
      <c r="Y747">
        <v>14.7</v>
      </c>
      <c r="Z747">
        <v>270663028</v>
      </c>
      <c r="AA747">
        <v>37.090240000000001</v>
      </c>
      <c r="AB747">
        <v>-95.712890999999999</v>
      </c>
      <c r="AC747" s="13">
        <f t="shared" si="12"/>
        <v>48251210</v>
      </c>
    </row>
    <row r="748" spans="1:29">
      <c r="A748">
        <v>899</v>
      </c>
      <c r="B748" t="s">
        <v>914</v>
      </c>
      <c r="C748">
        <v>13100000</v>
      </c>
      <c r="D748">
        <v>5264039679</v>
      </c>
      <c r="E748" t="s">
        <v>111</v>
      </c>
      <c r="F748" t="s">
        <v>914</v>
      </c>
      <c r="G748">
        <v>194</v>
      </c>
      <c r="H748" t="s">
        <v>59</v>
      </c>
      <c r="I748" t="s">
        <v>60</v>
      </c>
      <c r="J748" t="s">
        <v>111</v>
      </c>
      <c r="K748">
        <v>1255</v>
      </c>
      <c r="L748">
        <v>169</v>
      </c>
      <c r="M748">
        <v>143</v>
      </c>
      <c r="N748">
        <v>50922000</v>
      </c>
      <c r="O748">
        <v>12700</v>
      </c>
      <c r="P748">
        <v>203700</v>
      </c>
      <c r="Q748">
        <v>152800</v>
      </c>
      <c r="R748">
        <v>2400000</v>
      </c>
      <c r="S748" t="s">
        <v>78</v>
      </c>
      <c r="T748">
        <v>2009</v>
      </c>
      <c r="U748" t="s">
        <v>50</v>
      </c>
      <c r="V748">
        <v>5</v>
      </c>
      <c r="W748">
        <v>88.2</v>
      </c>
      <c r="X748">
        <v>328239523</v>
      </c>
      <c r="Y748">
        <v>14.7</v>
      </c>
      <c r="Z748">
        <v>270663028</v>
      </c>
      <c r="AA748">
        <v>37.090240000000001</v>
      </c>
      <c r="AB748">
        <v>-95.712890999999999</v>
      </c>
      <c r="AC748" s="13">
        <f t="shared" si="12"/>
        <v>48251210</v>
      </c>
    </row>
    <row r="749" spans="1:29">
      <c r="A749">
        <v>652</v>
      </c>
      <c r="B749" t="s">
        <v>915</v>
      </c>
      <c r="C749">
        <v>15200000</v>
      </c>
      <c r="D749">
        <v>857725714</v>
      </c>
      <c r="E749" t="s">
        <v>29</v>
      </c>
      <c r="F749" t="s">
        <v>915</v>
      </c>
      <c r="G749">
        <v>194</v>
      </c>
      <c r="H749" t="s">
        <v>30</v>
      </c>
      <c r="I749" t="s">
        <v>31</v>
      </c>
      <c r="J749" t="s">
        <v>129</v>
      </c>
      <c r="K749">
        <v>13929</v>
      </c>
      <c r="L749">
        <v>100</v>
      </c>
      <c r="M749">
        <v>35</v>
      </c>
      <c r="N749">
        <v>65380000</v>
      </c>
      <c r="O749">
        <v>16300</v>
      </c>
      <c r="P749">
        <v>261500</v>
      </c>
      <c r="Q749">
        <v>196100</v>
      </c>
      <c r="R749">
        <v>3100000</v>
      </c>
      <c r="S749">
        <v>1300000</v>
      </c>
      <c r="T749">
        <v>2017</v>
      </c>
      <c r="U749" t="s">
        <v>38</v>
      </c>
      <c r="V749">
        <v>15</v>
      </c>
      <c r="W749">
        <v>28.1</v>
      </c>
      <c r="X749">
        <v>1366417754</v>
      </c>
      <c r="Y749">
        <v>5.36</v>
      </c>
      <c r="Z749">
        <v>471031528</v>
      </c>
      <c r="AA749">
        <v>20.593684</v>
      </c>
      <c r="AB749">
        <v>78.962879999999998</v>
      </c>
      <c r="AC749" s="13">
        <f t="shared" si="12"/>
        <v>73239992</v>
      </c>
    </row>
    <row r="750" spans="1:29">
      <c r="A750">
        <v>915</v>
      </c>
      <c r="B750" t="s">
        <v>916</v>
      </c>
      <c r="C750">
        <v>12900000</v>
      </c>
      <c r="D750">
        <v>3178222797</v>
      </c>
      <c r="E750" t="s">
        <v>63</v>
      </c>
      <c r="F750" t="s">
        <v>916</v>
      </c>
      <c r="G750">
        <v>193</v>
      </c>
      <c r="H750" t="s">
        <v>113</v>
      </c>
      <c r="I750" t="s">
        <v>114</v>
      </c>
      <c r="J750" t="s">
        <v>63</v>
      </c>
      <c r="K750">
        <v>2649</v>
      </c>
      <c r="L750">
        <v>16</v>
      </c>
      <c r="M750">
        <v>167</v>
      </c>
      <c r="N750">
        <v>4001000</v>
      </c>
      <c r="O750">
        <v>1000</v>
      </c>
      <c r="P750">
        <v>16000</v>
      </c>
      <c r="Q750">
        <v>12000</v>
      </c>
      <c r="R750">
        <v>192100</v>
      </c>
      <c r="S750" t="s">
        <v>78</v>
      </c>
      <c r="T750">
        <v>2016</v>
      </c>
      <c r="U750" t="s">
        <v>42</v>
      </c>
      <c r="V750">
        <v>8</v>
      </c>
      <c r="W750">
        <v>94.3</v>
      </c>
      <c r="X750">
        <v>51709098</v>
      </c>
      <c r="Y750">
        <v>4.1500000000000004</v>
      </c>
      <c r="Z750">
        <v>42106719</v>
      </c>
      <c r="AA750">
        <v>35.907756999999997</v>
      </c>
      <c r="AB750">
        <v>127.76692199999999</v>
      </c>
      <c r="AC750" s="13">
        <f t="shared" si="12"/>
        <v>2145928</v>
      </c>
    </row>
    <row r="751" spans="1:29">
      <c r="A751">
        <v>364</v>
      </c>
      <c r="B751" t="s">
        <v>917</v>
      </c>
      <c r="C751">
        <v>20800000</v>
      </c>
      <c r="D751">
        <v>2378448129</v>
      </c>
      <c r="E751" t="s">
        <v>118</v>
      </c>
      <c r="F751" t="s">
        <v>917</v>
      </c>
      <c r="G751">
        <v>193</v>
      </c>
      <c r="H751" t="s">
        <v>364</v>
      </c>
      <c r="I751" t="s">
        <v>365</v>
      </c>
      <c r="J751" t="s">
        <v>118</v>
      </c>
      <c r="K751">
        <v>3914</v>
      </c>
      <c r="L751">
        <v>2</v>
      </c>
      <c r="M751">
        <v>21</v>
      </c>
      <c r="N751">
        <v>29269000</v>
      </c>
      <c r="O751">
        <v>7300</v>
      </c>
      <c r="P751">
        <v>117100</v>
      </c>
      <c r="Q751">
        <v>87800</v>
      </c>
      <c r="R751">
        <v>1400000</v>
      </c>
      <c r="S751">
        <v>100000</v>
      </c>
      <c r="T751">
        <v>2013</v>
      </c>
      <c r="U751" t="s">
        <v>64</v>
      </c>
      <c r="V751">
        <v>9</v>
      </c>
      <c r="W751">
        <v>70.2</v>
      </c>
      <c r="X751">
        <v>83132799</v>
      </c>
      <c r="Y751">
        <v>3.04</v>
      </c>
      <c r="Z751">
        <v>64324835</v>
      </c>
      <c r="AA751">
        <v>51.165691000000002</v>
      </c>
      <c r="AB751">
        <v>10.451525999999999</v>
      </c>
      <c r="AC751" s="13">
        <f t="shared" si="12"/>
        <v>2527237</v>
      </c>
    </row>
    <row r="752" spans="1:29">
      <c r="A752">
        <v>876</v>
      </c>
      <c r="B752" t="s">
        <v>918</v>
      </c>
      <c r="C752">
        <v>13200000</v>
      </c>
      <c r="D752">
        <v>1148422000</v>
      </c>
      <c r="E752" t="s">
        <v>63</v>
      </c>
      <c r="F752" t="s">
        <v>918</v>
      </c>
      <c r="G752">
        <v>192</v>
      </c>
      <c r="H752" t="s">
        <v>325</v>
      </c>
      <c r="I752" t="s">
        <v>326</v>
      </c>
      <c r="J752" t="s">
        <v>63</v>
      </c>
      <c r="K752">
        <v>9855</v>
      </c>
      <c r="L752">
        <v>13</v>
      </c>
      <c r="M752">
        <v>163</v>
      </c>
      <c r="N752">
        <v>8769000</v>
      </c>
      <c r="O752">
        <v>2200</v>
      </c>
      <c r="P752">
        <v>35100</v>
      </c>
      <c r="Q752">
        <v>26300</v>
      </c>
      <c r="R752">
        <v>420900</v>
      </c>
      <c r="S752">
        <v>200000</v>
      </c>
      <c r="T752">
        <v>2019</v>
      </c>
      <c r="U752" t="s">
        <v>68</v>
      </c>
      <c r="V752">
        <v>10</v>
      </c>
      <c r="W752">
        <v>81.900000000000006</v>
      </c>
      <c r="X752">
        <v>144373535</v>
      </c>
      <c r="Y752">
        <v>4.59</v>
      </c>
      <c r="Z752">
        <v>107683889</v>
      </c>
      <c r="AA752">
        <v>61.524009999999997</v>
      </c>
      <c r="AB752">
        <v>105.31875599999999</v>
      </c>
      <c r="AC752" s="13">
        <f t="shared" si="12"/>
        <v>6626745</v>
      </c>
    </row>
    <row r="753" spans="1:29">
      <c r="A753">
        <v>214</v>
      </c>
      <c r="B753" t="s">
        <v>919</v>
      </c>
      <c r="C753">
        <v>26300000</v>
      </c>
      <c r="D753">
        <v>4749833967</v>
      </c>
      <c r="E753" t="s">
        <v>63</v>
      </c>
      <c r="F753" t="s">
        <v>919</v>
      </c>
      <c r="G753">
        <v>190</v>
      </c>
      <c r="H753" t="s">
        <v>30</v>
      </c>
      <c r="I753" t="s">
        <v>31</v>
      </c>
      <c r="J753" t="s">
        <v>63</v>
      </c>
      <c r="K753">
        <v>1462</v>
      </c>
      <c r="L753">
        <v>51</v>
      </c>
      <c r="M753">
        <v>57</v>
      </c>
      <c r="N753">
        <v>17264000</v>
      </c>
      <c r="O753">
        <v>4300</v>
      </c>
      <c r="P753">
        <v>69100</v>
      </c>
      <c r="Q753">
        <v>51800</v>
      </c>
      <c r="R753">
        <v>828600</v>
      </c>
      <c r="S753" t="s">
        <v>78</v>
      </c>
      <c r="T753">
        <v>2015</v>
      </c>
      <c r="U753" t="s">
        <v>33</v>
      </c>
      <c r="V753">
        <v>20</v>
      </c>
      <c r="W753">
        <v>28.1</v>
      </c>
      <c r="X753">
        <v>1366417754</v>
      </c>
      <c r="Y753">
        <v>5.36</v>
      </c>
      <c r="Z753">
        <v>471031528</v>
      </c>
      <c r="AA753">
        <v>20.593684</v>
      </c>
      <c r="AB753">
        <v>78.962879999999998</v>
      </c>
      <c r="AC753" s="13">
        <f t="shared" si="12"/>
        <v>73239992</v>
      </c>
    </row>
    <row r="754" spans="1:29">
      <c r="A754">
        <v>589</v>
      </c>
      <c r="B754" t="s">
        <v>920</v>
      </c>
      <c r="C754">
        <v>16200000</v>
      </c>
      <c r="D754">
        <v>14784781923</v>
      </c>
      <c r="E754" t="s">
        <v>29</v>
      </c>
      <c r="F754" t="s">
        <v>921</v>
      </c>
      <c r="G754">
        <v>189</v>
      </c>
      <c r="H754" t="s">
        <v>59</v>
      </c>
      <c r="I754" t="s">
        <v>60</v>
      </c>
      <c r="J754" t="s">
        <v>171</v>
      </c>
      <c r="K754">
        <v>153622</v>
      </c>
      <c r="L754">
        <v>1776</v>
      </c>
      <c r="M754">
        <v>1495</v>
      </c>
      <c r="N754">
        <v>37911</v>
      </c>
      <c r="O754">
        <v>9</v>
      </c>
      <c r="P754">
        <v>152</v>
      </c>
      <c r="Q754">
        <v>114</v>
      </c>
      <c r="R754">
        <v>1800</v>
      </c>
      <c r="S754">
        <v>1000</v>
      </c>
      <c r="T754">
        <v>2020</v>
      </c>
      <c r="U754" t="s">
        <v>50</v>
      </c>
      <c r="V754">
        <v>12</v>
      </c>
      <c r="W754">
        <v>88.2</v>
      </c>
      <c r="X754">
        <v>328239523</v>
      </c>
      <c r="Y754">
        <v>14.7</v>
      </c>
      <c r="Z754">
        <v>270663028</v>
      </c>
      <c r="AA754">
        <v>37.090240000000001</v>
      </c>
      <c r="AB754">
        <v>-95.712890999999999</v>
      </c>
      <c r="AC754" s="13">
        <f t="shared" si="12"/>
        <v>48251210</v>
      </c>
    </row>
    <row r="755" spans="1:29">
      <c r="A755">
        <v>124</v>
      </c>
      <c r="B755" t="s">
        <v>922</v>
      </c>
      <c r="C755">
        <v>33600000</v>
      </c>
      <c r="D755">
        <v>13013567335</v>
      </c>
      <c r="E755" t="s">
        <v>128</v>
      </c>
      <c r="F755" t="s">
        <v>922</v>
      </c>
      <c r="G755">
        <v>188</v>
      </c>
      <c r="H755" t="s">
        <v>59</v>
      </c>
      <c r="I755" t="s">
        <v>60</v>
      </c>
      <c r="J755" t="s">
        <v>111</v>
      </c>
      <c r="K755">
        <v>288</v>
      </c>
      <c r="L755">
        <v>38</v>
      </c>
      <c r="M755">
        <v>43</v>
      </c>
      <c r="N755">
        <v>115792000</v>
      </c>
      <c r="O755">
        <v>28900</v>
      </c>
      <c r="P755">
        <v>463200</v>
      </c>
      <c r="Q755">
        <v>347400</v>
      </c>
      <c r="R755">
        <v>5600000</v>
      </c>
      <c r="S755">
        <v>200000</v>
      </c>
      <c r="T755">
        <v>2008</v>
      </c>
      <c r="U755" t="s">
        <v>55</v>
      </c>
      <c r="V755">
        <v>8</v>
      </c>
      <c r="W755">
        <v>88.2</v>
      </c>
      <c r="X755">
        <v>328239523</v>
      </c>
      <c r="Y755">
        <v>14.7</v>
      </c>
      <c r="Z755">
        <v>270663028</v>
      </c>
      <c r="AA755">
        <v>37.090240000000001</v>
      </c>
      <c r="AB755">
        <v>-95.712890999999999</v>
      </c>
      <c r="AC755" s="13">
        <f t="shared" si="12"/>
        <v>48251210</v>
      </c>
    </row>
    <row r="756" spans="1:29">
      <c r="A756">
        <v>767</v>
      </c>
      <c r="B756" t="s">
        <v>923</v>
      </c>
      <c r="C756">
        <v>14400000</v>
      </c>
      <c r="D756">
        <v>11423792969</v>
      </c>
      <c r="E756" t="s">
        <v>111</v>
      </c>
      <c r="F756" t="s">
        <v>923</v>
      </c>
      <c r="G756">
        <v>186</v>
      </c>
      <c r="H756" t="s">
        <v>59</v>
      </c>
      <c r="I756" t="s">
        <v>60</v>
      </c>
      <c r="J756" t="s">
        <v>111</v>
      </c>
      <c r="K756">
        <v>354</v>
      </c>
      <c r="L756">
        <v>157</v>
      </c>
      <c r="M756">
        <v>133</v>
      </c>
      <c r="N756">
        <v>88657000</v>
      </c>
      <c r="O756">
        <v>22200</v>
      </c>
      <c r="P756">
        <v>354600</v>
      </c>
      <c r="Q756">
        <v>266000</v>
      </c>
      <c r="R756">
        <v>4300000</v>
      </c>
      <c r="S756" t="s">
        <v>78</v>
      </c>
      <c r="T756">
        <v>2009</v>
      </c>
      <c r="U756" t="s">
        <v>40</v>
      </c>
      <c r="V756">
        <v>24</v>
      </c>
      <c r="W756">
        <v>88.2</v>
      </c>
      <c r="X756">
        <v>328239523</v>
      </c>
      <c r="Y756">
        <v>14.7</v>
      </c>
      <c r="Z756">
        <v>270663028</v>
      </c>
      <c r="AA756">
        <v>37.090240000000001</v>
      </c>
      <c r="AB756">
        <v>-95.712890999999999</v>
      </c>
      <c r="AC756" s="13">
        <f t="shared" si="12"/>
        <v>48251210</v>
      </c>
    </row>
    <row r="757" spans="1:29">
      <c r="A757">
        <v>79</v>
      </c>
      <c r="B757" t="s">
        <v>924</v>
      </c>
      <c r="C757">
        <v>39200000</v>
      </c>
      <c r="D757">
        <v>3294013141</v>
      </c>
      <c r="E757" t="s">
        <v>198</v>
      </c>
      <c r="F757" t="s">
        <v>924</v>
      </c>
      <c r="G757">
        <v>186</v>
      </c>
      <c r="H757" t="s">
        <v>30</v>
      </c>
      <c r="I757" t="s">
        <v>31</v>
      </c>
      <c r="J757" t="s">
        <v>198</v>
      </c>
      <c r="K757">
        <v>2487</v>
      </c>
      <c r="L757">
        <v>21</v>
      </c>
      <c r="M757">
        <v>2</v>
      </c>
      <c r="N757">
        <v>78688000</v>
      </c>
      <c r="O757">
        <v>19700</v>
      </c>
      <c r="P757">
        <v>314800</v>
      </c>
      <c r="Q757">
        <v>236100</v>
      </c>
      <c r="R757">
        <v>3800000</v>
      </c>
      <c r="S757">
        <v>700000</v>
      </c>
      <c r="T757">
        <v>2014</v>
      </c>
      <c r="U757" t="s">
        <v>38</v>
      </c>
      <c r="V757">
        <v>30</v>
      </c>
      <c r="W757">
        <v>28.1</v>
      </c>
      <c r="X757">
        <v>1366417754</v>
      </c>
      <c r="Y757">
        <v>5.36</v>
      </c>
      <c r="Z757">
        <v>471031528</v>
      </c>
      <c r="AA757">
        <v>20.593684</v>
      </c>
      <c r="AB757">
        <v>78.962879999999998</v>
      </c>
      <c r="AC757" s="13">
        <f t="shared" si="12"/>
        <v>73239992</v>
      </c>
    </row>
    <row r="758" spans="1:29">
      <c r="A758">
        <v>488</v>
      </c>
      <c r="B758" t="s">
        <v>925</v>
      </c>
      <c r="C758">
        <v>17900000</v>
      </c>
      <c r="D758">
        <v>5244917119</v>
      </c>
      <c r="E758" t="s">
        <v>198</v>
      </c>
      <c r="F758" t="s">
        <v>925</v>
      </c>
      <c r="G758">
        <v>185</v>
      </c>
      <c r="H758" t="s">
        <v>59</v>
      </c>
      <c r="I758" t="s">
        <v>60</v>
      </c>
      <c r="J758" t="s">
        <v>63</v>
      </c>
      <c r="K758">
        <v>1264</v>
      </c>
      <c r="L758">
        <v>125</v>
      </c>
      <c r="M758">
        <v>121</v>
      </c>
      <c r="N758">
        <v>18548000</v>
      </c>
      <c r="O758">
        <v>4600</v>
      </c>
      <c r="P758">
        <v>74200</v>
      </c>
      <c r="Q758">
        <v>55600</v>
      </c>
      <c r="R758">
        <v>890300</v>
      </c>
      <c r="S758" t="s">
        <v>78</v>
      </c>
      <c r="T758">
        <v>2015</v>
      </c>
      <c r="U758" t="s">
        <v>50</v>
      </c>
      <c r="V758">
        <v>19</v>
      </c>
      <c r="W758">
        <v>88.2</v>
      </c>
      <c r="X758">
        <v>328239523</v>
      </c>
      <c r="Y758">
        <v>14.7</v>
      </c>
      <c r="Z758">
        <v>270663028</v>
      </c>
      <c r="AA758">
        <v>37.090240000000001</v>
      </c>
      <c r="AB758">
        <v>-95.712890999999999</v>
      </c>
      <c r="AC758" s="13">
        <f t="shared" si="12"/>
        <v>48251210</v>
      </c>
    </row>
    <row r="759" spans="1:29">
      <c r="A759">
        <v>805</v>
      </c>
      <c r="B759" t="s">
        <v>926</v>
      </c>
      <c r="C759">
        <v>13900000</v>
      </c>
      <c r="D759">
        <v>2244318380</v>
      </c>
      <c r="E759" t="s">
        <v>128</v>
      </c>
      <c r="F759" t="s">
        <v>926</v>
      </c>
      <c r="G759">
        <v>183</v>
      </c>
      <c r="H759" t="s">
        <v>59</v>
      </c>
      <c r="I759" t="s">
        <v>60</v>
      </c>
      <c r="J759" t="s">
        <v>198</v>
      </c>
      <c r="K759">
        <v>4234</v>
      </c>
      <c r="L759">
        <v>161</v>
      </c>
      <c r="M759">
        <v>35</v>
      </c>
      <c r="N759">
        <v>4598000</v>
      </c>
      <c r="O759">
        <v>1100</v>
      </c>
      <c r="P759">
        <v>18400</v>
      </c>
      <c r="Q759">
        <v>13800</v>
      </c>
      <c r="R759">
        <v>220700</v>
      </c>
      <c r="S759" t="s">
        <v>78</v>
      </c>
      <c r="T759">
        <v>2009</v>
      </c>
      <c r="U759" t="s">
        <v>55</v>
      </c>
      <c r="V759">
        <v>15</v>
      </c>
      <c r="W759">
        <v>88.2</v>
      </c>
      <c r="X759">
        <v>328239523</v>
      </c>
      <c r="Y759">
        <v>14.7</v>
      </c>
      <c r="Z759">
        <v>270663028</v>
      </c>
      <c r="AA759">
        <v>37.090240000000001</v>
      </c>
      <c r="AB759">
        <v>-95.712890999999999</v>
      </c>
      <c r="AC759" s="13">
        <f t="shared" si="12"/>
        <v>48251210</v>
      </c>
    </row>
    <row r="760" spans="1:29">
      <c r="A760">
        <v>790</v>
      </c>
      <c r="B760" t="s">
        <v>927</v>
      </c>
      <c r="C760">
        <v>14100000</v>
      </c>
      <c r="D760">
        <v>19013942981</v>
      </c>
      <c r="E760" t="s">
        <v>111</v>
      </c>
      <c r="F760" t="s">
        <v>927</v>
      </c>
      <c r="G760">
        <v>182</v>
      </c>
      <c r="H760" t="s">
        <v>59</v>
      </c>
      <c r="I760" t="s">
        <v>60</v>
      </c>
      <c r="J760" t="s">
        <v>111</v>
      </c>
      <c r="K760">
        <v>138</v>
      </c>
      <c r="L760">
        <v>160</v>
      </c>
      <c r="M760">
        <v>135</v>
      </c>
      <c r="N760">
        <v>98834000</v>
      </c>
      <c r="O760">
        <v>24700</v>
      </c>
      <c r="P760">
        <v>395300</v>
      </c>
      <c r="Q760">
        <v>296500</v>
      </c>
      <c r="R760">
        <v>4700000</v>
      </c>
      <c r="S760" t="s">
        <v>78</v>
      </c>
      <c r="T760">
        <v>2011</v>
      </c>
      <c r="U760" t="s">
        <v>33</v>
      </c>
      <c r="V760">
        <v>15</v>
      </c>
      <c r="W760">
        <v>88.2</v>
      </c>
      <c r="X760">
        <v>328239523</v>
      </c>
      <c r="Y760">
        <v>14.7</v>
      </c>
      <c r="Z760">
        <v>270663028</v>
      </c>
      <c r="AA760">
        <v>37.090240000000001</v>
      </c>
      <c r="AB760">
        <v>-95.712890999999999</v>
      </c>
      <c r="AC760" s="13">
        <f t="shared" si="12"/>
        <v>48251210</v>
      </c>
    </row>
    <row r="761" spans="1:29">
      <c r="A761">
        <v>308</v>
      </c>
      <c r="B761" t="s">
        <v>928</v>
      </c>
      <c r="C761">
        <v>22600000</v>
      </c>
      <c r="D761">
        <v>14231943358</v>
      </c>
      <c r="E761" t="s">
        <v>111</v>
      </c>
      <c r="F761" t="s">
        <v>928</v>
      </c>
      <c r="G761">
        <v>180</v>
      </c>
      <c r="H761" t="s">
        <v>59</v>
      </c>
      <c r="I761" t="s">
        <v>60</v>
      </c>
      <c r="J761" t="s">
        <v>111</v>
      </c>
      <c r="K761">
        <v>246</v>
      </c>
      <c r="L761">
        <v>88</v>
      </c>
      <c r="M761">
        <v>84</v>
      </c>
      <c r="N761">
        <v>81660000</v>
      </c>
      <c r="O761">
        <v>20400</v>
      </c>
      <c r="P761">
        <v>326600</v>
      </c>
      <c r="Q761">
        <v>245000</v>
      </c>
      <c r="R761">
        <v>3900000</v>
      </c>
      <c r="S761">
        <v>100000</v>
      </c>
      <c r="T761">
        <v>2012</v>
      </c>
      <c r="U761" t="s">
        <v>50</v>
      </c>
      <c r="V761">
        <v>22</v>
      </c>
      <c r="W761">
        <v>88.2</v>
      </c>
      <c r="X761">
        <v>328239523</v>
      </c>
      <c r="Y761">
        <v>14.7</v>
      </c>
      <c r="Z761">
        <v>270663028</v>
      </c>
      <c r="AA761">
        <v>37.090240000000001</v>
      </c>
      <c r="AB761">
        <v>-95.712890999999999</v>
      </c>
      <c r="AC761" s="13">
        <f t="shared" si="12"/>
        <v>48251210</v>
      </c>
    </row>
    <row r="762" spans="1:29">
      <c r="A762">
        <v>554</v>
      </c>
      <c r="B762" t="s">
        <v>929</v>
      </c>
      <c r="C762">
        <v>16600000</v>
      </c>
      <c r="D762">
        <v>1318442641</v>
      </c>
      <c r="E762" t="s">
        <v>78</v>
      </c>
      <c r="F762" t="s">
        <v>929</v>
      </c>
      <c r="G762">
        <v>180</v>
      </c>
      <c r="H762" t="s">
        <v>36</v>
      </c>
      <c r="I762" t="s">
        <v>37</v>
      </c>
      <c r="J762" t="s">
        <v>171</v>
      </c>
      <c r="K762">
        <v>8338</v>
      </c>
      <c r="L762">
        <v>5</v>
      </c>
      <c r="M762">
        <v>36</v>
      </c>
      <c r="N762">
        <v>15079000</v>
      </c>
      <c r="O762">
        <v>3800</v>
      </c>
      <c r="P762">
        <v>60300</v>
      </c>
      <c r="Q762">
        <v>45200</v>
      </c>
      <c r="R762">
        <v>723800</v>
      </c>
      <c r="S762">
        <v>100000</v>
      </c>
      <c r="T762">
        <v>2018</v>
      </c>
      <c r="U762" t="s">
        <v>33</v>
      </c>
      <c r="V762">
        <v>1</v>
      </c>
      <c r="W762">
        <v>35.5</v>
      </c>
      <c r="X762">
        <v>108116615</v>
      </c>
      <c r="Y762">
        <v>2.15</v>
      </c>
      <c r="Z762">
        <v>50975903</v>
      </c>
      <c r="AA762">
        <v>12.879721</v>
      </c>
      <c r="AB762">
        <v>121.774017</v>
      </c>
      <c r="AC762" s="13">
        <f t="shared" si="12"/>
        <v>2324507</v>
      </c>
    </row>
    <row r="763" spans="1:29">
      <c r="A763">
        <v>520</v>
      </c>
      <c r="B763" t="s">
        <v>930</v>
      </c>
      <c r="C763">
        <v>17300000</v>
      </c>
      <c r="D763">
        <v>1026425106</v>
      </c>
      <c r="E763" t="s">
        <v>191</v>
      </c>
      <c r="F763" t="s">
        <v>930</v>
      </c>
      <c r="G763">
        <v>180</v>
      </c>
      <c r="H763" t="s">
        <v>59</v>
      </c>
      <c r="I763" t="s">
        <v>60</v>
      </c>
      <c r="J763" t="s">
        <v>233</v>
      </c>
      <c r="K763">
        <v>11274</v>
      </c>
      <c r="L763">
        <v>130</v>
      </c>
      <c r="M763">
        <v>9</v>
      </c>
      <c r="N763">
        <v>46484000</v>
      </c>
      <c r="O763">
        <v>11600</v>
      </c>
      <c r="P763">
        <v>185900</v>
      </c>
      <c r="Q763">
        <v>139500</v>
      </c>
      <c r="R763">
        <v>2200000</v>
      </c>
      <c r="S763">
        <v>100000</v>
      </c>
      <c r="T763">
        <v>2005</v>
      </c>
      <c r="U763" t="s">
        <v>33</v>
      </c>
      <c r="V763">
        <v>22</v>
      </c>
      <c r="W763">
        <v>88.2</v>
      </c>
      <c r="X763">
        <v>328239523</v>
      </c>
      <c r="Y763">
        <v>14.7</v>
      </c>
      <c r="Z763">
        <v>270663028</v>
      </c>
      <c r="AA763">
        <v>37.090240000000001</v>
      </c>
      <c r="AB763">
        <v>-95.712890999999999</v>
      </c>
      <c r="AC763" s="13">
        <f t="shared" si="12"/>
        <v>48251210</v>
      </c>
    </row>
    <row r="764" spans="1:29">
      <c r="A764">
        <v>498</v>
      </c>
      <c r="B764" t="s">
        <v>931</v>
      </c>
      <c r="C764">
        <v>17700000</v>
      </c>
      <c r="D764">
        <v>20115544708</v>
      </c>
      <c r="E764" t="s">
        <v>111</v>
      </c>
      <c r="F764" t="s">
        <v>931</v>
      </c>
      <c r="G764">
        <v>178</v>
      </c>
      <c r="H764" t="s">
        <v>59</v>
      </c>
      <c r="I764" t="s">
        <v>60</v>
      </c>
      <c r="J764" t="s">
        <v>111</v>
      </c>
      <c r="K764">
        <v>122</v>
      </c>
      <c r="L764">
        <v>127</v>
      </c>
      <c r="M764">
        <v>108</v>
      </c>
      <c r="N764">
        <v>97422000</v>
      </c>
      <c r="O764">
        <v>24400</v>
      </c>
      <c r="P764">
        <v>389700</v>
      </c>
      <c r="Q764">
        <v>292300</v>
      </c>
      <c r="R764">
        <v>4700000</v>
      </c>
      <c r="S764" t="s">
        <v>78</v>
      </c>
      <c r="T764">
        <v>2010</v>
      </c>
      <c r="U764" t="s">
        <v>38</v>
      </c>
      <c r="V764">
        <v>21</v>
      </c>
      <c r="W764">
        <v>88.2</v>
      </c>
      <c r="X764">
        <v>328239523</v>
      </c>
      <c r="Y764">
        <v>14.7</v>
      </c>
      <c r="Z764">
        <v>270663028</v>
      </c>
      <c r="AA764">
        <v>37.090240000000001</v>
      </c>
      <c r="AB764">
        <v>-95.712890999999999</v>
      </c>
      <c r="AC764" s="13">
        <f t="shared" si="12"/>
        <v>48251210</v>
      </c>
    </row>
    <row r="765" spans="1:29">
      <c r="A765">
        <v>750</v>
      </c>
      <c r="B765" t="s">
        <v>932</v>
      </c>
      <c r="C765">
        <v>14500000</v>
      </c>
      <c r="D765">
        <v>4315486422</v>
      </c>
      <c r="E765" t="s">
        <v>111</v>
      </c>
      <c r="F765" t="s">
        <v>932</v>
      </c>
      <c r="G765">
        <v>176</v>
      </c>
      <c r="H765" t="s">
        <v>933</v>
      </c>
      <c r="I765" t="s">
        <v>934</v>
      </c>
      <c r="J765" t="s">
        <v>111</v>
      </c>
      <c r="K765">
        <v>1710</v>
      </c>
      <c r="L765">
        <v>1</v>
      </c>
      <c r="M765">
        <v>132</v>
      </c>
      <c r="N765">
        <v>37577000</v>
      </c>
      <c r="O765">
        <v>9400</v>
      </c>
      <c r="P765">
        <v>150300</v>
      </c>
      <c r="Q765">
        <v>112700</v>
      </c>
      <c r="R765">
        <v>1800000</v>
      </c>
      <c r="S765" t="s">
        <v>78</v>
      </c>
      <c r="T765">
        <v>2012</v>
      </c>
      <c r="U765" t="s">
        <v>84</v>
      </c>
      <c r="V765">
        <v>22</v>
      </c>
      <c r="W765">
        <v>35.9</v>
      </c>
      <c r="X765">
        <v>36910560</v>
      </c>
      <c r="Y765">
        <v>9.02</v>
      </c>
      <c r="Z765">
        <v>22975026</v>
      </c>
      <c r="AA765">
        <v>31.791702000000001</v>
      </c>
      <c r="AB765">
        <v>-7.0926200000000001</v>
      </c>
      <c r="AC765" s="13">
        <f t="shared" si="12"/>
        <v>3329333</v>
      </c>
    </row>
    <row r="766" spans="1:29">
      <c r="A766">
        <v>249</v>
      </c>
      <c r="B766" t="s">
        <v>935</v>
      </c>
      <c r="C766">
        <v>24600000</v>
      </c>
      <c r="D766">
        <v>23755792542</v>
      </c>
      <c r="E766" t="s">
        <v>111</v>
      </c>
      <c r="F766" t="s">
        <v>935</v>
      </c>
      <c r="G766">
        <v>175</v>
      </c>
      <c r="H766" t="s">
        <v>59</v>
      </c>
      <c r="I766" t="s">
        <v>60</v>
      </c>
      <c r="J766" t="s">
        <v>111</v>
      </c>
      <c r="K766">
        <v>82</v>
      </c>
      <c r="L766">
        <v>74</v>
      </c>
      <c r="M766">
        <v>75</v>
      </c>
      <c r="N766">
        <v>88940000</v>
      </c>
      <c r="O766">
        <v>22200</v>
      </c>
      <c r="P766">
        <v>355800</v>
      </c>
      <c r="Q766">
        <v>266800</v>
      </c>
      <c r="R766">
        <v>4300000</v>
      </c>
      <c r="S766">
        <v>100000</v>
      </c>
      <c r="T766">
        <v>2009</v>
      </c>
      <c r="U766" t="s">
        <v>84</v>
      </c>
      <c r="V766">
        <v>13</v>
      </c>
      <c r="W766">
        <v>88.2</v>
      </c>
      <c r="X766">
        <v>328239523</v>
      </c>
      <c r="Y766">
        <v>14.7</v>
      </c>
      <c r="Z766">
        <v>270663028</v>
      </c>
      <c r="AA766">
        <v>37.090240000000001</v>
      </c>
      <c r="AB766">
        <v>-95.712890999999999</v>
      </c>
      <c r="AC766" s="13">
        <f t="shared" si="12"/>
        <v>48251210</v>
      </c>
    </row>
    <row r="767" spans="1:29">
      <c r="A767">
        <v>814</v>
      </c>
      <c r="B767" t="s">
        <v>936</v>
      </c>
      <c r="C767">
        <v>13800000</v>
      </c>
      <c r="D767">
        <v>2224911030</v>
      </c>
      <c r="E767" t="s">
        <v>63</v>
      </c>
      <c r="F767" t="s">
        <v>936</v>
      </c>
      <c r="G767">
        <v>173</v>
      </c>
      <c r="H767" t="s">
        <v>59</v>
      </c>
      <c r="I767" t="s">
        <v>60</v>
      </c>
      <c r="J767" t="s">
        <v>63</v>
      </c>
      <c r="K767">
        <v>4285</v>
      </c>
      <c r="L767">
        <v>161</v>
      </c>
      <c r="M767">
        <v>157</v>
      </c>
      <c r="N767">
        <v>99654000</v>
      </c>
      <c r="O767">
        <v>24900</v>
      </c>
      <c r="P767">
        <v>398600</v>
      </c>
      <c r="Q767">
        <v>299000</v>
      </c>
      <c r="R767">
        <v>4800000</v>
      </c>
      <c r="S767">
        <v>300000</v>
      </c>
      <c r="T767">
        <v>2015</v>
      </c>
      <c r="U767" t="s">
        <v>68</v>
      </c>
      <c r="V767">
        <v>3</v>
      </c>
      <c r="W767">
        <v>88.2</v>
      </c>
      <c r="X767">
        <v>328239523</v>
      </c>
      <c r="Y767">
        <v>14.7</v>
      </c>
      <c r="Z767">
        <v>270663028</v>
      </c>
      <c r="AA767">
        <v>37.090240000000001</v>
      </c>
      <c r="AB767">
        <v>-95.712890999999999</v>
      </c>
      <c r="AC767" s="13">
        <f t="shared" si="12"/>
        <v>48251210</v>
      </c>
    </row>
    <row r="768" spans="1:29">
      <c r="A768">
        <v>288</v>
      </c>
      <c r="B768" t="s">
        <v>937</v>
      </c>
      <c r="C768">
        <v>23200000</v>
      </c>
      <c r="D768">
        <v>15751661213</v>
      </c>
      <c r="E768" t="s">
        <v>29</v>
      </c>
      <c r="F768" t="s">
        <v>937</v>
      </c>
      <c r="G768">
        <v>172</v>
      </c>
      <c r="H768" t="s">
        <v>59</v>
      </c>
      <c r="I768" t="s">
        <v>60</v>
      </c>
      <c r="J768" t="s">
        <v>111</v>
      </c>
      <c r="K768">
        <v>198</v>
      </c>
      <c r="L768">
        <v>83</v>
      </c>
      <c r="M768">
        <v>79</v>
      </c>
      <c r="N768">
        <v>143169000</v>
      </c>
      <c r="O768">
        <v>35800</v>
      </c>
      <c r="P768">
        <v>572700</v>
      </c>
      <c r="Q768">
        <v>429500</v>
      </c>
      <c r="R768">
        <v>6900000</v>
      </c>
      <c r="S768">
        <v>100000</v>
      </c>
      <c r="T768">
        <v>2008</v>
      </c>
      <c r="U768" t="s">
        <v>80</v>
      </c>
      <c r="V768">
        <v>15</v>
      </c>
      <c r="W768">
        <v>88.2</v>
      </c>
      <c r="X768">
        <v>328239523</v>
      </c>
      <c r="Y768">
        <v>14.7</v>
      </c>
      <c r="Z768">
        <v>270663028</v>
      </c>
      <c r="AA768">
        <v>37.090240000000001</v>
      </c>
      <c r="AB768">
        <v>-95.712890999999999</v>
      </c>
      <c r="AC768" s="13">
        <f t="shared" si="12"/>
        <v>48251210</v>
      </c>
    </row>
    <row r="769" spans="1:29">
      <c r="A769">
        <v>877</v>
      </c>
      <c r="B769" t="s">
        <v>938</v>
      </c>
      <c r="C769">
        <v>13200000</v>
      </c>
      <c r="D769">
        <v>2036408398</v>
      </c>
      <c r="E769" t="s">
        <v>76</v>
      </c>
      <c r="F769" t="s">
        <v>938</v>
      </c>
      <c r="G769">
        <v>172</v>
      </c>
      <c r="H769" t="s">
        <v>939</v>
      </c>
      <c r="I769" t="s">
        <v>940</v>
      </c>
      <c r="J769" t="s">
        <v>77</v>
      </c>
      <c r="K769">
        <v>4846</v>
      </c>
      <c r="L769">
        <v>1</v>
      </c>
      <c r="M769">
        <v>64</v>
      </c>
      <c r="N769">
        <v>20369000</v>
      </c>
      <c r="O769">
        <v>5100</v>
      </c>
      <c r="P769">
        <v>81500</v>
      </c>
      <c r="Q769">
        <v>61100</v>
      </c>
      <c r="R769">
        <v>977700</v>
      </c>
      <c r="S769" t="s">
        <v>78</v>
      </c>
      <c r="T769">
        <v>2017</v>
      </c>
      <c r="U769" t="s">
        <v>130</v>
      </c>
      <c r="V769">
        <v>28</v>
      </c>
      <c r="W769">
        <v>88.2</v>
      </c>
      <c r="X769">
        <v>5520314</v>
      </c>
      <c r="Y769">
        <v>6.59</v>
      </c>
      <c r="Z769">
        <v>4716888</v>
      </c>
      <c r="AA769">
        <v>61.924109999999999</v>
      </c>
      <c r="AB769">
        <v>25.748151</v>
      </c>
      <c r="AC769" s="13">
        <f t="shared" si="12"/>
        <v>363789</v>
      </c>
    </row>
    <row r="770" spans="1:29">
      <c r="A770">
        <v>99</v>
      </c>
      <c r="B770" t="s">
        <v>941</v>
      </c>
      <c r="C770">
        <v>36600000</v>
      </c>
      <c r="D770">
        <v>22553923546</v>
      </c>
      <c r="E770" t="s">
        <v>111</v>
      </c>
      <c r="F770" t="s">
        <v>941</v>
      </c>
      <c r="G770">
        <v>171</v>
      </c>
      <c r="H770" t="s">
        <v>59</v>
      </c>
      <c r="I770" t="s">
        <v>60</v>
      </c>
      <c r="J770" t="s">
        <v>111</v>
      </c>
      <c r="K770">
        <v>96</v>
      </c>
      <c r="L770">
        <v>31</v>
      </c>
      <c r="M770">
        <v>35</v>
      </c>
      <c r="N770">
        <v>152825000</v>
      </c>
      <c r="O770">
        <v>38200</v>
      </c>
      <c r="P770">
        <v>611300</v>
      </c>
      <c r="Q770">
        <v>458500</v>
      </c>
      <c r="R770">
        <v>7300000</v>
      </c>
      <c r="S770" t="s">
        <v>78</v>
      </c>
      <c r="T770">
        <v>2006</v>
      </c>
      <c r="U770" t="s">
        <v>86</v>
      </c>
      <c r="V770">
        <v>9</v>
      </c>
      <c r="W770">
        <v>88.2</v>
      </c>
      <c r="X770">
        <v>328239523</v>
      </c>
      <c r="Y770">
        <v>14.7</v>
      </c>
      <c r="Z770">
        <v>270663028</v>
      </c>
      <c r="AA770">
        <v>37.090240000000001</v>
      </c>
      <c r="AB770">
        <v>-95.712890999999999</v>
      </c>
      <c r="AC770" s="13">
        <f t="shared" si="12"/>
        <v>48251210</v>
      </c>
    </row>
    <row r="771" spans="1:29">
      <c r="A771">
        <v>310</v>
      </c>
      <c r="B771" t="s">
        <v>942</v>
      </c>
      <c r="C771">
        <v>22600000</v>
      </c>
      <c r="D771">
        <v>13405849040</v>
      </c>
      <c r="E771" t="s">
        <v>111</v>
      </c>
      <c r="F771" t="s">
        <v>942</v>
      </c>
      <c r="G771">
        <v>171</v>
      </c>
      <c r="H771" t="s">
        <v>59</v>
      </c>
      <c r="I771" t="s">
        <v>60</v>
      </c>
      <c r="J771" t="s">
        <v>111</v>
      </c>
      <c r="K771">
        <v>273</v>
      </c>
      <c r="L771">
        <v>88</v>
      </c>
      <c r="M771">
        <v>84</v>
      </c>
      <c r="N771">
        <v>95253000</v>
      </c>
      <c r="O771">
        <v>23800</v>
      </c>
      <c r="P771">
        <v>381000</v>
      </c>
      <c r="Q771">
        <v>285800</v>
      </c>
      <c r="R771">
        <v>4600000</v>
      </c>
      <c r="S771" t="s">
        <v>78</v>
      </c>
      <c r="T771">
        <v>2007</v>
      </c>
      <c r="U771" t="s">
        <v>40</v>
      </c>
      <c r="V771">
        <v>19</v>
      </c>
      <c r="W771">
        <v>88.2</v>
      </c>
      <c r="X771">
        <v>328239523</v>
      </c>
      <c r="Y771">
        <v>14.7</v>
      </c>
      <c r="Z771">
        <v>270663028</v>
      </c>
      <c r="AA771">
        <v>37.090240000000001</v>
      </c>
      <c r="AB771">
        <v>-95.712890999999999</v>
      </c>
      <c r="AC771" s="13">
        <f t="shared" si="12"/>
        <v>48251210</v>
      </c>
    </row>
    <row r="772" spans="1:29">
      <c r="A772">
        <v>135</v>
      </c>
      <c r="B772" t="s">
        <v>943</v>
      </c>
      <c r="C772">
        <v>32600000</v>
      </c>
      <c r="D772">
        <v>23379969006</v>
      </c>
      <c r="E772" t="s">
        <v>111</v>
      </c>
      <c r="F772" t="s">
        <v>943</v>
      </c>
      <c r="G772">
        <v>169</v>
      </c>
      <c r="H772" t="s">
        <v>141</v>
      </c>
      <c r="I772" t="s">
        <v>142</v>
      </c>
      <c r="J772" t="s">
        <v>111</v>
      </c>
      <c r="K772">
        <v>85</v>
      </c>
      <c r="L772">
        <v>3</v>
      </c>
      <c r="M772">
        <v>45</v>
      </c>
      <c r="N772">
        <v>373828000</v>
      </c>
      <c r="O772">
        <v>93500</v>
      </c>
      <c r="P772">
        <v>1500000</v>
      </c>
      <c r="Q772">
        <v>1100000</v>
      </c>
      <c r="R772">
        <v>17900000</v>
      </c>
      <c r="S772">
        <v>200000</v>
      </c>
      <c r="T772">
        <v>2011</v>
      </c>
      <c r="U772" t="s">
        <v>55</v>
      </c>
      <c r="V772">
        <v>25</v>
      </c>
      <c r="W772">
        <v>68.900000000000006</v>
      </c>
      <c r="X772">
        <v>36991981</v>
      </c>
      <c r="Y772">
        <v>5.56</v>
      </c>
      <c r="Z772">
        <v>30628482</v>
      </c>
      <c r="AA772">
        <v>56.130366000000002</v>
      </c>
      <c r="AB772">
        <v>-106.346771</v>
      </c>
      <c r="AC772" s="13">
        <f t="shared" si="12"/>
        <v>2056754</v>
      </c>
    </row>
    <row r="773" spans="1:29">
      <c r="A773">
        <v>930</v>
      </c>
      <c r="B773" t="s">
        <v>944</v>
      </c>
      <c r="C773">
        <v>12800000</v>
      </c>
      <c r="D773">
        <v>14185611472</v>
      </c>
      <c r="E773" t="s">
        <v>111</v>
      </c>
      <c r="F773" t="s">
        <v>944</v>
      </c>
      <c r="G773">
        <v>168</v>
      </c>
      <c r="H773" t="s">
        <v>59</v>
      </c>
      <c r="I773" t="s">
        <v>60</v>
      </c>
      <c r="J773" t="s">
        <v>111</v>
      </c>
      <c r="K773">
        <v>250</v>
      </c>
      <c r="L773">
        <v>172</v>
      </c>
      <c r="M773">
        <v>146</v>
      </c>
      <c r="N773">
        <v>89566000</v>
      </c>
      <c r="O773">
        <v>22400</v>
      </c>
      <c r="P773">
        <v>358300</v>
      </c>
      <c r="Q773">
        <v>268700</v>
      </c>
      <c r="R773">
        <v>4300000</v>
      </c>
      <c r="S773" t="s">
        <v>78</v>
      </c>
      <c r="T773">
        <v>2009</v>
      </c>
      <c r="U773" t="s">
        <v>50</v>
      </c>
      <c r="V773">
        <v>2</v>
      </c>
      <c r="W773">
        <v>88.2</v>
      </c>
      <c r="X773">
        <v>328239523</v>
      </c>
      <c r="Y773">
        <v>14.7</v>
      </c>
      <c r="Z773">
        <v>270663028</v>
      </c>
      <c r="AA773">
        <v>37.090240000000001</v>
      </c>
      <c r="AB773">
        <v>-95.712890999999999</v>
      </c>
      <c r="AC773" s="13">
        <f t="shared" si="12"/>
        <v>48251210</v>
      </c>
    </row>
    <row r="774" spans="1:29">
      <c r="A774">
        <v>919</v>
      </c>
      <c r="B774" t="s">
        <v>945</v>
      </c>
      <c r="C774">
        <v>12900000</v>
      </c>
      <c r="D774">
        <v>11504090820</v>
      </c>
      <c r="E774" t="s">
        <v>111</v>
      </c>
      <c r="F774" t="s">
        <v>945</v>
      </c>
      <c r="G774">
        <v>168</v>
      </c>
      <c r="H774" t="s">
        <v>78</v>
      </c>
      <c r="I774" t="s">
        <v>78</v>
      </c>
      <c r="J774" t="s">
        <v>111</v>
      </c>
      <c r="K774">
        <v>348</v>
      </c>
      <c r="L774">
        <v>5</v>
      </c>
      <c r="M774">
        <v>145</v>
      </c>
      <c r="N774">
        <v>205548000</v>
      </c>
      <c r="O774">
        <v>51400</v>
      </c>
      <c r="P774">
        <v>822200</v>
      </c>
      <c r="Q774">
        <v>616600</v>
      </c>
      <c r="R774">
        <v>9900000</v>
      </c>
      <c r="S774">
        <v>100000</v>
      </c>
      <c r="T774">
        <v>2014</v>
      </c>
      <c r="U774" t="s">
        <v>84</v>
      </c>
      <c r="V774">
        <v>11</v>
      </c>
      <c r="W774" t="s">
        <v>78</v>
      </c>
      <c r="X774" t="s">
        <v>78</v>
      </c>
      <c r="Y774" t="s">
        <v>78</v>
      </c>
      <c r="Z774" t="s">
        <v>78</v>
      </c>
      <c r="AA774" t="s">
        <v>78</v>
      </c>
      <c r="AB774" t="s">
        <v>78</v>
      </c>
      <c r="AC774" s="13" t="e">
        <f t="shared" si="12"/>
        <v>#VALUE!</v>
      </c>
    </row>
    <row r="775" spans="1:29">
      <c r="A775">
        <v>146</v>
      </c>
      <c r="B775" t="s">
        <v>946</v>
      </c>
      <c r="C775">
        <v>31700000</v>
      </c>
      <c r="D775">
        <v>21031745531</v>
      </c>
      <c r="E775" t="s">
        <v>63</v>
      </c>
      <c r="F775" t="s">
        <v>946</v>
      </c>
      <c r="G775">
        <v>166</v>
      </c>
      <c r="H775" t="s">
        <v>59</v>
      </c>
      <c r="I775" t="s">
        <v>60</v>
      </c>
      <c r="J775" t="s">
        <v>63</v>
      </c>
      <c r="K775">
        <v>110</v>
      </c>
      <c r="L775">
        <v>41</v>
      </c>
      <c r="M775">
        <v>42</v>
      </c>
      <c r="N775">
        <v>153280000</v>
      </c>
      <c r="O775">
        <v>38300</v>
      </c>
      <c r="P775">
        <v>613100</v>
      </c>
      <c r="Q775">
        <v>459800</v>
      </c>
      <c r="R775">
        <v>7400000</v>
      </c>
      <c r="S775">
        <v>200000</v>
      </c>
      <c r="T775">
        <v>2018</v>
      </c>
      <c r="U775" t="s">
        <v>130</v>
      </c>
      <c r="V775">
        <v>5</v>
      </c>
      <c r="W775">
        <v>88.2</v>
      </c>
      <c r="X775">
        <v>328239523</v>
      </c>
      <c r="Y775">
        <v>14.7</v>
      </c>
      <c r="Z775">
        <v>270663028</v>
      </c>
      <c r="AA775">
        <v>37.090240000000001</v>
      </c>
      <c r="AB775">
        <v>-95.712890999999999</v>
      </c>
      <c r="AC775" s="13">
        <f t="shared" si="12"/>
        <v>48251210</v>
      </c>
    </row>
    <row r="776" spans="1:29">
      <c r="A776">
        <v>639</v>
      </c>
      <c r="B776" t="s">
        <v>947</v>
      </c>
      <c r="C776">
        <v>15400000</v>
      </c>
      <c r="D776">
        <v>1781226000</v>
      </c>
      <c r="E776" t="s">
        <v>198</v>
      </c>
      <c r="F776" t="s">
        <v>947</v>
      </c>
      <c r="G776">
        <v>165</v>
      </c>
      <c r="H776" t="s">
        <v>30</v>
      </c>
      <c r="I776" t="s">
        <v>31</v>
      </c>
      <c r="J776" t="s">
        <v>198</v>
      </c>
      <c r="K776">
        <v>5724</v>
      </c>
      <c r="L776">
        <v>100</v>
      </c>
      <c r="M776">
        <v>27</v>
      </c>
      <c r="N776">
        <v>27963000</v>
      </c>
      <c r="O776">
        <v>7000</v>
      </c>
      <c r="P776">
        <v>111900</v>
      </c>
      <c r="Q776">
        <v>83900</v>
      </c>
      <c r="R776">
        <v>1300000</v>
      </c>
      <c r="S776">
        <v>100000</v>
      </c>
      <c r="T776">
        <v>2015</v>
      </c>
      <c r="U776" t="s">
        <v>80</v>
      </c>
      <c r="V776">
        <v>6</v>
      </c>
      <c r="W776">
        <v>28.1</v>
      </c>
      <c r="X776">
        <v>1366417754</v>
      </c>
      <c r="Y776">
        <v>5.36</v>
      </c>
      <c r="Z776">
        <v>471031528</v>
      </c>
      <c r="AA776">
        <v>20.593684</v>
      </c>
      <c r="AB776">
        <v>78.962879999999998</v>
      </c>
      <c r="AC776" s="13">
        <f t="shared" si="12"/>
        <v>73239992</v>
      </c>
    </row>
    <row r="777" spans="1:29">
      <c r="A777">
        <v>328</v>
      </c>
      <c r="B777" t="s">
        <v>948</v>
      </c>
      <c r="C777">
        <v>21800000</v>
      </c>
      <c r="D777">
        <v>11288359365</v>
      </c>
      <c r="E777" t="s">
        <v>111</v>
      </c>
      <c r="F777" t="s">
        <v>948</v>
      </c>
      <c r="G777">
        <v>164</v>
      </c>
      <c r="H777" t="s">
        <v>161</v>
      </c>
      <c r="I777" t="s">
        <v>162</v>
      </c>
      <c r="J777" t="s">
        <v>111</v>
      </c>
      <c r="K777">
        <v>368</v>
      </c>
      <c r="L777">
        <v>14</v>
      </c>
      <c r="M777">
        <v>87</v>
      </c>
      <c r="N777">
        <v>128047000</v>
      </c>
      <c r="O777">
        <v>32000</v>
      </c>
      <c r="P777">
        <v>512200</v>
      </c>
      <c r="Q777">
        <v>384100</v>
      </c>
      <c r="R777">
        <v>6100000</v>
      </c>
      <c r="S777">
        <v>100000</v>
      </c>
      <c r="T777">
        <v>2011</v>
      </c>
      <c r="U777" t="s">
        <v>55</v>
      </c>
      <c r="V777">
        <v>5</v>
      </c>
      <c r="W777">
        <v>60</v>
      </c>
      <c r="X777">
        <v>66834405</v>
      </c>
      <c r="Y777">
        <v>3.85</v>
      </c>
      <c r="Z777">
        <v>55908316</v>
      </c>
      <c r="AA777">
        <v>55.378050999999999</v>
      </c>
      <c r="AB777">
        <v>-3.4359730000000002</v>
      </c>
      <c r="AC777" s="13">
        <f t="shared" si="12"/>
        <v>2573125</v>
      </c>
    </row>
    <row r="778" spans="1:29">
      <c r="A778">
        <v>664</v>
      </c>
      <c r="B778" t="s">
        <v>949</v>
      </c>
      <c r="C778">
        <v>15100000</v>
      </c>
      <c r="D778">
        <v>2400037562</v>
      </c>
      <c r="E778" t="s">
        <v>229</v>
      </c>
      <c r="F778" t="s">
        <v>950</v>
      </c>
      <c r="G778">
        <v>159</v>
      </c>
      <c r="H778" t="s">
        <v>951</v>
      </c>
      <c r="I778" t="s">
        <v>952</v>
      </c>
      <c r="J778" t="s">
        <v>171</v>
      </c>
      <c r="K778">
        <v>3889418</v>
      </c>
      <c r="L778">
        <v>504</v>
      </c>
      <c r="M778">
        <v>7615</v>
      </c>
      <c r="N778">
        <v>86</v>
      </c>
      <c r="O778">
        <v>0.02</v>
      </c>
      <c r="P778">
        <v>0.34</v>
      </c>
      <c r="Q778">
        <v>0.26</v>
      </c>
      <c r="R778">
        <v>4</v>
      </c>
      <c r="S778" t="s">
        <v>78</v>
      </c>
      <c r="T778">
        <v>2006</v>
      </c>
      <c r="U778" t="s">
        <v>86</v>
      </c>
      <c r="V778">
        <v>12</v>
      </c>
      <c r="W778" t="s">
        <v>78</v>
      </c>
      <c r="X778" t="s">
        <v>78</v>
      </c>
      <c r="Y778" t="s">
        <v>78</v>
      </c>
      <c r="Z778" t="s">
        <v>78</v>
      </c>
      <c r="AA778" t="s">
        <v>78</v>
      </c>
      <c r="AB778" t="s">
        <v>78</v>
      </c>
      <c r="AC778" s="13" t="e">
        <f t="shared" si="12"/>
        <v>#VALUE!</v>
      </c>
    </row>
    <row r="779" spans="1:29">
      <c r="A779">
        <v>338</v>
      </c>
      <c r="B779" t="s">
        <v>953</v>
      </c>
      <c r="C779">
        <v>21500000</v>
      </c>
      <c r="D779">
        <v>15013096899</v>
      </c>
      <c r="E779" t="s">
        <v>35</v>
      </c>
      <c r="F779" t="s">
        <v>954</v>
      </c>
      <c r="G779">
        <v>158</v>
      </c>
      <c r="H779" t="s">
        <v>205</v>
      </c>
      <c r="I779" t="s">
        <v>206</v>
      </c>
      <c r="J779" t="s">
        <v>63</v>
      </c>
      <c r="K779">
        <v>1936958</v>
      </c>
      <c r="L779">
        <v>2063</v>
      </c>
      <c r="M779">
        <v>2940</v>
      </c>
      <c r="N779">
        <v>15459</v>
      </c>
      <c r="O779">
        <v>4</v>
      </c>
      <c r="P779">
        <v>62</v>
      </c>
      <c r="Q779">
        <v>46</v>
      </c>
      <c r="R779">
        <v>742</v>
      </c>
      <c r="S779" t="s">
        <v>78</v>
      </c>
      <c r="T779">
        <v>2014</v>
      </c>
      <c r="U779" t="s">
        <v>68</v>
      </c>
      <c r="V779">
        <v>2</v>
      </c>
      <c r="W779">
        <v>40.200000000000003</v>
      </c>
      <c r="X779">
        <v>126014024</v>
      </c>
      <c r="Y779">
        <v>3.42</v>
      </c>
      <c r="Z779">
        <v>102626859</v>
      </c>
      <c r="AA779">
        <v>23.634501</v>
      </c>
      <c r="AB779">
        <v>-102.552784</v>
      </c>
      <c r="AC779" s="13">
        <f t="shared" ref="AC779:AC842" si="13">ROUND((Y779/100)*X779, 0)</f>
        <v>4309680</v>
      </c>
    </row>
    <row r="780" spans="1:29">
      <c r="A780">
        <v>319</v>
      </c>
      <c r="B780" t="s">
        <v>955</v>
      </c>
      <c r="C780">
        <v>22000000</v>
      </c>
      <c r="D780">
        <v>9924807127</v>
      </c>
      <c r="E780" t="s">
        <v>111</v>
      </c>
      <c r="F780" t="s">
        <v>955</v>
      </c>
      <c r="G780">
        <v>157</v>
      </c>
      <c r="H780" t="s">
        <v>59</v>
      </c>
      <c r="I780" t="s">
        <v>60</v>
      </c>
      <c r="J780" t="s">
        <v>111</v>
      </c>
      <c r="K780">
        <v>449</v>
      </c>
      <c r="L780">
        <v>94</v>
      </c>
      <c r="M780">
        <v>86</v>
      </c>
      <c r="N780">
        <v>111500000</v>
      </c>
      <c r="O780">
        <v>27900</v>
      </c>
      <c r="P780">
        <v>446000</v>
      </c>
      <c r="Q780">
        <v>334500</v>
      </c>
      <c r="R780">
        <v>5400000</v>
      </c>
      <c r="S780">
        <v>100000</v>
      </c>
      <c r="T780">
        <v>2009</v>
      </c>
      <c r="U780" t="s">
        <v>50</v>
      </c>
      <c r="V780">
        <v>9</v>
      </c>
      <c r="W780">
        <v>88.2</v>
      </c>
      <c r="X780">
        <v>328239523</v>
      </c>
      <c r="Y780">
        <v>14.7</v>
      </c>
      <c r="Z780">
        <v>270663028</v>
      </c>
      <c r="AA780">
        <v>37.090240000000001</v>
      </c>
      <c r="AB780">
        <v>-95.712890999999999</v>
      </c>
      <c r="AC780" s="13">
        <f t="shared" si="13"/>
        <v>48251210</v>
      </c>
    </row>
    <row r="781" spans="1:29">
      <c r="A781">
        <v>36</v>
      </c>
      <c r="B781" t="s">
        <v>956</v>
      </c>
      <c r="C781">
        <v>56900000</v>
      </c>
      <c r="D781">
        <v>27073872856</v>
      </c>
      <c r="E781" t="s">
        <v>111</v>
      </c>
      <c r="F781" t="s">
        <v>956</v>
      </c>
      <c r="G781">
        <v>156</v>
      </c>
      <c r="H781" t="s">
        <v>59</v>
      </c>
      <c r="I781" t="s">
        <v>60</v>
      </c>
      <c r="J781" t="s">
        <v>111</v>
      </c>
      <c r="K781">
        <v>59</v>
      </c>
      <c r="L781">
        <v>10</v>
      </c>
      <c r="M781">
        <v>14</v>
      </c>
      <c r="N781">
        <v>260193000</v>
      </c>
      <c r="O781">
        <v>65000</v>
      </c>
      <c r="P781">
        <v>1000000</v>
      </c>
      <c r="Q781">
        <v>780600</v>
      </c>
      <c r="R781">
        <v>12500000</v>
      </c>
      <c r="S781">
        <v>300000</v>
      </c>
      <c r="T781">
        <v>2007</v>
      </c>
      <c r="U781" t="s">
        <v>55</v>
      </c>
      <c r="V781">
        <v>9</v>
      </c>
      <c r="W781">
        <v>88.2</v>
      </c>
      <c r="X781">
        <v>328239523</v>
      </c>
      <c r="Y781">
        <v>14.7</v>
      </c>
      <c r="Z781">
        <v>270663028</v>
      </c>
      <c r="AA781">
        <v>37.090240000000001</v>
      </c>
      <c r="AB781">
        <v>-95.712890999999999</v>
      </c>
      <c r="AC781" s="13">
        <f t="shared" si="13"/>
        <v>48251210</v>
      </c>
    </row>
    <row r="782" spans="1:29">
      <c r="A782">
        <v>372</v>
      </c>
      <c r="B782" t="s">
        <v>957</v>
      </c>
      <c r="C782">
        <v>20600000</v>
      </c>
      <c r="D782">
        <v>10292874715</v>
      </c>
      <c r="E782" t="s">
        <v>111</v>
      </c>
      <c r="F782" t="s">
        <v>957</v>
      </c>
      <c r="G782">
        <v>156</v>
      </c>
      <c r="H782" t="s">
        <v>676</v>
      </c>
      <c r="I782" t="s">
        <v>677</v>
      </c>
      <c r="J782" t="s">
        <v>111</v>
      </c>
      <c r="K782">
        <v>421</v>
      </c>
      <c r="L782">
        <v>1</v>
      </c>
      <c r="M782">
        <v>92</v>
      </c>
      <c r="N782">
        <v>81236000</v>
      </c>
      <c r="O782">
        <v>20300</v>
      </c>
      <c r="P782">
        <v>324900</v>
      </c>
      <c r="Q782">
        <v>243700</v>
      </c>
      <c r="R782">
        <v>3900000</v>
      </c>
      <c r="S782" t="s">
        <v>78</v>
      </c>
      <c r="T782">
        <v>2009</v>
      </c>
      <c r="U782" t="s">
        <v>38</v>
      </c>
      <c r="V782">
        <v>28</v>
      </c>
      <c r="W782">
        <v>67</v>
      </c>
      <c r="X782">
        <v>10285453</v>
      </c>
      <c r="Y782">
        <v>6.48</v>
      </c>
      <c r="Z782">
        <v>9021165</v>
      </c>
      <c r="AA782">
        <v>60.128160999999999</v>
      </c>
      <c r="AB782">
        <v>18.643501000000001</v>
      </c>
      <c r="AC782" s="13">
        <f t="shared" si="13"/>
        <v>666497</v>
      </c>
    </row>
    <row r="783" spans="1:29">
      <c r="A783">
        <v>172</v>
      </c>
      <c r="B783" t="s">
        <v>958</v>
      </c>
      <c r="C783">
        <v>29800000</v>
      </c>
      <c r="D783">
        <v>4457913639</v>
      </c>
      <c r="E783" t="s">
        <v>198</v>
      </c>
      <c r="F783" t="s">
        <v>958</v>
      </c>
      <c r="G783">
        <v>151</v>
      </c>
      <c r="H783" t="s">
        <v>30</v>
      </c>
      <c r="I783" t="s">
        <v>31</v>
      </c>
      <c r="J783" t="s">
        <v>198</v>
      </c>
      <c r="K783">
        <v>1622</v>
      </c>
      <c r="L783">
        <v>42</v>
      </c>
      <c r="M783">
        <v>8</v>
      </c>
      <c r="N783">
        <v>26171000</v>
      </c>
      <c r="O783">
        <v>6500</v>
      </c>
      <c r="P783">
        <v>104700</v>
      </c>
      <c r="Q783">
        <v>78500</v>
      </c>
      <c r="R783">
        <v>1300000</v>
      </c>
      <c r="S783">
        <v>100000</v>
      </c>
      <c r="T783">
        <v>2009</v>
      </c>
      <c r="U783" t="s">
        <v>64</v>
      </c>
      <c r="V783">
        <v>6</v>
      </c>
      <c r="W783">
        <v>28.1</v>
      </c>
      <c r="X783">
        <v>1366417754</v>
      </c>
      <c r="Y783">
        <v>5.36</v>
      </c>
      <c r="Z783">
        <v>471031528</v>
      </c>
      <c r="AA783">
        <v>20.593684</v>
      </c>
      <c r="AB783">
        <v>78.962879999999998</v>
      </c>
      <c r="AC783" s="13">
        <f t="shared" si="13"/>
        <v>73239992</v>
      </c>
    </row>
    <row r="784" spans="1:29">
      <c r="A784">
        <v>620</v>
      </c>
      <c r="B784" t="s">
        <v>959</v>
      </c>
      <c r="C784">
        <v>15700000</v>
      </c>
      <c r="D784">
        <v>6153495609</v>
      </c>
      <c r="E784" t="s">
        <v>78</v>
      </c>
      <c r="F784" t="s">
        <v>960</v>
      </c>
      <c r="G784">
        <v>150</v>
      </c>
      <c r="H784" t="s">
        <v>137</v>
      </c>
      <c r="I784" t="s">
        <v>138</v>
      </c>
      <c r="J784" t="s">
        <v>171</v>
      </c>
      <c r="K784">
        <v>731590</v>
      </c>
      <c r="L784">
        <v>1203</v>
      </c>
      <c r="M784">
        <v>3244</v>
      </c>
      <c r="N784">
        <v>939647</v>
      </c>
      <c r="O784">
        <v>235</v>
      </c>
      <c r="P784">
        <v>3800</v>
      </c>
      <c r="Q784">
        <v>2800</v>
      </c>
      <c r="R784">
        <v>45100</v>
      </c>
      <c r="S784">
        <v>800</v>
      </c>
      <c r="T784">
        <v>2019</v>
      </c>
      <c r="U784" t="s">
        <v>84</v>
      </c>
      <c r="V784">
        <v>3</v>
      </c>
      <c r="W784">
        <v>84.8</v>
      </c>
      <c r="X784">
        <v>5703569</v>
      </c>
      <c r="Y784">
        <v>4.1100000000000003</v>
      </c>
      <c r="Z784">
        <v>5703569</v>
      </c>
      <c r="AA784">
        <v>1.3520829999999999</v>
      </c>
      <c r="AB784">
        <v>103.819836</v>
      </c>
      <c r="AC784" s="13">
        <f t="shared" si="13"/>
        <v>234417</v>
      </c>
    </row>
    <row r="785" spans="1:29">
      <c r="A785">
        <v>514</v>
      </c>
      <c r="B785" t="s">
        <v>961</v>
      </c>
      <c r="C785">
        <v>17500000</v>
      </c>
      <c r="D785">
        <v>7612385622</v>
      </c>
      <c r="E785" t="s">
        <v>63</v>
      </c>
      <c r="F785" t="s">
        <v>961</v>
      </c>
      <c r="G785">
        <v>149</v>
      </c>
      <c r="H785" t="s">
        <v>30</v>
      </c>
      <c r="I785" t="s">
        <v>31</v>
      </c>
      <c r="J785" t="s">
        <v>63</v>
      </c>
      <c r="K785">
        <v>723</v>
      </c>
      <c r="L785">
        <v>86</v>
      </c>
      <c r="M785">
        <v>124</v>
      </c>
      <c r="N785">
        <v>109847000</v>
      </c>
      <c r="O785">
        <v>27500</v>
      </c>
      <c r="P785">
        <v>439400</v>
      </c>
      <c r="Q785">
        <v>329500</v>
      </c>
      <c r="R785">
        <v>5300000</v>
      </c>
      <c r="S785">
        <v>300000</v>
      </c>
      <c r="T785">
        <v>2017</v>
      </c>
      <c r="U785" t="s">
        <v>50</v>
      </c>
      <c r="V785">
        <v>27</v>
      </c>
      <c r="W785">
        <v>28.1</v>
      </c>
      <c r="X785">
        <v>1366417754</v>
      </c>
      <c r="Y785">
        <v>5.36</v>
      </c>
      <c r="Z785">
        <v>471031528</v>
      </c>
      <c r="AA785">
        <v>20.593684</v>
      </c>
      <c r="AB785">
        <v>78.962879999999998</v>
      </c>
      <c r="AC785" s="13">
        <f t="shared" si="13"/>
        <v>73239992</v>
      </c>
    </row>
    <row r="786" spans="1:29">
      <c r="A786">
        <v>783</v>
      </c>
      <c r="B786" t="s">
        <v>962</v>
      </c>
      <c r="C786">
        <v>14100000</v>
      </c>
      <c r="D786">
        <v>2131548711</v>
      </c>
      <c r="E786" t="s">
        <v>111</v>
      </c>
      <c r="F786" t="s">
        <v>962</v>
      </c>
      <c r="G786">
        <v>149</v>
      </c>
      <c r="H786" t="s">
        <v>30</v>
      </c>
      <c r="I786" t="s">
        <v>31</v>
      </c>
      <c r="J786" t="s">
        <v>111</v>
      </c>
      <c r="K786">
        <v>4624</v>
      </c>
      <c r="L786">
        <v>110</v>
      </c>
      <c r="M786">
        <v>134</v>
      </c>
      <c r="N786">
        <v>25605000</v>
      </c>
      <c r="O786">
        <v>6400</v>
      </c>
      <c r="P786">
        <v>102400</v>
      </c>
      <c r="Q786">
        <v>76800</v>
      </c>
      <c r="R786">
        <v>1200000</v>
      </c>
      <c r="S786">
        <v>100000</v>
      </c>
      <c r="T786">
        <v>2012</v>
      </c>
      <c r="U786" t="s">
        <v>38</v>
      </c>
      <c r="V786">
        <v>22</v>
      </c>
      <c r="W786">
        <v>28.1</v>
      </c>
      <c r="X786">
        <v>1366417754</v>
      </c>
      <c r="Y786">
        <v>5.36</v>
      </c>
      <c r="Z786">
        <v>471031528</v>
      </c>
      <c r="AA786">
        <v>20.593684</v>
      </c>
      <c r="AB786">
        <v>78.962879999999998</v>
      </c>
      <c r="AC786" s="13">
        <f t="shared" si="13"/>
        <v>73239992</v>
      </c>
    </row>
    <row r="787" spans="1:29">
      <c r="A787">
        <v>43</v>
      </c>
      <c r="B787" t="s">
        <v>963</v>
      </c>
      <c r="C787">
        <v>52700000</v>
      </c>
      <c r="D787">
        <v>24004842608</v>
      </c>
      <c r="E787" t="s">
        <v>111</v>
      </c>
      <c r="F787" t="s">
        <v>963</v>
      </c>
      <c r="G787">
        <v>147</v>
      </c>
      <c r="H787" t="s">
        <v>59</v>
      </c>
      <c r="I787" t="s">
        <v>60</v>
      </c>
      <c r="J787" t="s">
        <v>111</v>
      </c>
      <c r="K787">
        <v>78</v>
      </c>
      <c r="L787">
        <v>14</v>
      </c>
      <c r="M787">
        <v>20</v>
      </c>
      <c r="N787">
        <v>160216000</v>
      </c>
      <c r="O787">
        <v>40100</v>
      </c>
      <c r="P787">
        <v>640900</v>
      </c>
      <c r="Q787">
        <v>480600</v>
      </c>
      <c r="R787">
        <v>7700000</v>
      </c>
      <c r="S787">
        <v>100000</v>
      </c>
      <c r="T787">
        <v>2007</v>
      </c>
      <c r="U787" t="s">
        <v>68</v>
      </c>
      <c r="V787">
        <v>22</v>
      </c>
      <c r="W787">
        <v>88.2</v>
      </c>
      <c r="X787">
        <v>328239523</v>
      </c>
      <c r="Y787">
        <v>14.7</v>
      </c>
      <c r="Z787">
        <v>270663028</v>
      </c>
      <c r="AA787">
        <v>37.090240000000001</v>
      </c>
      <c r="AB787">
        <v>-95.712890999999999</v>
      </c>
      <c r="AC787" s="13">
        <f t="shared" si="13"/>
        <v>48251210</v>
      </c>
    </row>
    <row r="788" spans="1:29">
      <c r="A788">
        <v>749</v>
      </c>
      <c r="B788" t="s">
        <v>964</v>
      </c>
      <c r="C788">
        <v>14500000</v>
      </c>
      <c r="D788">
        <v>20042571499</v>
      </c>
      <c r="E788" t="s">
        <v>111</v>
      </c>
      <c r="F788" t="s">
        <v>964</v>
      </c>
      <c r="G788">
        <v>147</v>
      </c>
      <c r="H788" t="s">
        <v>59</v>
      </c>
      <c r="I788" t="s">
        <v>60</v>
      </c>
      <c r="J788" t="s">
        <v>111</v>
      </c>
      <c r="K788">
        <v>123</v>
      </c>
      <c r="L788">
        <v>156</v>
      </c>
      <c r="M788">
        <v>132</v>
      </c>
      <c r="N788">
        <v>98185000</v>
      </c>
      <c r="O788">
        <v>24500</v>
      </c>
      <c r="P788">
        <v>392700</v>
      </c>
      <c r="Q788">
        <v>294600</v>
      </c>
      <c r="R788">
        <v>4700000</v>
      </c>
      <c r="S788" t="s">
        <v>78</v>
      </c>
      <c r="T788">
        <v>2009</v>
      </c>
      <c r="U788" t="s">
        <v>80</v>
      </c>
      <c r="V788">
        <v>12</v>
      </c>
      <c r="W788">
        <v>88.2</v>
      </c>
      <c r="X788">
        <v>328239523</v>
      </c>
      <c r="Y788">
        <v>14.7</v>
      </c>
      <c r="Z788">
        <v>270663028</v>
      </c>
      <c r="AA788">
        <v>37.090240000000001</v>
      </c>
      <c r="AB788">
        <v>-95.712890999999999</v>
      </c>
      <c r="AC788" s="13">
        <f t="shared" si="13"/>
        <v>48251210</v>
      </c>
    </row>
    <row r="789" spans="1:29">
      <c r="A789">
        <v>242</v>
      </c>
      <c r="B789" t="s">
        <v>965</v>
      </c>
      <c r="C789">
        <v>25000000</v>
      </c>
      <c r="D789">
        <v>14827085149</v>
      </c>
      <c r="E789" t="s">
        <v>111</v>
      </c>
      <c r="F789" t="s">
        <v>965</v>
      </c>
      <c r="G789">
        <v>147</v>
      </c>
      <c r="H789" t="s">
        <v>219</v>
      </c>
      <c r="I789" t="s">
        <v>220</v>
      </c>
      <c r="J789" t="s">
        <v>111</v>
      </c>
      <c r="K789">
        <v>225</v>
      </c>
      <c r="L789">
        <v>6</v>
      </c>
      <c r="M789">
        <v>73</v>
      </c>
      <c r="N789">
        <v>284144000</v>
      </c>
      <c r="O789">
        <v>71000</v>
      </c>
      <c r="P789">
        <v>1100000</v>
      </c>
      <c r="Q789">
        <v>852400</v>
      </c>
      <c r="R789">
        <v>13600000</v>
      </c>
      <c r="S789">
        <v>300000</v>
      </c>
      <c r="T789">
        <v>2016</v>
      </c>
      <c r="U789" t="s">
        <v>50</v>
      </c>
      <c r="V789">
        <v>8</v>
      </c>
      <c r="W789">
        <v>55.3</v>
      </c>
      <c r="X789">
        <v>50339443</v>
      </c>
      <c r="Y789">
        <v>9.7100000000000009</v>
      </c>
      <c r="Z789">
        <v>40827302</v>
      </c>
      <c r="AA789">
        <v>4.5708679999999999</v>
      </c>
      <c r="AB789">
        <v>-74.297332999999995</v>
      </c>
      <c r="AC789" s="13">
        <f t="shared" si="13"/>
        <v>4887960</v>
      </c>
    </row>
    <row r="790" spans="1:29">
      <c r="A790">
        <v>938</v>
      </c>
      <c r="B790" t="s">
        <v>966</v>
      </c>
      <c r="C790">
        <v>12700000</v>
      </c>
      <c r="D790">
        <v>13174393401</v>
      </c>
      <c r="E790" t="s">
        <v>63</v>
      </c>
      <c r="F790" t="s">
        <v>966</v>
      </c>
      <c r="G790">
        <v>142</v>
      </c>
      <c r="H790" t="s">
        <v>59</v>
      </c>
      <c r="I790" t="s">
        <v>60</v>
      </c>
      <c r="J790" t="s">
        <v>111</v>
      </c>
      <c r="K790">
        <v>279</v>
      </c>
      <c r="L790">
        <v>173</v>
      </c>
      <c r="M790">
        <v>147</v>
      </c>
      <c r="N790">
        <v>169968000</v>
      </c>
      <c r="O790">
        <v>42500</v>
      </c>
      <c r="P790">
        <v>679900</v>
      </c>
      <c r="Q790">
        <v>509900</v>
      </c>
      <c r="R790">
        <v>8200000</v>
      </c>
      <c r="S790">
        <v>100000</v>
      </c>
      <c r="T790">
        <v>2015</v>
      </c>
      <c r="U790" t="s">
        <v>68</v>
      </c>
      <c r="V790">
        <v>4</v>
      </c>
      <c r="W790">
        <v>88.2</v>
      </c>
      <c r="X790">
        <v>328239523</v>
      </c>
      <c r="Y790">
        <v>14.7</v>
      </c>
      <c r="Z790">
        <v>270663028</v>
      </c>
      <c r="AA790">
        <v>37.090240000000001</v>
      </c>
      <c r="AB790">
        <v>-95.712890999999999</v>
      </c>
      <c r="AC790" s="13">
        <f t="shared" si="13"/>
        <v>48251210</v>
      </c>
    </row>
    <row r="791" spans="1:29">
      <c r="A791">
        <v>467</v>
      </c>
      <c r="B791" t="s">
        <v>967</v>
      </c>
      <c r="C791">
        <v>18300000</v>
      </c>
      <c r="D791">
        <v>7760819588</v>
      </c>
      <c r="E791" t="s">
        <v>63</v>
      </c>
      <c r="F791" t="s">
        <v>967</v>
      </c>
      <c r="G791">
        <v>142</v>
      </c>
      <c r="H791" t="s">
        <v>59</v>
      </c>
      <c r="I791" t="s">
        <v>60</v>
      </c>
      <c r="J791" t="s">
        <v>63</v>
      </c>
      <c r="K791">
        <v>696</v>
      </c>
      <c r="L791">
        <v>121</v>
      </c>
      <c r="M791">
        <v>117</v>
      </c>
      <c r="N791">
        <v>127982000</v>
      </c>
      <c r="O791">
        <v>32000</v>
      </c>
      <c r="P791">
        <v>511900</v>
      </c>
      <c r="Q791">
        <v>383900</v>
      </c>
      <c r="R791">
        <v>6100000</v>
      </c>
      <c r="S791">
        <v>100000</v>
      </c>
      <c r="T791">
        <v>2009</v>
      </c>
      <c r="U791" t="s">
        <v>50</v>
      </c>
      <c r="V791">
        <v>15</v>
      </c>
      <c r="W791">
        <v>88.2</v>
      </c>
      <c r="X791">
        <v>328239523</v>
      </c>
      <c r="Y791">
        <v>14.7</v>
      </c>
      <c r="Z791">
        <v>270663028</v>
      </c>
      <c r="AA791">
        <v>37.090240000000001</v>
      </c>
      <c r="AB791">
        <v>-95.712890999999999</v>
      </c>
      <c r="AC791" s="13">
        <f t="shared" si="13"/>
        <v>48251210</v>
      </c>
    </row>
    <row r="792" spans="1:29">
      <c r="A792">
        <v>532</v>
      </c>
      <c r="B792" t="s">
        <v>968</v>
      </c>
      <c r="C792">
        <v>17100000</v>
      </c>
      <c r="D792">
        <v>2173106162</v>
      </c>
      <c r="E792" t="s">
        <v>198</v>
      </c>
      <c r="F792" t="s">
        <v>968</v>
      </c>
      <c r="G792">
        <v>142</v>
      </c>
      <c r="H792" t="s">
        <v>59</v>
      </c>
      <c r="I792" t="s">
        <v>60</v>
      </c>
      <c r="J792" t="s">
        <v>63</v>
      </c>
      <c r="K792">
        <v>4443</v>
      </c>
      <c r="L792">
        <v>132</v>
      </c>
      <c r="M792">
        <v>127</v>
      </c>
      <c r="N792">
        <v>1761000</v>
      </c>
      <c r="O792">
        <v>440</v>
      </c>
      <c r="P792">
        <v>7000</v>
      </c>
      <c r="Q792">
        <v>5300</v>
      </c>
      <c r="R792">
        <v>84500</v>
      </c>
      <c r="S792" t="s">
        <v>78</v>
      </c>
      <c r="T792">
        <v>2013</v>
      </c>
      <c r="U792" t="s">
        <v>50</v>
      </c>
      <c r="V792">
        <v>2</v>
      </c>
      <c r="W792">
        <v>88.2</v>
      </c>
      <c r="X792">
        <v>328239523</v>
      </c>
      <c r="Y792">
        <v>14.7</v>
      </c>
      <c r="Z792">
        <v>270663028</v>
      </c>
      <c r="AA792">
        <v>37.090240000000001</v>
      </c>
      <c r="AB792">
        <v>-95.712890999999999</v>
      </c>
      <c r="AC792" s="13">
        <f t="shared" si="13"/>
        <v>48251210</v>
      </c>
    </row>
    <row r="793" spans="1:29">
      <c r="A793">
        <v>117</v>
      </c>
      <c r="B793" t="s">
        <v>969</v>
      </c>
      <c r="C793">
        <v>34100000</v>
      </c>
      <c r="D793">
        <v>23005313609</v>
      </c>
      <c r="E793" t="s">
        <v>111</v>
      </c>
      <c r="F793" t="s">
        <v>969</v>
      </c>
      <c r="G793">
        <v>141</v>
      </c>
      <c r="H793" t="s">
        <v>219</v>
      </c>
      <c r="I793" t="s">
        <v>220</v>
      </c>
      <c r="J793" t="s">
        <v>111</v>
      </c>
      <c r="K793">
        <v>89</v>
      </c>
      <c r="L793">
        <v>2</v>
      </c>
      <c r="M793">
        <v>42</v>
      </c>
      <c r="N793">
        <v>128696000</v>
      </c>
      <c r="O793">
        <v>32200</v>
      </c>
      <c r="P793">
        <v>514800</v>
      </c>
      <c r="Q793">
        <v>386100</v>
      </c>
      <c r="R793">
        <v>6200000</v>
      </c>
      <c r="S793">
        <v>100000</v>
      </c>
      <c r="T793">
        <v>2011</v>
      </c>
      <c r="U793" t="s">
        <v>55</v>
      </c>
      <c r="V793">
        <v>18</v>
      </c>
      <c r="W793">
        <v>55.3</v>
      </c>
      <c r="X793">
        <v>50339443</v>
      </c>
      <c r="Y793">
        <v>9.7100000000000009</v>
      </c>
      <c r="Z793">
        <v>40827302</v>
      </c>
      <c r="AA793">
        <v>4.5708679999999999</v>
      </c>
      <c r="AB793">
        <v>-74.297332999999995</v>
      </c>
      <c r="AC793" s="13">
        <f t="shared" si="13"/>
        <v>4887960</v>
      </c>
    </row>
    <row r="794" spans="1:29">
      <c r="A794">
        <v>431</v>
      </c>
      <c r="B794" t="s">
        <v>970</v>
      </c>
      <c r="C794">
        <v>19100000</v>
      </c>
      <c r="D794">
        <v>4566120190</v>
      </c>
      <c r="E794" t="s">
        <v>198</v>
      </c>
      <c r="F794" t="s">
        <v>970</v>
      </c>
      <c r="G794">
        <v>139</v>
      </c>
      <c r="H794" t="s">
        <v>59</v>
      </c>
      <c r="I794" t="s">
        <v>60</v>
      </c>
      <c r="J794" t="s">
        <v>198</v>
      </c>
      <c r="K794">
        <v>1568</v>
      </c>
      <c r="L794">
        <v>115</v>
      </c>
      <c r="M794">
        <v>23</v>
      </c>
      <c r="N794">
        <v>30986000</v>
      </c>
      <c r="O794">
        <v>7700</v>
      </c>
      <c r="P794">
        <v>123900</v>
      </c>
      <c r="Q794">
        <v>93000</v>
      </c>
      <c r="R794">
        <v>1500000</v>
      </c>
      <c r="S794" t="s">
        <v>78</v>
      </c>
      <c r="T794">
        <v>2014</v>
      </c>
      <c r="U794" t="s">
        <v>42</v>
      </c>
      <c r="V794">
        <v>30</v>
      </c>
      <c r="W794">
        <v>88.2</v>
      </c>
      <c r="X794">
        <v>328239523</v>
      </c>
      <c r="Y794">
        <v>14.7</v>
      </c>
      <c r="Z794">
        <v>270663028</v>
      </c>
      <c r="AA794">
        <v>37.090240000000001</v>
      </c>
      <c r="AB794">
        <v>-95.712890999999999</v>
      </c>
      <c r="AC794" s="13">
        <f t="shared" si="13"/>
        <v>48251210</v>
      </c>
    </row>
    <row r="795" spans="1:29">
      <c r="A795">
        <v>526</v>
      </c>
      <c r="B795" t="s">
        <v>971</v>
      </c>
      <c r="C795">
        <v>17200000</v>
      </c>
      <c r="D795">
        <v>7337212581</v>
      </c>
      <c r="E795" t="s">
        <v>111</v>
      </c>
      <c r="F795" t="s">
        <v>971</v>
      </c>
      <c r="G795">
        <v>138</v>
      </c>
      <c r="H795" t="s">
        <v>132</v>
      </c>
      <c r="I795" t="s">
        <v>133</v>
      </c>
      <c r="J795" t="s">
        <v>111</v>
      </c>
      <c r="K795">
        <v>769</v>
      </c>
      <c r="L795">
        <v>28</v>
      </c>
      <c r="M795">
        <v>111</v>
      </c>
      <c r="N795">
        <v>72684000</v>
      </c>
      <c r="O795">
        <v>18200</v>
      </c>
      <c r="P795">
        <v>290700</v>
      </c>
      <c r="Q795">
        <v>218100</v>
      </c>
      <c r="R795">
        <v>3500000</v>
      </c>
      <c r="S795" t="s">
        <v>78</v>
      </c>
      <c r="T795">
        <v>2011</v>
      </c>
      <c r="U795" t="s">
        <v>40</v>
      </c>
      <c r="V795">
        <v>2</v>
      </c>
      <c r="W795">
        <v>51.3</v>
      </c>
      <c r="X795">
        <v>212559417</v>
      </c>
      <c r="Y795">
        <v>12.08</v>
      </c>
      <c r="Z795">
        <v>183241641</v>
      </c>
      <c r="AA795">
        <v>-14.235004</v>
      </c>
      <c r="AB795">
        <v>-51.925280000000001</v>
      </c>
      <c r="AC795" s="13">
        <f t="shared" si="13"/>
        <v>25677178</v>
      </c>
    </row>
    <row r="796" spans="1:29">
      <c r="A796">
        <v>920</v>
      </c>
      <c r="B796" t="s">
        <v>972</v>
      </c>
      <c r="C796">
        <v>12900000</v>
      </c>
      <c r="D796">
        <v>15446707595</v>
      </c>
      <c r="E796" t="s">
        <v>111</v>
      </c>
      <c r="F796" t="s">
        <v>972</v>
      </c>
      <c r="G796">
        <v>137</v>
      </c>
      <c r="H796" t="s">
        <v>59</v>
      </c>
      <c r="I796" t="s">
        <v>60</v>
      </c>
      <c r="J796" t="s">
        <v>111</v>
      </c>
      <c r="K796">
        <v>210</v>
      </c>
      <c r="L796">
        <v>171</v>
      </c>
      <c r="M796">
        <v>145</v>
      </c>
      <c r="N796">
        <v>75773000</v>
      </c>
      <c r="O796">
        <v>18900</v>
      </c>
      <c r="P796">
        <v>303100</v>
      </c>
      <c r="Q796">
        <v>227300</v>
      </c>
      <c r="R796">
        <v>3600000</v>
      </c>
      <c r="S796">
        <v>100000</v>
      </c>
      <c r="T796">
        <v>2009</v>
      </c>
      <c r="U796" t="s">
        <v>80</v>
      </c>
      <c r="V796">
        <v>12</v>
      </c>
      <c r="W796">
        <v>88.2</v>
      </c>
      <c r="X796">
        <v>328239523</v>
      </c>
      <c r="Y796">
        <v>14.7</v>
      </c>
      <c r="Z796">
        <v>270663028</v>
      </c>
      <c r="AA796">
        <v>37.090240000000001</v>
      </c>
      <c r="AB796">
        <v>-95.712890999999999</v>
      </c>
      <c r="AC796" s="13">
        <f t="shared" si="13"/>
        <v>48251210</v>
      </c>
    </row>
    <row r="797" spans="1:29">
      <c r="A797">
        <v>330</v>
      </c>
      <c r="B797" t="s">
        <v>973</v>
      </c>
      <c r="C797">
        <v>21800000</v>
      </c>
      <c r="D797">
        <v>19329351143</v>
      </c>
      <c r="E797" t="s">
        <v>111</v>
      </c>
      <c r="F797" t="s">
        <v>974</v>
      </c>
      <c r="G797">
        <v>135</v>
      </c>
      <c r="H797" t="s">
        <v>78</v>
      </c>
      <c r="I797" t="s">
        <v>78</v>
      </c>
      <c r="J797" t="s">
        <v>111</v>
      </c>
      <c r="K797">
        <v>926975</v>
      </c>
      <c r="L797" t="s">
        <v>78</v>
      </c>
      <c r="M797">
        <v>2709</v>
      </c>
      <c r="N797">
        <v>10571</v>
      </c>
      <c r="O797">
        <v>3</v>
      </c>
      <c r="P797">
        <v>42</v>
      </c>
      <c r="Q797">
        <v>32</v>
      </c>
      <c r="R797">
        <v>507</v>
      </c>
      <c r="S797">
        <v>100</v>
      </c>
      <c r="T797">
        <v>2011</v>
      </c>
      <c r="U797" t="s">
        <v>38</v>
      </c>
      <c r="V797">
        <v>27</v>
      </c>
      <c r="W797" t="s">
        <v>78</v>
      </c>
      <c r="X797" t="s">
        <v>78</v>
      </c>
      <c r="Y797" t="s">
        <v>78</v>
      </c>
      <c r="Z797" t="s">
        <v>78</v>
      </c>
      <c r="AA797" t="s">
        <v>78</v>
      </c>
      <c r="AB797" t="s">
        <v>78</v>
      </c>
      <c r="AC797" s="13" t="e">
        <f t="shared" si="13"/>
        <v>#VALUE!</v>
      </c>
    </row>
    <row r="798" spans="1:29">
      <c r="A798">
        <v>137</v>
      </c>
      <c r="B798" t="s">
        <v>975</v>
      </c>
      <c r="C798">
        <v>32100000</v>
      </c>
      <c r="D798">
        <v>18699145555</v>
      </c>
      <c r="E798" t="s">
        <v>111</v>
      </c>
      <c r="F798" t="s">
        <v>975</v>
      </c>
      <c r="G798">
        <v>134</v>
      </c>
      <c r="H798" t="s">
        <v>219</v>
      </c>
      <c r="I798" t="s">
        <v>220</v>
      </c>
      <c r="J798" t="s">
        <v>111</v>
      </c>
      <c r="K798">
        <v>140</v>
      </c>
      <c r="L798">
        <v>3</v>
      </c>
      <c r="M798">
        <v>46</v>
      </c>
      <c r="N798">
        <v>465647000</v>
      </c>
      <c r="O798">
        <v>116400</v>
      </c>
      <c r="P798">
        <v>1900000</v>
      </c>
      <c r="Q798">
        <v>1400000</v>
      </c>
      <c r="R798">
        <v>22400000</v>
      </c>
      <c r="S798">
        <v>300000</v>
      </c>
      <c r="T798">
        <v>2013</v>
      </c>
      <c r="U798" t="s">
        <v>86</v>
      </c>
      <c r="V798">
        <v>14</v>
      </c>
      <c r="W798">
        <v>55.3</v>
      </c>
      <c r="X798">
        <v>50339443</v>
      </c>
      <c r="Y798">
        <v>9.7100000000000009</v>
      </c>
      <c r="Z798">
        <v>40827302</v>
      </c>
      <c r="AA798">
        <v>4.5708679999999999</v>
      </c>
      <c r="AB798">
        <v>-74.297332999999995</v>
      </c>
      <c r="AC798" s="13">
        <f t="shared" si="13"/>
        <v>4887960</v>
      </c>
    </row>
    <row r="799" spans="1:29">
      <c r="A799">
        <v>171</v>
      </c>
      <c r="B799" t="s">
        <v>976</v>
      </c>
      <c r="C799">
        <v>30000000</v>
      </c>
      <c r="D799">
        <v>12831200855</v>
      </c>
      <c r="E799" t="s">
        <v>111</v>
      </c>
      <c r="F799" t="s">
        <v>976</v>
      </c>
      <c r="G799">
        <v>133</v>
      </c>
      <c r="H799" t="s">
        <v>141</v>
      </c>
      <c r="I799" t="s">
        <v>142</v>
      </c>
      <c r="J799" t="s">
        <v>111</v>
      </c>
      <c r="K799">
        <v>295</v>
      </c>
      <c r="L799">
        <v>4</v>
      </c>
      <c r="M799">
        <v>55</v>
      </c>
      <c r="N799">
        <v>88749000</v>
      </c>
      <c r="O799">
        <v>22200</v>
      </c>
      <c r="P799">
        <v>355000</v>
      </c>
      <c r="Q799">
        <v>266200</v>
      </c>
      <c r="R799">
        <v>4300000</v>
      </c>
      <c r="S799" t="s">
        <v>78</v>
      </c>
      <c r="T799">
        <v>2011</v>
      </c>
      <c r="U799" t="s">
        <v>68</v>
      </c>
      <c r="V799">
        <v>19</v>
      </c>
      <c r="W799">
        <v>68.900000000000006</v>
      </c>
      <c r="X799">
        <v>36991981</v>
      </c>
      <c r="Y799">
        <v>5.56</v>
      </c>
      <c r="Z799">
        <v>30628482</v>
      </c>
      <c r="AA799">
        <v>56.130366000000002</v>
      </c>
      <c r="AB799">
        <v>-106.346771</v>
      </c>
      <c r="AC799" s="13">
        <f t="shared" si="13"/>
        <v>2056754</v>
      </c>
    </row>
    <row r="800" spans="1:29">
      <c r="A800">
        <v>80</v>
      </c>
      <c r="B800" t="s">
        <v>977</v>
      </c>
      <c r="C800">
        <v>39200000</v>
      </c>
      <c r="D800">
        <v>10507474316</v>
      </c>
      <c r="E800" t="s">
        <v>111</v>
      </c>
      <c r="F800" t="s">
        <v>977</v>
      </c>
      <c r="G800">
        <v>133</v>
      </c>
      <c r="H800" t="s">
        <v>59</v>
      </c>
      <c r="I800" t="s">
        <v>60</v>
      </c>
      <c r="J800" t="s">
        <v>111</v>
      </c>
      <c r="K800">
        <v>403</v>
      </c>
      <c r="L800">
        <v>24</v>
      </c>
      <c r="M800">
        <v>29</v>
      </c>
      <c r="N800">
        <v>58362000</v>
      </c>
      <c r="O800">
        <v>14600</v>
      </c>
      <c r="P800">
        <v>233400</v>
      </c>
      <c r="Q800">
        <v>175100</v>
      </c>
      <c r="R800">
        <v>2800000</v>
      </c>
      <c r="S800">
        <v>100000</v>
      </c>
      <c r="T800">
        <v>2015</v>
      </c>
      <c r="U800" t="s">
        <v>33</v>
      </c>
      <c r="V800">
        <v>23</v>
      </c>
      <c r="W800">
        <v>88.2</v>
      </c>
      <c r="X800">
        <v>328239523</v>
      </c>
      <c r="Y800">
        <v>14.7</v>
      </c>
      <c r="Z800">
        <v>270663028</v>
      </c>
      <c r="AA800">
        <v>37.090240000000001</v>
      </c>
      <c r="AB800">
        <v>-95.712890999999999</v>
      </c>
      <c r="AC800" s="13">
        <f t="shared" si="13"/>
        <v>48251210</v>
      </c>
    </row>
    <row r="801" spans="1:29">
      <c r="A801">
        <v>613</v>
      </c>
      <c r="B801" t="s">
        <v>978</v>
      </c>
      <c r="C801">
        <v>15900000</v>
      </c>
      <c r="D801">
        <v>6802382479</v>
      </c>
      <c r="E801" t="s">
        <v>111</v>
      </c>
      <c r="F801" t="s">
        <v>978</v>
      </c>
      <c r="G801">
        <v>132</v>
      </c>
      <c r="H801" t="s">
        <v>219</v>
      </c>
      <c r="I801" t="s">
        <v>220</v>
      </c>
      <c r="J801" t="s">
        <v>111</v>
      </c>
      <c r="K801">
        <v>871</v>
      </c>
      <c r="L801">
        <v>8</v>
      </c>
      <c r="M801">
        <v>120</v>
      </c>
      <c r="N801">
        <v>59890000</v>
      </c>
      <c r="O801">
        <v>15000</v>
      </c>
      <c r="P801">
        <v>239600</v>
      </c>
      <c r="Q801">
        <v>179700</v>
      </c>
      <c r="R801">
        <v>2900000</v>
      </c>
      <c r="S801">
        <v>100000</v>
      </c>
      <c r="T801">
        <v>2010</v>
      </c>
      <c r="U801" t="s">
        <v>64</v>
      </c>
      <c r="V801">
        <v>29</v>
      </c>
      <c r="W801">
        <v>55.3</v>
      </c>
      <c r="X801">
        <v>50339443</v>
      </c>
      <c r="Y801">
        <v>9.7100000000000009</v>
      </c>
      <c r="Z801">
        <v>40827302</v>
      </c>
      <c r="AA801">
        <v>4.5708679999999999</v>
      </c>
      <c r="AB801">
        <v>-74.297332999999995</v>
      </c>
      <c r="AC801" s="13">
        <f t="shared" si="13"/>
        <v>4887960</v>
      </c>
    </row>
    <row r="802" spans="1:29">
      <c r="A802">
        <v>476</v>
      </c>
      <c r="B802" t="s">
        <v>979</v>
      </c>
      <c r="C802">
        <v>18100000</v>
      </c>
      <c r="D802">
        <v>10703830496</v>
      </c>
      <c r="E802" t="s">
        <v>111</v>
      </c>
      <c r="F802" t="s">
        <v>979</v>
      </c>
      <c r="G802">
        <v>131</v>
      </c>
      <c r="H802" t="s">
        <v>113</v>
      </c>
      <c r="I802" t="s">
        <v>114</v>
      </c>
      <c r="J802" t="s">
        <v>111</v>
      </c>
      <c r="K802">
        <v>393</v>
      </c>
      <c r="L802">
        <v>10</v>
      </c>
      <c r="M802">
        <v>104</v>
      </c>
      <c r="N802">
        <v>64989000</v>
      </c>
      <c r="O802">
        <v>16200</v>
      </c>
      <c r="P802">
        <v>260000</v>
      </c>
      <c r="Q802">
        <v>195000</v>
      </c>
      <c r="R802">
        <v>3100000</v>
      </c>
      <c r="S802" t="s">
        <v>78</v>
      </c>
      <c r="T802">
        <v>2010</v>
      </c>
      <c r="U802" t="s">
        <v>38</v>
      </c>
      <c r="V802">
        <v>4</v>
      </c>
      <c r="W802">
        <v>94.3</v>
      </c>
      <c r="X802">
        <v>51709098</v>
      </c>
      <c r="Y802">
        <v>4.1500000000000004</v>
      </c>
      <c r="Z802">
        <v>42106719</v>
      </c>
      <c r="AA802">
        <v>35.907756999999997</v>
      </c>
      <c r="AB802">
        <v>127.76692199999999</v>
      </c>
      <c r="AC802" s="13">
        <f t="shared" si="13"/>
        <v>2145928</v>
      </c>
    </row>
    <row r="803" spans="1:29">
      <c r="A803">
        <v>59</v>
      </c>
      <c r="B803" t="s">
        <v>980</v>
      </c>
      <c r="C803">
        <v>44200000</v>
      </c>
      <c r="D803">
        <v>25458952022</v>
      </c>
      <c r="E803" t="s">
        <v>111</v>
      </c>
      <c r="F803" t="s">
        <v>980</v>
      </c>
      <c r="G803">
        <v>128</v>
      </c>
      <c r="H803" t="s">
        <v>59</v>
      </c>
      <c r="I803" t="s">
        <v>60</v>
      </c>
      <c r="J803" t="s">
        <v>111</v>
      </c>
      <c r="K803">
        <v>70</v>
      </c>
      <c r="L803">
        <v>19</v>
      </c>
      <c r="M803">
        <v>24</v>
      </c>
      <c r="N803">
        <v>134242000</v>
      </c>
      <c r="O803">
        <v>33600</v>
      </c>
      <c r="P803">
        <v>537000</v>
      </c>
      <c r="Q803">
        <v>402700</v>
      </c>
      <c r="R803">
        <v>6400000</v>
      </c>
      <c r="S803">
        <v>100000</v>
      </c>
      <c r="T803">
        <v>2008</v>
      </c>
      <c r="U803" t="s">
        <v>33</v>
      </c>
      <c r="V803">
        <v>1</v>
      </c>
      <c r="W803">
        <v>88.2</v>
      </c>
      <c r="X803">
        <v>328239523</v>
      </c>
      <c r="Y803">
        <v>14.7</v>
      </c>
      <c r="Z803">
        <v>270663028</v>
      </c>
      <c r="AA803">
        <v>37.090240000000001</v>
      </c>
      <c r="AB803">
        <v>-95.712890999999999</v>
      </c>
      <c r="AC803" s="13">
        <f t="shared" si="13"/>
        <v>48251210</v>
      </c>
    </row>
    <row r="804" spans="1:29">
      <c r="A804">
        <v>508</v>
      </c>
      <c r="B804" t="s">
        <v>981</v>
      </c>
      <c r="C804">
        <v>17600000</v>
      </c>
      <c r="D804">
        <v>2977741577</v>
      </c>
      <c r="E804" t="s">
        <v>229</v>
      </c>
      <c r="F804" t="s">
        <v>981</v>
      </c>
      <c r="G804">
        <v>128</v>
      </c>
      <c r="H804" t="s">
        <v>982</v>
      </c>
      <c r="I804" t="s">
        <v>983</v>
      </c>
      <c r="J804" t="s">
        <v>225</v>
      </c>
      <c r="K804">
        <v>2917</v>
      </c>
      <c r="L804">
        <v>1</v>
      </c>
      <c r="M804">
        <v>16</v>
      </c>
      <c r="N804">
        <v>22354000</v>
      </c>
      <c r="O804">
        <v>5600</v>
      </c>
      <c r="P804">
        <v>89400</v>
      </c>
      <c r="Q804">
        <v>67100</v>
      </c>
      <c r="R804">
        <v>1100000</v>
      </c>
      <c r="S804">
        <v>100000</v>
      </c>
      <c r="T804">
        <v>2017</v>
      </c>
      <c r="U804" t="s">
        <v>42</v>
      </c>
      <c r="V804">
        <v>22</v>
      </c>
      <c r="W804">
        <v>50.6</v>
      </c>
      <c r="X804">
        <v>1397715000</v>
      </c>
      <c r="Y804">
        <v>4.32</v>
      </c>
      <c r="Z804">
        <v>842933962</v>
      </c>
      <c r="AA804">
        <v>35.861660000000001</v>
      </c>
      <c r="AB804">
        <v>104.195397</v>
      </c>
      <c r="AC804" s="13">
        <f t="shared" si="13"/>
        <v>60381288</v>
      </c>
    </row>
    <row r="805" spans="1:29">
      <c r="A805">
        <v>697</v>
      </c>
      <c r="B805" t="s">
        <v>984</v>
      </c>
      <c r="C805">
        <v>14900000</v>
      </c>
      <c r="D805">
        <v>4395184343</v>
      </c>
      <c r="E805" t="s">
        <v>111</v>
      </c>
      <c r="F805" t="s">
        <v>984</v>
      </c>
      <c r="G805">
        <v>127</v>
      </c>
      <c r="H805" t="s">
        <v>59</v>
      </c>
      <c r="I805" t="s">
        <v>60</v>
      </c>
      <c r="J805" t="s">
        <v>111</v>
      </c>
      <c r="K805">
        <v>1656</v>
      </c>
      <c r="L805">
        <v>152</v>
      </c>
      <c r="M805">
        <v>129</v>
      </c>
      <c r="N805">
        <v>56358000</v>
      </c>
      <c r="O805">
        <v>14100</v>
      </c>
      <c r="P805">
        <v>225400</v>
      </c>
      <c r="Q805">
        <v>169100</v>
      </c>
      <c r="R805">
        <v>2700000</v>
      </c>
      <c r="S805">
        <v>100000</v>
      </c>
      <c r="T805">
        <v>2007</v>
      </c>
      <c r="U805" t="s">
        <v>40</v>
      </c>
      <c r="V805">
        <v>3</v>
      </c>
      <c r="W805">
        <v>88.2</v>
      </c>
      <c r="X805">
        <v>328239523</v>
      </c>
      <c r="Y805">
        <v>14.7</v>
      </c>
      <c r="Z805">
        <v>270663028</v>
      </c>
      <c r="AA805">
        <v>37.090240000000001</v>
      </c>
      <c r="AB805">
        <v>-95.712890999999999</v>
      </c>
      <c r="AC805" s="13">
        <f t="shared" si="13"/>
        <v>48251210</v>
      </c>
    </row>
    <row r="806" spans="1:29">
      <c r="A806">
        <v>250</v>
      </c>
      <c r="B806" t="s">
        <v>985</v>
      </c>
      <c r="C806">
        <v>24600000</v>
      </c>
      <c r="D806">
        <v>3647987299</v>
      </c>
      <c r="E806" t="s">
        <v>191</v>
      </c>
      <c r="F806" t="s">
        <v>985</v>
      </c>
      <c r="G806">
        <v>120</v>
      </c>
      <c r="H806" t="s">
        <v>59</v>
      </c>
      <c r="I806" t="s">
        <v>60</v>
      </c>
      <c r="J806" t="s">
        <v>233</v>
      </c>
      <c r="K806">
        <v>2178</v>
      </c>
      <c r="L806">
        <v>74</v>
      </c>
      <c r="M806">
        <v>3</v>
      </c>
      <c r="N806">
        <v>88625000</v>
      </c>
      <c r="O806">
        <v>22200</v>
      </c>
      <c r="P806">
        <v>354500</v>
      </c>
      <c r="Q806">
        <v>265900</v>
      </c>
      <c r="R806">
        <v>4300000</v>
      </c>
      <c r="S806">
        <v>200000</v>
      </c>
      <c r="T806">
        <v>2011</v>
      </c>
      <c r="U806" t="s">
        <v>38</v>
      </c>
      <c r="V806">
        <v>20</v>
      </c>
      <c r="W806">
        <v>88.2</v>
      </c>
      <c r="X806">
        <v>328239523</v>
      </c>
      <c r="Y806">
        <v>14.7</v>
      </c>
      <c r="Z806">
        <v>270663028</v>
      </c>
      <c r="AA806">
        <v>37.090240000000001</v>
      </c>
      <c r="AB806">
        <v>-95.712890999999999</v>
      </c>
      <c r="AC806" s="13">
        <f t="shared" si="13"/>
        <v>48251210</v>
      </c>
    </row>
    <row r="807" spans="1:29">
      <c r="A807">
        <v>937</v>
      </c>
      <c r="B807" t="s">
        <v>986</v>
      </c>
      <c r="C807">
        <v>12700000</v>
      </c>
      <c r="D807">
        <v>9927699419</v>
      </c>
      <c r="E807" t="s">
        <v>111</v>
      </c>
      <c r="F807" t="s">
        <v>987</v>
      </c>
      <c r="G807">
        <v>119</v>
      </c>
      <c r="H807" t="s">
        <v>59</v>
      </c>
      <c r="I807" t="s">
        <v>60</v>
      </c>
      <c r="J807" t="s">
        <v>129</v>
      </c>
      <c r="K807">
        <v>270216</v>
      </c>
      <c r="L807">
        <v>1944</v>
      </c>
      <c r="M807">
        <v>1473</v>
      </c>
      <c r="N807">
        <v>472367</v>
      </c>
      <c r="O807">
        <v>118</v>
      </c>
      <c r="P807">
        <v>1900</v>
      </c>
      <c r="Q807">
        <v>1400</v>
      </c>
      <c r="R807">
        <v>22700</v>
      </c>
      <c r="S807">
        <v>1000</v>
      </c>
      <c r="T807">
        <v>2020</v>
      </c>
      <c r="U807" t="s">
        <v>40</v>
      </c>
      <c r="V807">
        <v>7</v>
      </c>
      <c r="W807">
        <v>88.2</v>
      </c>
      <c r="X807">
        <v>328239523</v>
      </c>
      <c r="Y807">
        <v>14.7</v>
      </c>
      <c r="Z807">
        <v>270663028</v>
      </c>
      <c r="AA807">
        <v>37.090240000000001</v>
      </c>
      <c r="AB807">
        <v>-95.712890999999999</v>
      </c>
      <c r="AC807" s="13">
        <f t="shared" si="13"/>
        <v>48251210</v>
      </c>
    </row>
    <row r="808" spans="1:29">
      <c r="A808">
        <v>239</v>
      </c>
      <c r="B808" t="s">
        <v>988</v>
      </c>
      <c r="C808">
        <v>25100000</v>
      </c>
      <c r="D808">
        <v>19458807708</v>
      </c>
      <c r="E808" t="s">
        <v>111</v>
      </c>
      <c r="F808" t="s">
        <v>988</v>
      </c>
      <c r="G808">
        <v>118</v>
      </c>
      <c r="H808" t="s">
        <v>59</v>
      </c>
      <c r="I808" t="s">
        <v>60</v>
      </c>
      <c r="J808" t="s">
        <v>111</v>
      </c>
      <c r="K808">
        <v>130</v>
      </c>
      <c r="L808">
        <v>71</v>
      </c>
      <c r="M808">
        <v>72</v>
      </c>
      <c r="N808">
        <v>94246000</v>
      </c>
      <c r="O808">
        <v>23600</v>
      </c>
      <c r="P808">
        <v>377000</v>
      </c>
      <c r="Q808">
        <v>282700</v>
      </c>
      <c r="R808">
        <v>4500000</v>
      </c>
      <c r="S808" t="s">
        <v>78</v>
      </c>
      <c r="T808">
        <v>2009</v>
      </c>
      <c r="U808" t="s">
        <v>80</v>
      </c>
      <c r="V808">
        <v>12</v>
      </c>
      <c r="W808">
        <v>88.2</v>
      </c>
      <c r="X808">
        <v>328239523</v>
      </c>
      <c r="Y808">
        <v>14.7</v>
      </c>
      <c r="Z808">
        <v>270663028</v>
      </c>
      <c r="AA808">
        <v>37.090240000000001</v>
      </c>
      <c r="AB808">
        <v>-95.712890999999999</v>
      </c>
      <c r="AC808" s="13">
        <f t="shared" si="13"/>
        <v>48251210</v>
      </c>
    </row>
    <row r="809" spans="1:29">
      <c r="A809">
        <v>969</v>
      </c>
      <c r="B809" t="s">
        <v>989</v>
      </c>
      <c r="C809">
        <v>12500000</v>
      </c>
      <c r="D809">
        <v>4465772496</v>
      </c>
      <c r="E809" t="s">
        <v>198</v>
      </c>
      <c r="F809" t="s">
        <v>989</v>
      </c>
      <c r="G809">
        <v>117</v>
      </c>
      <c r="H809" t="s">
        <v>30</v>
      </c>
      <c r="I809" t="s">
        <v>31</v>
      </c>
      <c r="J809" t="s">
        <v>198</v>
      </c>
      <c r="K809">
        <v>1621</v>
      </c>
      <c r="L809">
        <v>123</v>
      </c>
      <c r="M809">
        <v>42</v>
      </c>
      <c r="N809">
        <v>13142000</v>
      </c>
      <c r="O809">
        <v>3300</v>
      </c>
      <c r="P809">
        <v>52600</v>
      </c>
      <c r="Q809">
        <v>39400</v>
      </c>
      <c r="R809">
        <v>630800</v>
      </c>
      <c r="S809" t="s">
        <v>78</v>
      </c>
      <c r="T809">
        <v>2018</v>
      </c>
      <c r="U809" t="s">
        <v>55</v>
      </c>
      <c r="V809">
        <v>20</v>
      </c>
      <c r="W809">
        <v>28.1</v>
      </c>
      <c r="X809">
        <v>1366417754</v>
      </c>
      <c r="Y809">
        <v>5.36</v>
      </c>
      <c r="Z809">
        <v>471031528</v>
      </c>
      <c r="AA809">
        <v>20.593684</v>
      </c>
      <c r="AB809">
        <v>78.962879999999998</v>
      </c>
      <c r="AC809" s="13">
        <f t="shared" si="13"/>
        <v>73239992</v>
      </c>
    </row>
    <row r="810" spans="1:29">
      <c r="A810">
        <v>325</v>
      </c>
      <c r="B810" t="s">
        <v>990</v>
      </c>
      <c r="C810">
        <v>21900000</v>
      </c>
      <c r="D810">
        <v>20657571751</v>
      </c>
      <c r="E810" t="s">
        <v>63</v>
      </c>
      <c r="F810" t="s">
        <v>991</v>
      </c>
      <c r="G810">
        <v>116</v>
      </c>
      <c r="H810" t="s">
        <v>205</v>
      </c>
      <c r="I810" t="s">
        <v>206</v>
      </c>
      <c r="J810" t="s">
        <v>111</v>
      </c>
      <c r="K810">
        <v>1277277</v>
      </c>
      <c r="L810">
        <v>2973</v>
      </c>
      <c r="M810">
        <v>4085</v>
      </c>
      <c r="N810">
        <v>4719</v>
      </c>
      <c r="O810">
        <v>1</v>
      </c>
      <c r="P810">
        <v>19</v>
      </c>
      <c r="Q810">
        <v>14</v>
      </c>
      <c r="R810">
        <v>227</v>
      </c>
      <c r="S810" t="s">
        <v>78</v>
      </c>
      <c r="T810">
        <v>2008</v>
      </c>
      <c r="U810" t="s">
        <v>130</v>
      </c>
      <c r="V810">
        <v>7</v>
      </c>
      <c r="W810">
        <v>40.200000000000003</v>
      </c>
      <c r="X810">
        <v>126014024</v>
      </c>
      <c r="Y810">
        <v>3.42</v>
      </c>
      <c r="Z810">
        <v>102626859</v>
      </c>
      <c r="AA810">
        <v>23.634501</v>
      </c>
      <c r="AB810">
        <v>-102.552784</v>
      </c>
      <c r="AC810" s="13">
        <f t="shared" si="13"/>
        <v>4309680</v>
      </c>
    </row>
    <row r="811" spans="1:29">
      <c r="A811">
        <v>147</v>
      </c>
      <c r="B811" t="s">
        <v>992</v>
      </c>
      <c r="C811">
        <v>31700000</v>
      </c>
      <c r="D811">
        <v>2930015381</v>
      </c>
      <c r="E811" t="s">
        <v>76</v>
      </c>
      <c r="F811" t="s">
        <v>992</v>
      </c>
      <c r="G811">
        <v>116</v>
      </c>
      <c r="H811" t="s">
        <v>59</v>
      </c>
      <c r="I811" t="s">
        <v>60</v>
      </c>
      <c r="J811" t="s">
        <v>77</v>
      </c>
      <c r="K811">
        <v>2986</v>
      </c>
      <c r="L811">
        <v>41</v>
      </c>
      <c r="M811">
        <v>12</v>
      </c>
      <c r="N811">
        <v>27022000</v>
      </c>
      <c r="O811">
        <v>6800</v>
      </c>
      <c r="P811">
        <v>108100</v>
      </c>
      <c r="Q811">
        <v>81100</v>
      </c>
      <c r="R811">
        <v>1300000</v>
      </c>
      <c r="S811">
        <v>200000</v>
      </c>
      <c r="T811">
        <v>2014</v>
      </c>
      <c r="U811" t="s">
        <v>55</v>
      </c>
      <c r="V811">
        <v>8</v>
      </c>
      <c r="W811">
        <v>88.2</v>
      </c>
      <c r="X811">
        <v>328239523</v>
      </c>
      <c r="Y811">
        <v>14.7</v>
      </c>
      <c r="Z811">
        <v>270663028</v>
      </c>
      <c r="AA811">
        <v>37.090240000000001</v>
      </c>
      <c r="AB811">
        <v>-95.712890999999999</v>
      </c>
      <c r="AC811" s="13">
        <f t="shared" si="13"/>
        <v>48251210</v>
      </c>
    </row>
    <row r="812" spans="1:29">
      <c r="A812">
        <v>342</v>
      </c>
      <c r="B812" t="s">
        <v>993</v>
      </c>
      <c r="C812">
        <v>21400000</v>
      </c>
      <c r="D812">
        <v>6264261757</v>
      </c>
      <c r="E812" t="s">
        <v>111</v>
      </c>
      <c r="F812" t="s">
        <v>993</v>
      </c>
      <c r="G812">
        <v>114</v>
      </c>
      <c r="H812" t="s">
        <v>30</v>
      </c>
      <c r="I812" t="s">
        <v>31</v>
      </c>
      <c r="J812" t="s">
        <v>111</v>
      </c>
      <c r="K812">
        <v>987</v>
      </c>
      <c r="L812">
        <v>67</v>
      </c>
      <c r="M812">
        <v>89</v>
      </c>
      <c r="N812">
        <v>160690000</v>
      </c>
      <c r="O812">
        <v>40200</v>
      </c>
      <c r="P812">
        <v>642800</v>
      </c>
      <c r="Q812">
        <v>482100</v>
      </c>
      <c r="R812">
        <v>7700000</v>
      </c>
      <c r="S812">
        <v>500000</v>
      </c>
      <c r="T812">
        <v>2017</v>
      </c>
      <c r="U812" t="s">
        <v>38</v>
      </c>
      <c r="V812">
        <v>30</v>
      </c>
      <c r="W812">
        <v>28.1</v>
      </c>
      <c r="X812">
        <v>1366417754</v>
      </c>
      <c r="Y812">
        <v>5.36</v>
      </c>
      <c r="Z812">
        <v>471031528</v>
      </c>
      <c r="AA812">
        <v>20.593684</v>
      </c>
      <c r="AB812">
        <v>78.962879999999998</v>
      </c>
      <c r="AC812" s="13">
        <f t="shared" si="13"/>
        <v>73239992</v>
      </c>
    </row>
    <row r="813" spans="1:29">
      <c r="A813">
        <v>461</v>
      </c>
      <c r="B813" t="s">
        <v>994</v>
      </c>
      <c r="C813">
        <v>18400000</v>
      </c>
      <c r="D813">
        <v>4120324310</v>
      </c>
      <c r="E813" t="s">
        <v>63</v>
      </c>
      <c r="F813" t="s">
        <v>994</v>
      </c>
      <c r="G813">
        <v>111</v>
      </c>
      <c r="H813" t="s">
        <v>59</v>
      </c>
      <c r="I813" t="s">
        <v>60</v>
      </c>
      <c r="J813" t="s">
        <v>63</v>
      </c>
      <c r="K813">
        <v>1825</v>
      </c>
      <c r="L813">
        <v>120</v>
      </c>
      <c r="M813">
        <v>116</v>
      </c>
      <c r="N813">
        <v>14430000</v>
      </c>
      <c r="O813">
        <v>3600</v>
      </c>
      <c r="P813">
        <v>57700</v>
      </c>
      <c r="Q813">
        <v>43300</v>
      </c>
      <c r="R813">
        <v>692600</v>
      </c>
      <c r="S813" t="s">
        <v>78</v>
      </c>
      <c r="T813">
        <v>2009</v>
      </c>
      <c r="U813" t="s">
        <v>64</v>
      </c>
      <c r="V813">
        <v>21</v>
      </c>
      <c r="W813">
        <v>88.2</v>
      </c>
      <c r="X813">
        <v>328239523</v>
      </c>
      <c r="Y813">
        <v>14.7</v>
      </c>
      <c r="Z813">
        <v>270663028</v>
      </c>
      <c r="AA813">
        <v>37.090240000000001</v>
      </c>
      <c r="AB813">
        <v>-95.712890999999999</v>
      </c>
      <c r="AC813" s="13">
        <f t="shared" si="13"/>
        <v>48251210</v>
      </c>
    </row>
    <row r="814" spans="1:29">
      <c r="A814">
        <v>383</v>
      </c>
      <c r="B814" t="s">
        <v>995</v>
      </c>
      <c r="C814">
        <v>20300000</v>
      </c>
      <c r="D814">
        <v>11022391339</v>
      </c>
      <c r="E814" t="s">
        <v>118</v>
      </c>
      <c r="F814" t="s">
        <v>995</v>
      </c>
      <c r="G814">
        <v>107</v>
      </c>
      <c r="H814" t="s">
        <v>78</v>
      </c>
      <c r="I814" t="s">
        <v>78</v>
      </c>
      <c r="J814" t="s">
        <v>118</v>
      </c>
      <c r="K814">
        <v>380</v>
      </c>
      <c r="L814" t="s">
        <v>78</v>
      </c>
      <c r="M814">
        <v>22</v>
      </c>
      <c r="N814">
        <v>71777000</v>
      </c>
      <c r="O814">
        <v>17900</v>
      </c>
      <c r="P814">
        <v>287100</v>
      </c>
      <c r="Q814">
        <v>215300</v>
      </c>
      <c r="R814">
        <v>3400000</v>
      </c>
      <c r="S814">
        <v>200000</v>
      </c>
      <c r="T814">
        <v>2018</v>
      </c>
      <c r="U814" t="s">
        <v>64</v>
      </c>
      <c r="V814">
        <v>22</v>
      </c>
      <c r="W814" t="s">
        <v>78</v>
      </c>
      <c r="X814" t="s">
        <v>78</v>
      </c>
      <c r="Y814" t="s">
        <v>78</v>
      </c>
      <c r="Z814" t="s">
        <v>78</v>
      </c>
      <c r="AA814" t="s">
        <v>78</v>
      </c>
      <c r="AB814" t="s">
        <v>78</v>
      </c>
      <c r="AC814" s="13" t="e">
        <f t="shared" si="13"/>
        <v>#VALUE!</v>
      </c>
    </row>
    <row r="815" spans="1:29">
      <c r="A815">
        <v>653</v>
      </c>
      <c r="B815" t="s">
        <v>996</v>
      </c>
      <c r="C815">
        <v>15200000</v>
      </c>
      <c r="D815">
        <v>4503880875</v>
      </c>
      <c r="E815" t="s">
        <v>198</v>
      </c>
      <c r="F815" t="s">
        <v>996</v>
      </c>
      <c r="G815">
        <v>106</v>
      </c>
      <c r="H815" t="s">
        <v>30</v>
      </c>
      <c r="I815" t="s">
        <v>31</v>
      </c>
      <c r="J815" t="s">
        <v>198</v>
      </c>
      <c r="K815">
        <v>1593</v>
      </c>
      <c r="L815">
        <v>102</v>
      </c>
      <c r="M815">
        <v>28</v>
      </c>
      <c r="N815">
        <v>98329000</v>
      </c>
      <c r="O815">
        <v>24600</v>
      </c>
      <c r="P815">
        <v>393300</v>
      </c>
      <c r="Q815">
        <v>295000</v>
      </c>
      <c r="R815">
        <v>4700000</v>
      </c>
      <c r="S815">
        <v>200000</v>
      </c>
      <c r="T815">
        <v>2015</v>
      </c>
      <c r="U815" t="s">
        <v>86</v>
      </c>
      <c r="V815">
        <v>14</v>
      </c>
      <c r="W815">
        <v>28.1</v>
      </c>
      <c r="X815">
        <v>1366417754</v>
      </c>
      <c r="Y815">
        <v>5.36</v>
      </c>
      <c r="Z815">
        <v>471031528</v>
      </c>
      <c r="AA815">
        <v>20.593684</v>
      </c>
      <c r="AB815">
        <v>78.962879999999998</v>
      </c>
      <c r="AC815" s="13">
        <f t="shared" si="13"/>
        <v>73239992</v>
      </c>
    </row>
    <row r="816" spans="1:29">
      <c r="A816">
        <v>247</v>
      </c>
      <c r="B816" t="s">
        <v>997</v>
      </c>
      <c r="C816">
        <v>24700000</v>
      </c>
      <c r="D816">
        <v>20531704527</v>
      </c>
      <c r="E816" t="s">
        <v>111</v>
      </c>
      <c r="F816" t="s">
        <v>997</v>
      </c>
      <c r="G816">
        <v>104</v>
      </c>
      <c r="H816" t="s">
        <v>59</v>
      </c>
      <c r="I816" t="s">
        <v>60</v>
      </c>
      <c r="J816" t="s">
        <v>111</v>
      </c>
      <c r="K816">
        <v>115</v>
      </c>
      <c r="L816">
        <v>73</v>
      </c>
      <c r="M816">
        <v>74</v>
      </c>
      <c r="N816">
        <v>139443000</v>
      </c>
      <c r="O816">
        <v>34900</v>
      </c>
      <c r="P816">
        <v>557800</v>
      </c>
      <c r="Q816">
        <v>418300</v>
      </c>
      <c r="R816">
        <v>6700000</v>
      </c>
      <c r="S816">
        <v>100000</v>
      </c>
      <c r="T816">
        <v>2009</v>
      </c>
      <c r="U816" t="s">
        <v>80</v>
      </c>
      <c r="V816">
        <v>12</v>
      </c>
      <c r="W816">
        <v>88.2</v>
      </c>
      <c r="X816">
        <v>328239523</v>
      </c>
      <c r="Y816">
        <v>14.7</v>
      </c>
      <c r="Z816">
        <v>270663028</v>
      </c>
      <c r="AA816">
        <v>37.090240000000001</v>
      </c>
      <c r="AB816">
        <v>-95.712890999999999</v>
      </c>
      <c r="AC816" s="13">
        <f t="shared" si="13"/>
        <v>48251210</v>
      </c>
    </row>
    <row r="817" spans="1:29">
      <c r="A817">
        <v>98</v>
      </c>
      <c r="B817" t="s">
        <v>998</v>
      </c>
      <c r="C817">
        <v>36700000</v>
      </c>
      <c r="D817">
        <v>19378155425</v>
      </c>
      <c r="E817" t="s">
        <v>111</v>
      </c>
      <c r="F817" t="s">
        <v>998</v>
      </c>
      <c r="G817">
        <v>99</v>
      </c>
      <c r="H817" t="s">
        <v>59</v>
      </c>
      <c r="I817" t="s">
        <v>60</v>
      </c>
      <c r="J817" t="s">
        <v>111</v>
      </c>
      <c r="K817">
        <v>134</v>
      </c>
      <c r="L817">
        <v>30</v>
      </c>
      <c r="M817">
        <v>34</v>
      </c>
      <c r="N817">
        <v>175243000</v>
      </c>
      <c r="O817">
        <v>43800</v>
      </c>
      <c r="P817">
        <v>701000</v>
      </c>
      <c r="Q817">
        <v>525700</v>
      </c>
      <c r="R817">
        <v>8400000</v>
      </c>
      <c r="S817">
        <v>200000</v>
      </c>
      <c r="T817">
        <v>2006</v>
      </c>
      <c r="U817" t="s">
        <v>50</v>
      </c>
      <c r="V817">
        <v>19</v>
      </c>
      <c r="W817">
        <v>88.2</v>
      </c>
      <c r="X817">
        <v>328239523</v>
      </c>
      <c r="Y817">
        <v>14.7</v>
      </c>
      <c r="Z817">
        <v>270663028</v>
      </c>
      <c r="AA817">
        <v>37.090240000000001</v>
      </c>
      <c r="AB817">
        <v>-95.712890999999999</v>
      </c>
      <c r="AC817" s="13">
        <f t="shared" si="13"/>
        <v>48251210</v>
      </c>
    </row>
    <row r="818" spans="1:29">
      <c r="A818">
        <v>947</v>
      </c>
      <c r="B818" t="s">
        <v>999</v>
      </c>
      <c r="C818">
        <v>12600000</v>
      </c>
      <c r="D818">
        <v>8831179714</v>
      </c>
      <c r="E818" t="s">
        <v>111</v>
      </c>
      <c r="F818" t="s">
        <v>999</v>
      </c>
      <c r="G818">
        <v>99</v>
      </c>
      <c r="H818" t="s">
        <v>59</v>
      </c>
      <c r="I818" t="s">
        <v>60</v>
      </c>
      <c r="J818" t="s">
        <v>111</v>
      </c>
      <c r="K818">
        <v>557</v>
      </c>
      <c r="L818">
        <v>174</v>
      </c>
      <c r="M818">
        <v>148</v>
      </c>
      <c r="N818">
        <v>35027000</v>
      </c>
      <c r="O818">
        <v>8800</v>
      </c>
      <c r="P818">
        <v>140100</v>
      </c>
      <c r="Q818">
        <v>105100</v>
      </c>
      <c r="R818">
        <v>1700000</v>
      </c>
      <c r="S818" t="s">
        <v>78</v>
      </c>
      <c r="T818">
        <v>2010</v>
      </c>
      <c r="U818" t="s">
        <v>130</v>
      </c>
      <c r="V818">
        <v>1</v>
      </c>
      <c r="W818">
        <v>88.2</v>
      </c>
      <c r="X818">
        <v>328239523</v>
      </c>
      <c r="Y818">
        <v>14.7</v>
      </c>
      <c r="Z818">
        <v>270663028</v>
      </c>
      <c r="AA818">
        <v>37.090240000000001</v>
      </c>
      <c r="AB818">
        <v>-95.712890999999999</v>
      </c>
      <c r="AC818" s="13">
        <f t="shared" si="13"/>
        <v>48251210</v>
      </c>
    </row>
    <row r="819" spans="1:29">
      <c r="A819">
        <v>990</v>
      </c>
      <c r="B819" t="s">
        <v>1000</v>
      </c>
      <c r="C819">
        <v>12400000</v>
      </c>
      <c r="D819">
        <v>6993406259</v>
      </c>
      <c r="E819" t="s">
        <v>111</v>
      </c>
      <c r="F819" t="s">
        <v>1000</v>
      </c>
      <c r="G819">
        <v>99</v>
      </c>
      <c r="H819" t="s">
        <v>59</v>
      </c>
      <c r="I819" t="s">
        <v>60</v>
      </c>
      <c r="J819" t="s">
        <v>63</v>
      </c>
      <c r="K819">
        <v>833</v>
      </c>
      <c r="L819">
        <v>175</v>
      </c>
      <c r="M819">
        <v>171</v>
      </c>
      <c r="N819">
        <v>49412000</v>
      </c>
      <c r="O819">
        <v>12400</v>
      </c>
      <c r="P819">
        <v>197600</v>
      </c>
      <c r="Q819">
        <v>148200</v>
      </c>
      <c r="R819">
        <v>2400000</v>
      </c>
      <c r="S819">
        <v>100000</v>
      </c>
      <c r="T819">
        <v>2012</v>
      </c>
      <c r="U819" t="s">
        <v>68</v>
      </c>
      <c r="V819">
        <v>17</v>
      </c>
      <c r="W819">
        <v>88.2</v>
      </c>
      <c r="X819">
        <v>328239523</v>
      </c>
      <c r="Y819">
        <v>14.7</v>
      </c>
      <c r="Z819">
        <v>270663028</v>
      </c>
      <c r="AA819">
        <v>37.090240000000001</v>
      </c>
      <c r="AB819">
        <v>-95.712890999999999</v>
      </c>
      <c r="AC819" s="13">
        <f t="shared" si="13"/>
        <v>48251210</v>
      </c>
    </row>
    <row r="820" spans="1:29">
      <c r="A820">
        <v>536</v>
      </c>
      <c r="B820" t="s">
        <v>1001</v>
      </c>
      <c r="C820">
        <v>17000000</v>
      </c>
      <c r="D820">
        <v>14543594822</v>
      </c>
      <c r="E820" t="s">
        <v>111</v>
      </c>
      <c r="F820" t="s">
        <v>1001</v>
      </c>
      <c r="G820">
        <v>97</v>
      </c>
      <c r="H820" t="s">
        <v>59</v>
      </c>
      <c r="I820" t="s">
        <v>60</v>
      </c>
      <c r="J820" t="s">
        <v>111</v>
      </c>
      <c r="K820">
        <v>241</v>
      </c>
      <c r="L820">
        <v>133</v>
      </c>
      <c r="M820">
        <v>112</v>
      </c>
      <c r="N820">
        <v>49817000</v>
      </c>
      <c r="O820">
        <v>12500</v>
      </c>
      <c r="P820">
        <v>199300</v>
      </c>
      <c r="Q820">
        <v>149500</v>
      </c>
      <c r="R820">
        <v>2400000</v>
      </c>
      <c r="S820" t="s">
        <v>78</v>
      </c>
      <c r="T820">
        <v>2009</v>
      </c>
      <c r="U820" t="s">
        <v>80</v>
      </c>
      <c r="V820">
        <v>12</v>
      </c>
      <c r="W820">
        <v>88.2</v>
      </c>
      <c r="X820">
        <v>328239523</v>
      </c>
      <c r="Y820">
        <v>14.7</v>
      </c>
      <c r="Z820">
        <v>270663028</v>
      </c>
      <c r="AA820">
        <v>37.090240000000001</v>
      </c>
      <c r="AB820">
        <v>-95.712890999999999</v>
      </c>
      <c r="AC820" s="13">
        <f t="shared" si="13"/>
        <v>48251210</v>
      </c>
    </row>
    <row r="821" spans="1:29">
      <c r="A821">
        <v>860</v>
      </c>
      <c r="B821" t="s">
        <v>1002</v>
      </c>
      <c r="C821">
        <v>13400000</v>
      </c>
      <c r="D821">
        <v>4306212515</v>
      </c>
      <c r="E821" t="s">
        <v>29</v>
      </c>
      <c r="F821" t="s">
        <v>1003</v>
      </c>
      <c r="G821">
        <v>96</v>
      </c>
      <c r="H821" t="s">
        <v>59</v>
      </c>
      <c r="I821" t="s">
        <v>60</v>
      </c>
      <c r="J821" t="s">
        <v>107</v>
      </c>
      <c r="K821">
        <v>3846885</v>
      </c>
      <c r="L821">
        <v>7615</v>
      </c>
      <c r="M821">
        <v>4466</v>
      </c>
      <c r="N821">
        <v>3</v>
      </c>
      <c r="O821">
        <v>0</v>
      </c>
      <c r="P821">
        <v>0.01</v>
      </c>
      <c r="Q821">
        <v>0.01</v>
      </c>
      <c r="R821">
        <v>0.14000000000000001</v>
      </c>
      <c r="S821">
        <v>1</v>
      </c>
      <c r="T821">
        <v>2006</v>
      </c>
      <c r="U821" t="s">
        <v>68</v>
      </c>
      <c r="V821">
        <v>17</v>
      </c>
      <c r="W821">
        <v>88.2</v>
      </c>
      <c r="X821">
        <v>328239523</v>
      </c>
      <c r="Y821">
        <v>14.7</v>
      </c>
      <c r="Z821">
        <v>270663028</v>
      </c>
      <c r="AA821">
        <v>37.090240000000001</v>
      </c>
      <c r="AB821">
        <v>-95.712890999999999</v>
      </c>
      <c r="AC821" s="13">
        <f t="shared" si="13"/>
        <v>48251210</v>
      </c>
    </row>
    <row r="822" spans="1:29">
      <c r="A822">
        <v>703</v>
      </c>
      <c r="B822" t="s">
        <v>1004</v>
      </c>
      <c r="C822">
        <v>14900000</v>
      </c>
      <c r="D822">
        <v>8615618825</v>
      </c>
      <c r="E822" t="s">
        <v>63</v>
      </c>
      <c r="F822" t="s">
        <v>1005</v>
      </c>
      <c r="G822">
        <v>93</v>
      </c>
      <c r="H822" t="s">
        <v>243</v>
      </c>
      <c r="I822" t="s">
        <v>244</v>
      </c>
      <c r="J822" t="s">
        <v>607</v>
      </c>
      <c r="K822">
        <v>3468229</v>
      </c>
      <c r="L822">
        <v>3508</v>
      </c>
      <c r="M822">
        <v>3271</v>
      </c>
      <c r="N822">
        <v>2477</v>
      </c>
      <c r="O822">
        <v>0.62</v>
      </c>
      <c r="P822">
        <v>10</v>
      </c>
      <c r="Q822">
        <v>7</v>
      </c>
      <c r="R822">
        <v>119</v>
      </c>
      <c r="S822">
        <v>9</v>
      </c>
      <c r="T822">
        <v>2012</v>
      </c>
      <c r="U822" t="s">
        <v>40</v>
      </c>
      <c r="V822">
        <v>19</v>
      </c>
      <c r="W822">
        <v>63.2</v>
      </c>
      <c r="X822">
        <v>126226568</v>
      </c>
      <c r="Y822">
        <v>2.29</v>
      </c>
      <c r="Z822">
        <v>115782416</v>
      </c>
      <c r="AA822">
        <v>36.204824000000002</v>
      </c>
      <c r="AB822">
        <v>138.25292400000001</v>
      </c>
      <c r="AC822" s="13">
        <f t="shared" si="13"/>
        <v>2890588</v>
      </c>
    </row>
    <row r="823" spans="1:29">
      <c r="A823">
        <v>155</v>
      </c>
      <c r="B823" t="s">
        <v>1006</v>
      </c>
      <c r="C823">
        <v>30700000</v>
      </c>
      <c r="D823">
        <v>16793072362</v>
      </c>
      <c r="E823" t="s">
        <v>111</v>
      </c>
      <c r="F823" t="s">
        <v>1006</v>
      </c>
      <c r="G823">
        <v>92</v>
      </c>
      <c r="H823" t="s">
        <v>59</v>
      </c>
      <c r="I823" t="s">
        <v>60</v>
      </c>
      <c r="J823" t="s">
        <v>111</v>
      </c>
      <c r="K823">
        <v>169</v>
      </c>
      <c r="L823">
        <v>45</v>
      </c>
      <c r="M823">
        <v>50</v>
      </c>
      <c r="N823">
        <v>188837000</v>
      </c>
      <c r="O823">
        <v>47200</v>
      </c>
      <c r="P823">
        <v>755300</v>
      </c>
      <c r="Q823">
        <v>566500</v>
      </c>
      <c r="R823">
        <v>9100000</v>
      </c>
      <c r="S823">
        <v>100000</v>
      </c>
      <c r="T823">
        <v>2009</v>
      </c>
      <c r="U823" t="s">
        <v>42</v>
      </c>
      <c r="V823">
        <v>3</v>
      </c>
      <c r="W823">
        <v>88.2</v>
      </c>
      <c r="X823">
        <v>328239523</v>
      </c>
      <c r="Y823">
        <v>14.7</v>
      </c>
      <c r="Z823">
        <v>270663028</v>
      </c>
      <c r="AA823">
        <v>37.090240000000001</v>
      </c>
      <c r="AB823">
        <v>-95.712890999999999</v>
      </c>
      <c r="AC823" s="13">
        <f t="shared" si="13"/>
        <v>48251210</v>
      </c>
    </row>
    <row r="824" spans="1:29">
      <c r="A824">
        <v>696</v>
      </c>
      <c r="B824" t="s">
        <v>1007</v>
      </c>
      <c r="C824">
        <v>14900000</v>
      </c>
      <c r="D824">
        <v>4033400167</v>
      </c>
      <c r="E824" t="s">
        <v>63</v>
      </c>
      <c r="F824" t="s">
        <v>1007</v>
      </c>
      <c r="G824">
        <v>86</v>
      </c>
      <c r="H824" t="s">
        <v>59</v>
      </c>
      <c r="I824" t="s">
        <v>60</v>
      </c>
      <c r="J824" t="s">
        <v>63</v>
      </c>
      <c r="K824">
        <v>1886</v>
      </c>
      <c r="L824">
        <v>152</v>
      </c>
      <c r="M824">
        <v>147</v>
      </c>
      <c r="N824">
        <v>11043000</v>
      </c>
      <c r="O824">
        <v>2800</v>
      </c>
      <c r="P824">
        <v>44200</v>
      </c>
      <c r="Q824">
        <v>33100</v>
      </c>
      <c r="R824">
        <v>530100</v>
      </c>
      <c r="S824" t="s">
        <v>78</v>
      </c>
      <c r="T824">
        <v>2006</v>
      </c>
      <c r="U824" t="s">
        <v>55</v>
      </c>
      <c r="V824">
        <v>8</v>
      </c>
      <c r="W824">
        <v>88.2</v>
      </c>
      <c r="X824">
        <v>328239523</v>
      </c>
      <c r="Y824">
        <v>14.7</v>
      </c>
      <c r="Z824">
        <v>270663028</v>
      </c>
      <c r="AA824">
        <v>37.090240000000001</v>
      </c>
      <c r="AB824">
        <v>-95.712890999999999</v>
      </c>
      <c r="AC824" s="13">
        <f t="shared" si="13"/>
        <v>48251210</v>
      </c>
    </row>
    <row r="825" spans="1:29">
      <c r="A825">
        <v>422</v>
      </c>
      <c r="B825" t="s">
        <v>1008</v>
      </c>
      <c r="C825">
        <v>19400000</v>
      </c>
      <c r="D825">
        <v>1577859332</v>
      </c>
      <c r="E825" t="s">
        <v>29</v>
      </c>
      <c r="F825" t="s">
        <v>1008</v>
      </c>
      <c r="G825">
        <v>85</v>
      </c>
      <c r="H825" t="s">
        <v>205</v>
      </c>
      <c r="I825" t="s">
        <v>206</v>
      </c>
      <c r="J825" t="s">
        <v>171</v>
      </c>
      <c r="K825">
        <v>6674</v>
      </c>
      <c r="L825">
        <v>14</v>
      </c>
      <c r="M825">
        <v>22</v>
      </c>
      <c r="N825">
        <v>2382000</v>
      </c>
      <c r="O825">
        <v>595</v>
      </c>
      <c r="P825">
        <v>9500</v>
      </c>
      <c r="Q825">
        <v>7100</v>
      </c>
      <c r="R825">
        <v>114300</v>
      </c>
      <c r="S825">
        <v>100000</v>
      </c>
      <c r="T825">
        <v>2017</v>
      </c>
      <c r="U825" t="s">
        <v>50</v>
      </c>
      <c r="V825">
        <v>15</v>
      </c>
      <c r="W825">
        <v>40.200000000000003</v>
      </c>
      <c r="X825">
        <v>126014024</v>
      </c>
      <c r="Y825">
        <v>3.42</v>
      </c>
      <c r="Z825">
        <v>102626859</v>
      </c>
      <c r="AA825">
        <v>23.634501</v>
      </c>
      <c r="AB825">
        <v>-102.552784</v>
      </c>
      <c r="AC825" s="13">
        <f t="shared" si="13"/>
        <v>4309680</v>
      </c>
    </row>
    <row r="826" spans="1:29">
      <c r="A826">
        <v>716</v>
      </c>
      <c r="B826" t="s">
        <v>1009</v>
      </c>
      <c r="C826">
        <v>14700000</v>
      </c>
      <c r="D826">
        <v>1321380490</v>
      </c>
      <c r="E826" t="s">
        <v>63</v>
      </c>
      <c r="F826" t="s">
        <v>1009</v>
      </c>
      <c r="G826">
        <v>85</v>
      </c>
      <c r="H826" t="s">
        <v>59</v>
      </c>
      <c r="I826" t="s">
        <v>60</v>
      </c>
      <c r="J826" t="s">
        <v>63</v>
      </c>
      <c r="K826">
        <v>8317</v>
      </c>
      <c r="L826">
        <v>154</v>
      </c>
      <c r="M826">
        <v>149</v>
      </c>
      <c r="N826">
        <v>4781000</v>
      </c>
      <c r="O826">
        <v>1200</v>
      </c>
      <c r="P826">
        <v>19100</v>
      </c>
      <c r="Q826">
        <v>14300</v>
      </c>
      <c r="R826">
        <v>229500</v>
      </c>
      <c r="S826" t="s">
        <v>78</v>
      </c>
      <c r="T826">
        <v>2017</v>
      </c>
      <c r="U826" t="s">
        <v>50</v>
      </c>
      <c r="V826">
        <v>5</v>
      </c>
      <c r="W826">
        <v>88.2</v>
      </c>
      <c r="X826">
        <v>328239523</v>
      </c>
      <c r="Y826">
        <v>14.7</v>
      </c>
      <c r="Z826">
        <v>270663028</v>
      </c>
      <c r="AA826">
        <v>37.090240000000001</v>
      </c>
      <c r="AB826">
        <v>-95.712890999999999</v>
      </c>
      <c r="AC826" s="13">
        <f t="shared" si="13"/>
        <v>48251210</v>
      </c>
    </row>
    <row r="827" spans="1:29">
      <c r="A827">
        <v>70</v>
      </c>
      <c r="B827" t="s">
        <v>1010</v>
      </c>
      <c r="C827">
        <v>41900000</v>
      </c>
      <c r="D827">
        <v>22477745835</v>
      </c>
      <c r="E827" t="s">
        <v>63</v>
      </c>
      <c r="F827" t="s">
        <v>1010</v>
      </c>
      <c r="G827">
        <v>84</v>
      </c>
      <c r="H827" t="s">
        <v>1011</v>
      </c>
      <c r="I827" t="s">
        <v>1012</v>
      </c>
      <c r="J827" t="s">
        <v>111</v>
      </c>
      <c r="K827">
        <v>98</v>
      </c>
      <c r="L827">
        <v>1</v>
      </c>
      <c r="M827">
        <v>27</v>
      </c>
      <c r="N827">
        <v>182926000</v>
      </c>
      <c r="O827">
        <v>45700</v>
      </c>
      <c r="P827">
        <v>731700</v>
      </c>
      <c r="Q827">
        <v>548800</v>
      </c>
      <c r="R827">
        <v>8800000</v>
      </c>
      <c r="S827">
        <v>100000</v>
      </c>
      <c r="T827">
        <v>2005</v>
      </c>
      <c r="U827" t="s">
        <v>40</v>
      </c>
      <c r="V827">
        <v>6</v>
      </c>
      <c r="W827">
        <v>65.400000000000006</v>
      </c>
      <c r="X827">
        <v>287025</v>
      </c>
      <c r="Y827">
        <v>10.33</v>
      </c>
      <c r="Z827">
        <v>89431</v>
      </c>
      <c r="AA827">
        <v>13.193887</v>
      </c>
      <c r="AB827">
        <v>-59.543197999999997</v>
      </c>
      <c r="AC827" s="13">
        <f t="shared" si="13"/>
        <v>29650</v>
      </c>
    </row>
    <row r="828" spans="1:29">
      <c r="A828">
        <v>527</v>
      </c>
      <c r="B828" t="s">
        <v>1013</v>
      </c>
      <c r="C828">
        <v>17200000</v>
      </c>
      <c r="D828">
        <v>8903647480</v>
      </c>
      <c r="E828" t="s">
        <v>118</v>
      </c>
      <c r="F828" t="s">
        <v>1014</v>
      </c>
      <c r="G828">
        <v>83</v>
      </c>
      <c r="H828" t="s">
        <v>318</v>
      </c>
      <c r="I828" t="s">
        <v>319</v>
      </c>
      <c r="J828" t="s">
        <v>171</v>
      </c>
      <c r="K828">
        <v>4031958</v>
      </c>
      <c r="L828">
        <v>3450</v>
      </c>
      <c r="M828">
        <v>7408</v>
      </c>
      <c r="N828">
        <v>25</v>
      </c>
      <c r="O828">
        <v>0.01</v>
      </c>
      <c r="P828">
        <v>0.1</v>
      </c>
      <c r="Q828">
        <v>0.08</v>
      </c>
      <c r="R828">
        <v>1</v>
      </c>
      <c r="S828" t="s">
        <v>78</v>
      </c>
      <c r="T828">
        <v>2014</v>
      </c>
      <c r="U828" t="s">
        <v>50</v>
      </c>
      <c r="V828">
        <v>11</v>
      </c>
      <c r="W828">
        <v>113.1</v>
      </c>
      <c r="X828">
        <v>25766605</v>
      </c>
      <c r="Y828">
        <v>5.27</v>
      </c>
      <c r="Z828">
        <v>21844756</v>
      </c>
      <c r="AA828">
        <v>-25.274398000000001</v>
      </c>
      <c r="AB828">
        <v>133.775136</v>
      </c>
      <c r="AC828" s="13">
        <f t="shared" si="13"/>
        <v>1357900</v>
      </c>
    </row>
    <row r="829" spans="1:29">
      <c r="A829">
        <v>371</v>
      </c>
      <c r="B829" t="s">
        <v>1015</v>
      </c>
      <c r="C829">
        <v>20600000</v>
      </c>
      <c r="D829">
        <v>7657171980</v>
      </c>
      <c r="E829" t="s">
        <v>198</v>
      </c>
      <c r="F829" t="s">
        <v>1015</v>
      </c>
      <c r="G829">
        <v>83</v>
      </c>
      <c r="H829" t="s">
        <v>273</v>
      </c>
      <c r="I829" t="s">
        <v>274</v>
      </c>
      <c r="J829" t="s">
        <v>63</v>
      </c>
      <c r="K829">
        <v>711</v>
      </c>
      <c r="L829">
        <v>8</v>
      </c>
      <c r="M829">
        <v>98</v>
      </c>
      <c r="N829">
        <v>193176000</v>
      </c>
      <c r="O829">
        <v>48300</v>
      </c>
      <c r="P829">
        <v>772700</v>
      </c>
      <c r="Q829">
        <v>579500</v>
      </c>
      <c r="R829">
        <v>9300000</v>
      </c>
      <c r="S829">
        <v>200000</v>
      </c>
      <c r="T829">
        <v>2017</v>
      </c>
      <c r="U829" t="s">
        <v>68</v>
      </c>
      <c r="V829">
        <v>15</v>
      </c>
      <c r="W829">
        <v>90</v>
      </c>
      <c r="X829">
        <v>44938712</v>
      </c>
      <c r="Y829">
        <v>9.7899999999999991</v>
      </c>
      <c r="Z829">
        <v>41339571</v>
      </c>
      <c r="AA829">
        <v>-38.416097000000001</v>
      </c>
      <c r="AB829">
        <v>-63.616672000000001</v>
      </c>
      <c r="AC829" s="13">
        <f t="shared" si="13"/>
        <v>4399500</v>
      </c>
    </row>
    <row r="830" spans="1:29">
      <c r="A830">
        <v>575</v>
      </c>
      <c r="B830" t="s">
        <v>1016</v>
      </c>
      <c r="C830">
        <v>16300000</v>
      </c>
      <c r="D830">
        <v>6613422635</v>
      </c>
      <c r="E830" t="s">
        <v>111</v>
      </c>
      <c r="F830" t="s">
        <v>1016</v>
      </c>
      <c r="G830">
        <v>80</v>
      </c>
      <c r="H830" t="s">
        <v>59</v>
      </c>
      <c r="I830" t="s">
        <v>60</v>
      </c>
      <c r="J830" t="s">
        <v>111</v>
      </c>
      <c r="K830">
        <v>906</v>
      </c>
      <c r="L830">
        <v>139</v>
      </c>
      <c r="M830">
        <v>117</v>
      </c>
      <c r="N830">
        <v>42704000</v>
      </c>
      <c r="O830">
        <v>10700</v>
      </c>
      <c r="P830">
        <v>170800</v>
      </c>
      <c r="Q830">
        <v>128100</v>
      </c>
      <c r="R830">
        <v>2000000</v>
      </c>
      <c r="S830">
        <v>100000</v>
      </c>
      <c r="T830">
        <v>2015</v>
      </c>
      <c r="U830" t="s">
        <v>42</v>
      </c>
      <c r="V830">
        <v>11</v>
      </c>
      <c r="W830">
        <v>88.2</v>
      </c>
      <c r="X830">
        <v>328239523</v>
      </c>
      <c r="Y830">
        <v>14.7</v>
      </c>
      <c r="Z830">
        <v>270663028</v>
      </c>
      <c r="AA830">
        <v>37.090240000000001</v>
      </c>
      <c r="AB830">
        <v>-95.712890999999999</v>
      </c>
      <c r="AC830" s="13">
        <f t="shared" si="13"/>
        <v>48251210</v>
      </c>
    </row>
    <row r="831" spans="1:29">
      <c r="A831">
        <v>438</v>
      </c>
      <c r="B831" t="s">
        <v>1017</v>
      </c>
      <c r="C831">
        <v>19000000</v>
      </c>
      <c r="D831">
        <v>16014044618</v>
      </c>
      <c r="E831" t="s">
        <v>111</v>
      </c>
      <c r="F831" t="s">
        <v>1017</v>
      </c>
      <c r="G831">
        <v>79</v>
      </c>
      <c r="H831" t="s">
        <v>161</v>
      </c>
      <c r="I831" t="s">
        <v>162</v>
      </c>
      <c r="J831" t="s">
        <v>111</v>
      </c>
      <c r="K831">
        <v>191</v>
      </c>
      <c r="L831">
        <v>18</v>
      </c>
      <c r="M831">
        <v>99</v>
      </c>
      <c r="N831">
        <v>102410000</v>
      </c>
      <c r="O831">
        <v>25600</v>
      </c>
      <c r="P831">
        <v>409600</v>
      </c>
      <c r="Q831">
        <v>307200</v>
      </c>
      <c r="R831">
        <v>4900000</v>
      </c>
      <c r="S831">
        <v>100000</v>
      </c>
      <c r="T831">
        <v>2007</v>
      </c>
      <c r="U831" t="s">
        <v>55</v>
      </c>
      <c r="V831">
        <v>11</v>
      </c>
      <c r="W831">
        <v>60</v>
      </c>
      <c r="X831">
        <v>66834405</v>
      </c>
      <c r="Y831">
        <v>3.85</v>
      </c>
      <c r="Z831">
        <v>55908316</v>
      </c>
      <c r="AA831">
        <v>55.378050999999999</v>
      </c>
      <c r="AB831">
        <v>-3.4359730000000002</v>
      </c>
      <c r="AC831" s="13">
        <f t="shared" si="13"/>
        <v>2573125</v>
      </c>
    </row>
    <row r="832" spans="1:29">
      <c r="A832">
        <v>619</v>
      </c>
      <c r="B832" t="s">
        <v>1018</v>
      </c>
      <c r="C832">
        <v>15700000</v>
      </c>
      <c r="D832">
        <v>5914071870</v>
      </c>
      <c r="E832" t="s">
        <v>111</v>
      </c>
      <c r="F832" t="s">
        <v>1018</v>
      </c>
      <c r="G832">
        <v>79</v>
      </c>
      <c r="H832" t="s">
        <v>30</v>
      </c>
      <c r="I832" t="s">
        <v>31</v>
      </c>
      <c r="J832" t="s">
        <v>111</v>
      </c>
      <c r="K832">
        <v>1071</v>
      </c>
      <c r="L832">
        <v>97</v>
      </c>
      <c r="M832">
        <v>121</v>
      </c>
      <c r="N832">
        <v>141842000</v>
      </c>
      <c r="O832">
        <v>35500</v>
      </c>
      <c r="P832">
        <v>567400</v>
      </c>
      <c r="Q832">
        <v>425500</v>
      </c>
      <c r="R832">
        <v>6800000</v>
      </c>
      <c r="S832">
        <v>300000</v>
      </c>
      <c r="T832">
        <v>2017</v>
      </c>
      <c r="U832" t="s">
        <v>64</v>
      </c>
      <c r="V832">
        <v>8</v>
      </c>
      <c r="W832">
        <v>28.1</v>
      </c>
      <c r="X832">
        <v>1366417754</v>
      </c>
      <c r="Y832">
        <v>5.36</v>
      </c>
      <c r="Z832">
        <v>471031528</v>
      </c>
      <c r="AA832">
        <v>20.593684</v>
      </c>
      <c r="AB832">
        <v>78.962879999999998</v>
      </c>
      <c r="AC832" s="13">
        <f t="shared" si="13"/>
        <v>73239992</v>
      </c>
    </row>
    <row r="833" spans="1:29">
      <c r="A833">
        <v>230</v>
      </c>
      <c r="B833" t="s">
        <v>1019</v>
      </c>
      <c r="C833">
        <v>25500000</v>
      </c>
      <c r="D833">
        <v>14401218086</v>
      </c>
      <c r="E833" t="s">
        <v>111</v>
      </c>
      <c r="F833" t="s">
        <v>1019</v>
      </c>
      <c r="G833">
        <v>78</v>
      </c>
      <c r="H833" t="s">
        <v>59</v>
      </c>
      <c r="I833" t="s">
        <v>60</v>
      </c>
      <c r="J833" t="s">
        <v>111</v>
      </c>
      <c r="K833">
        <v>243</v>
      </c>
      <c r="L833">
        <v>69</v>
      </c>
      <c r="M833">
        <v>69</v>
      </c>
      <c r="N833">
        <v>195499000</v>
      </c>
      <c r="O833">
        <v>48900</v>
      </c>
      <c r="P833">
        <v>782000</v>
      </c>
      <c r="Q833">
        <v>586500</v>
      </c>
      <c r="R833">
        <v>9400000</v>
      </c>
      <c r="S833">
        <v>100000</v>
      </c>
      <c r="T833">
        <v>2011</v>
      </c>
      <c r="U833" t="s">
        <v>84</v>
      </c>
      <c r="V833">
        <v>15</v>
      </c>
      <c r="W833">
        <v>88.2</v>
      </c>
      <c r="X833">
        <v>328239523</v>
      </c>
      <c r="Y833">
        <v>14.7</v>
      </c>
      <c r="Z833">
        <v>270663028</v>
      </c>
      <c r="AA833">
        <v>37.090240000000001</v>
      </c>
      <c r="AB833">
        <v>-95.712890999999999</v>
      </c>
      <c r="AC833" s="13">
        <f t="shared" si="13"/>
        <v>48251210</v>
      </c>
    </row>
    <row r="834" spans="1:29">
      <c r="A834">
        <v>344</v>
      </c>
      <c r="B834" t="s">
        <v>1020</v>
      </c>
      <c r="C834">
        <v>21300000</v>
      </c>
      <c r="D834">
        <v>10644857969</v>
      </c>
      <c r="E834" t="s">
        <v>111</v>
      </c>
      <c r="F834" t="s">
        <v>1020</v>
      </c>
      <c r="G834">
        <v>78</v>
      </c>
      <c r="H834" t="s">
        <v>59</v>
      </c>
      <c r="I834" t="s">
        <v>60</v>
      </c>
      <c r="J834" t="s">
        <v>111</v>
      </c>
      <c r="K834">
        <v>396</v>
      </c>
      <c r="L834">
        <v>98</v>
      </c>
      <c r="M834">
        <v>90</v>
      </c>
      <c r="N834">
        <v>103171000</v>
      </c>
      <c r="O834">
        <v>25800</v>
      </c>
      <c r="P834">
        <v>412700</v>
      </c>
      <c r="Q834">
        <v>309500</v>
      </c>
      <c r="R834">
        <v>5000000</v>
      </c>
      <c r="S834">
        <v>100000</v>
      </c>
      <c r="T834">
        <v>2011</v>
      </c>
      <c r="U834" t="s">
        <v>50</v>
      </c>
      <c r="V834">
        <v>6</v>
      </c>
      <c r="W834">
        <v>88.2</v>
      </c>
      <c r="X834">
        <v>328239523</v>
      </c>
      <c r="Y834">
        <v>14.7</v>
      </c>
      <c r="Z834">
        <v>270663028</v>
      </c>
      <c r="AA834">
        <v>37.090240000000001</v>
      </c>
      <c r="AB834">
        <v>-95.712890999999999</v>
      </c>
      <c r="AC834" s="13">
        <f t="shared" si="13"/>
        <v>48251210</v>
      </c>
    </row>
    <row r="835" spans="1:29">
      <c r="A835">
        <v>896</v>
      </c>
      <c r="B835" t="s">
        <v>1021</v>
      </c>
      <c r="C835">
        <v>13100000</v>
      </c>
      <c r="D835">
        <v>4608751851</v>
      </c>
      <c r="E835" t="s">
        <v>111</v>
      </c>
      <c r="F835" t="s">
        <v>1021</v>
      </c>
      <c r="G835">
        <v>73</v>
      </c>
      <c r="H835" t="s">
        <v>132</v>
      </c>
      <c r="I835" t="s">
        <v>133</v>
      </c>
      <c r="J835" t="s">
        <v>111</v>
      </c>
      <c r="K835">
        <v>1541</v>
      </c>
      <c r="L835">
        <v>50</v>
      </c>
      <c r="M835">
        <v>143</v>
      </c>
      <c r="N835">
        <v>48223000</v>
      </c>
      <c r="O835">
        <v>12100</v>
      </c>
      <c r="P835">
        <v>192900</v>
      </c>
      <c r="Q835">
        <v>144700</v>
      </c>
      <c r="R835">
        <v>2300000</v>
      </c>
      <c r="S835" t="s">
        <v>78</v>
      </c>
      <c r="T835">
        <v>2013</v>
      </c>
      <c r="U835" t="s">
        <v>130</v>
      </c>
      <c r="V835">
        <v>13</v>
      </c>
      <c r="W835">
        <v>51.3</v>
      </c>
      <c r="X835">
        <v>212559417</v>
      </c>
      <c r="Y835">
        <v>12.08</v>
      </c>
      <c r="Z835">
        <v>183241641</v>
      </c>
      <c r="AA835">
        <v>-14.235004</v>
      </c>
      <c r="AB835">
        <v>-51.925280000000001</v>
      </c>
      <c r="AC835" s="13">
        <f t="shared" si="13"/>
        <v>25677178</v>
      </c>
    </row>
    <row r="836" spans="1:29">
      <c r="A836">
        <v>270</v>
      </c>
      <c r="B836" t="s">
        <v>1022</v>
      </c>
      <c r="C836">
        <v>23800000</v>
      </c>
      <c r="D836">
        <v>5663125358</v>
      </c>
      <c r="E836" t="s">
        <v>63</v>
      </c>
      <c r="F836" t="s">
        <v>1022</v>
      </c>
      <c r="G836">
        <v>70</v>
      </c>
      <c r="H836" t="s">
        <v>78</v>
      </c>
      <c r="I836" t="s">
        <v>78</v>
      </c>
      <c r="J836" t="s">
        <v>63</v>
      </c>
      <c r="K836">
        <v>367929</v>
      </c>
      <c r="L836" t="s">
        <v>78</v>
      </c>
      <c r="M836">
        <v>2500</v>
      </c>
      <c r="N836">
        <v>31633</v>
      </c>
      <c r="O836">
        <v>8</v>
      </c>
      <c r="P836">
        <v>127</v>
      </c>
      <c r="Q836">
        <v>95</v>
      </c>
      <c r="R836">
        <v>1500</v>
      </c>
      <c r="S836" t="s">
        <v>78</v>
      </c>
      <c r="T836">
        <v>2016</v>
      </c>
      <c r="U836" t="s">
        <v>80</v>
      </c>
      <c r="V836">
        <v>17</v>
      </c>
      <c r="W836" t="s">
        <v>78</v>
      </c>
      <c r="X836" t="s">
        <v>78</v>
      </c>
      <c r="Y836" t="s">
        <v>78</v>
      </c>
      <c r="Z836" t="s">
        <v>78</v>
      </c>
      <c r="AA836" t="s">
        <v>78</v>
      </c>
      <c r="AB836" t="s">
        <v>78</v>
      </c>
      <c r="AC836" s="13" t="e">
        <f t="shared" si="13"/>
        <v>#VALUE!</v>
      </c>
    </row>
    <row r="837" spans="1:29">
      <c r="A837">
        <v>913</v>
      </c>
      <c r="B837" t="s">
        <v>1023</v>
      </c>
      <c r="C837">
        <v>12900000</v>
      </c>
      <c r="D837">
        <v>140022442</v>
      </c>
      <c r="E837" t="s">
        <v>63</v>
      </c>
      <c r="F837" t="s">
        <v>1023</v>
      </c>
      <c r="G837">
        <v>69</v>
      </c>
      <c r="H837" t="s">
        <v>132</v>
      </c>
      <c r="I837" t="s">
        <v>133</v>
      </c>
      <c r="J837" t="s">
        <v>63</v>
      </c>
      <c r="K837">
        <v>93531</v>
      </c>
      <c r="L837">
        <v>52</v>
      </c>
      <c r="M837">
        <v>167</v>
      </c>
      <c r="N837">
        <v>147626</v>
      </c>
      <c r="O837">
        <v>37</v>
      </c>
      <c r="P837">
        <v>591</v>
      </c>
      <c r="Q837">
        <v>443</v>
      </c>
      <c r="R837">
        <v>7100</v>
      </c>
      <c r="S837" t="s">
        <v>78</v>
      </c>
      <c r="T837">
        <v>2015</v>
      </c>
      <c r="U837" t="s">
        <v>68</v>
      </c>
      <c r="V837">
        <v>27</v>
      </c>
      <c r="W837">
        <v>51.3</v>
      </c>
      <c r="X837">
        <v>212559417</v>
      </c>
      <c r="Y837">
        <v>12.08</v>
      </c>
      <c r="Z837">
        <v>183241641</v>
      </c>
      <c r="AA837">
        <v>-14.235004</v>
      </c>
      <c r="AB837">
        <v>-51.925280000000001</v>
      </c>
      <c r="AC837" s="13">
        <f t="shared" si="13"/>
        <v>25677178</v>
      </c>
    </row>
    <row r="838" spans="1:29">
      <c r="A838">
        <v>688</v>
      </c>
      <c r="B838" t="s">
        <v>1024</v>
      </c>
      <c r="C838">
        <v>15000000</v>
      </c>
      <c r="D838">
        <v>9996133066</v>
      </c>
      <c r="E838" t="s">
        <v>76</v>
      </c>
      <c r="F838" t="s">
        <v>1025</v>
      </c>
      <c r="G838">
        <v>68</v>
      </c>
      <c r="H838" t="s">
        <v>78</v>
      </c>
      <c r="I838" t="s">
        <v>78</v>
      </c>
      <c r="J838" t="s">
        <v>129</v>
      </c>
      <c r="K838">
        <v>4056600</v>
      </c>
      <c r="L838" t="s">
        <v>78</v>
      </c>
      <c r="M838">
        <v>5289</v>
      </c>
      <c r="N838" t="s">
        <v>78</v>
      </c>
      <c r="O838">
        <v>0</v>
      </c>
      <c r="P838">
        <v>0</v>
      </c>
      <c r="Q838">
        <v>0</v>
      </c>
      <c r="R838">
        <v>0</v>
      </c>
      <c r="S838" t="s">
        <v>78</v>
      </c>
      <c r="T838">
        <v>2020</v>
      </c>
      <c r="U838" t="s">
        <v>84</v>
      </c>
      <c r="V838">
        <v>2</v>
      </c>
      <c r="W838" t="s">
        <v>78</v>
      </c>
      <c r="X838" t="s">
        <v>78</v>
      </c>
      <c r="Y838" t="s">
        <v>78</v>
      </c>
      <c r="Z838" t="s">
        <v>78</v>
      </c>
      <c r="AA838" t="s">
        <v>78</v>
      </c>
      <c r="AB838" t="s">
        <v>78</v>
      </c>
      <c r="AC838" s="13" t="e">
        <f t="shared" si="13"/>
        <v>#VALUE!</v>
      </c>
    </row>
    <row r="839" spans="1:29">
      <c r="A839">
        <v>733</v>
      </c>
      <c r="B839" t="s">
        <v>1026</v>
      </c>
      <c r="C839">
        <v>14600000</v>
      </c>
      <c r="D839">
        <v>7952268926</v>
      </c>
      <c r="E839" t="s">
        <v>111</v>
      </c>
      <c r="F839" t="s">
        <v>1026</v>
      </c>
      <c r="G839">
        <v>67</v>
      </c>
      <c r="H839" t="s">
        <v>59</v>
      </c>
      <c r="I839" t="s">
        <v>60</v>
      </c>
      <c r="J839" t="s">
        <v>111</v>
      </c>
      <c r="K839">
        <v>659</v>
      </c>
      <c r="L839">
        <v>155</v>
      </c>
      <c r="M839">
        <v>131</v>
      </c>
      <c r="N839">
        <v>37632000</v>
      </c>
      <c r="O839">
        <v>9400</v>
      </c>
      <c r="P839">
        <v>150500</v>
      </c>
      <c r="Q839">
        <v>112900</v>
      </c>
      <c r="R839">
        <v>1800000</v>
      </c>
      <c r="S839" t="s">
        <v>78</v>
      </c>
      <c r="T839">
        <v>2013</v>
      </c>
      <c r="U839" t="s">
        <v>55</v>
      </c>
      <c r="V839">
        <v>21</v>
      </c>
      <c r="W839">
        <v>88.2</v>
      </c>
      <c r="X839">
        <v>328239523</v>
      </c>
      <c r="Y839">
        <v>14.7</v>
      </c>
      <c r="Z839">
        <v>270663028</v>
      </c>
      <c r="AA839">
        <v>37.090240000000001</v>
      </c>
      <c r="AB839">
        <v>-95.712890999999999</v>
      </c>
      <c r="AC839" s="13">
        <f t="shared" si="13"/>
        <v>48251210</v>
      </c>
    </row>
    <row r="840" spans="1:29">
      <c r="A840">
        <v>157</v>
      </c>
      <c r="B840" t="s">
        <v>1027</v>
      </c>
      <c r="C840">
        <v>30700000</v>
      </c>
      <c r="D840">
        <v>3145161634</v>
      </c>
      <c r="E840" t="s">
        <v>198</v>
      </c>
      <c r="F840" t="s">
        <v>1027</v>
      </c>
      <c r="G840">
        <v>67</v>
      </c>
      <c r="H840" t="s">
        <v>30</v>
      </c>
      <c r="I840" t="s">
        <v>31</v>
      </c>
      <c r="J840" t="s">
        <v>63</v>
      </c>
      <c r="K840">
        <v>2687</v>
      </c>
      <c r="L840">
        <v>41</v>
      </c>
      <c r="M840">
        <v>45</v>
      </c>
      <c r="N840">
        <v>31822000</v>
      </c>
      <c r="O840">
        <v>8000</v>
      </c>
      <c r="P840">
        <v>127300</v>
      </c>
      <c r="Q840">
        <v>95500</v>
      </c>
      <c r="R840">
        <v>1500000</v>
      </c>
      <c r="S840">
        <v>300000</v>
      </c>
      <c r="T840">
        <v>2016</v>
      </c>
      <c r="U840" t="s">
        <v>38</v>
      </c>
      <c r="V840">
        <v>20</v>
      </c>
      <c r="W840">
        <v>28.1</v>
      </c>
      <c r="X840">
        <v>1366417754</v>
      </c>
      <c r="Y840">
        <v>5.36</v>
      </c>
      <c r="Z840">
        <v>471031528</v>
      </c>
      <c r="AA840">
        <v>20.593684</v>
      </c>
      <c r="AB840">
        <v>78.962879999999998</v>
      </c>
      <c r="AC840" s="13">
        <f t="shared" si="13"/>
        <v>73239992</v>
      </c>
    </row>
    <row r="841" spans="1:29">
      <c r="A841">
        <v>255</v>
      </c>
      <c r="B841" t="s">
        <v>1028</v>
      </c>
      <c r="C841">
        <v>24200000</v>
      </c>
      <c r="D841">
        <v>2700914170</v>
      </c>
      <c r="E841" t="s">
        <v>63</v>
      </c>
      <c r="F841" t="s">
        <v>1028</v>
      </c>
      <c r="G841">
        <v>67</v>
      </c>
      <c r="H841" t="s">
        <v>205</v>
      </c>
      <c r="I841" t="s">
        <v>206</v>
      </c>
      <c r="J841" t="s">
        <v>63</v>
      </c>
      <c r="K841">
        <v>3309</v>
      </c>
      <c r="L841">
        <v>10</v>
      </c>
      <c r="M841">
        <v>70</v>
      </c>
      <c r="N841">
        <v>33590000</v>
      </c>
      <c r="O841">
        <v>8400</v>
      </c>
      <c r="P841">
        <v>134400</v>
      </c>
      <c r="Q841">
        <v>100800</v>
      </c>
      <c r="R841">
        <v>1600000</v>
      </c>
      <c r="S841">
        <v>100000</v>
      </c>
      <c r="T841">
        <v>2021</v>
      </c>
      <c r="U841" t="s">
        <v>64</v>
      </c>
      <c r="V841">
        <v>9</v>
      </c>
      <c r="W841">
        <v>40.200000000000003</v>
      </c>
      <c r="X841">
        <v>126014024</v>
      </c>
      <c r="Y841">
        <v>3.42</v>
      </c>
      <c r="Z841">
        <v>102626859</v>
      </c>
      <c r="AA841">
        <v>23.634501</v>
      </c>
      <c r="AB841">
        <v>-102.552784</v>
      </c>
      <c r="AC841" s="13">
        <f t="shared" si="13"/>
        <v>4309680</v>
      </c>
    </row>
    <row r="842" spans="1:29">
      <c r="A842">
        <v>121</v>
      </c>
      <c r="B842" t="s">
        <v>1029</v>
      </c>
      <c r="C842">
        <v>33800000</v>
      </c>
      <c r="D842">
        <v>27274550757</v>
      </c>
      <c r="E842" t="s">
        <v>128</v>
      </c>
      <c r="F842" t="s">
        <v>1029</v>
      </c>
      <c r="G842">
        <v>66</v>
      </c>
      <c r="H842" t="s">
        <v>132</v>
      </c>
      <c r="I842" t="s">
        <v>133</v>
      </c>
      <c r="J842" t="s">
        <v>129</v>
      </c>
      <c r="K842">
        <v>54</v>
      </c>
      <c r="L842">
        <v>8</v>
      </c>
      <c r="M842">
        <v>9</v>
      </c>
      <c r="N842">
        <v>403508000</v>
      </c>
      <c r="O842">
        <v>100900</v>
      </c>
      <c r="P842">
        <v>1600000</v>
      </c>
      <c r="Q842">
        <v>1200000</v>
      </c>
      <c r="R842">
        <v>19400000</v>
      </c>
      <c r="S842">
        <v>200000</v>
      </c>
      <c r="T842">
        <v>2006</v>
      </c>
      <c r="U842" t="s">
        <v>42</v>
      </c>
      <c r="V842">
        <v>30</v>
      </c>
      <c r="W842">
        <v>51.3</v>
      </c>
      <c r="X842">
        <v>212559417</v>
      </c>
      <c r="Y842">
        <v>12.08</v>
      </c>
      <c r="Z842">
        <v>183241641</v>
      </c>
      <c r="AA842">
        <v>-14.235004</v>
      </c>
      <c r="AB842">
        <v>-51.925280000000001</v>
      </c>
      <c r="AC842" s="13">
        <f t="shared" si="13"/>
        <v>25677178</v>
      </c>
    </row>
    <row r="843" spans="1:29">
      <c r="A843">
        <v>46</v>
      </c>
      <c r="B843" t="s">
        <v>1030</v>
      </c>
      <c r="C843">
        <v>47900000</v>
      </c>
      <c r="D843">
        <v>13626331061</v>
      </c>
      <c r="E843" t="s">
        <v>111</v>
      </c>
      <c r="F843" t="s">
        <v>1030</v>
      </c>
      <c r="G843">
        <v>65</v>
      </c>
      <c r="H843" t="s">
        <v>59</v>
      </c>
      <c r="I843" t="s">
        <v>60</v>
      </c>
      <c r="J843" t="s">
        <v>111</v>
      </c>
      <c r="K843">
        <v>263</v>
      </c>
      <c r="L843">
        <v>16</v>
      </c>
      <c r="M843">
        <v>21</v>
      </c>
      <c r="N843">
        <v>146862000</v>
      </c>
      <c r="O843">
        <v>36700</v>
      </c>
      <c r="P843">
        <v>587400</v>
      </c>
      <c r="Q843">
        <v>440600</v>
      </c>
      <c r="R843">
        <v>7000000</v>
      </c>
      <c r="S843">
        <v>200000</v>
      </c>
      <c r="T843">
        <v>2013</v>
      </c>
      <c r="U843" t="s">
        <v>55</v>
      </c>
      <c r="V843">
        <v>6</v>
      </c>
      <c r="W843">
        <v>88.2</v>
      </c>
      <c r="X843">
        <v>328239523</v>
      </c>
      <c r="Y843">
        <v>14.7</v>
      </c>
      <c r="Z843">
        <v>270663028</v>
      </c>
      <c r="AA843">
        <v>37.090240000000001</v>
      </c>
      <c r="AB843">
        <v>-95.712890999999999</v>
      </c>
      <c r="AC843" s="13">
        <f t="shared" ref="AC843:AC906" si="14">ROUND((Y843/100)*X843, 0)</f>
        <v>48251210</v>
      </c>
    </row>
    <row r="844" spans="1:29">
      <c r="A844">
        <v>152</v>
      </c>
      <c r="B844" t="s">
        <v>1031</v>
      </c>
      <c r="C844">
        <v>31200000</v>
      </c>
      <c r="D844">
        <v>9673649438</v>
      </c>
      <c r="E844" t="s">
        <v>29</v>
      </c>
      <c r="F844" t="s">
        <v>1031</v>
      </c>
      <c r="G844">
        <v>65</v>
      </c>
      <c r="H844" t="s">
        <v>1032</v>
      </c>
      <c r="I844" t="s">
        <v>1033</v>
      </c>
      <c r="J844" t="s">
        <v>198</v>
      </c>
      <c r="K844">
        <v>3361188</v>
      </c>
      <c r="L844">
        <v>522</v>
      </c>
      <c r="M844">
        <v>2270</v>
      </c>
      <c r="N844">
        <v>3589</v>
      </c>
      <c r="O844">
        <v>0.9</v>
      </c>
      <c r="P844">
        <v>14</v>
      </c>
      <c r="Q844">
        <v>11</v>
      </c>
      <c r="R844">
        <v>172</v>
      </c>
      <c r="S844">
        <v>100</v>
      </c>
      <c r="T844">
        <v>2018</v>
      </c>
      <c r="U844" t="s">
        <v>84</v>
      </c>
      <c r="V844">
        <v>16</v>
      </c>
      <c r="W844">
        <v>79.3</v>
      </c>
      <c r="X844">
        <v>28515829</v>
      </c>
      <c r="Y844">
        <v>8.8000000000000007</v>
      </c>
      <c r="Z844">
        <v>25162368</v>
      </c>
      <c r="AA844">
        <v>6.4237500000000001</v>
      </c>
      <c r="AB844">
        <v>-66.589730000000003</v>
      </c>
      <c r="AC844" s="13">
        <f t="shared" si="14"/>
        <v>2509393</v>
      </c>
    </row>
    <row r="845" spans="1:29">
      <c r="A845">
        <v>785</v>
      </c>
      <c r="B845" t="s">
        <v>1034</v>
      </c>
      <c r="C845">
        <v>14100000</v>
      </c>
      <c r="D845">
        <v>3920221322</v>
      </c>
      <c r="E845" t="s">
        <v>63</v>
      </c>
      <c r="F845" t="s">
        <v>1034</v>
      </c>
      <c r="G845">
        <v>65</v>
      </c>
      <c r="H845" t="s">
        <v>78</v>
      </c>
      <c r="I845" t="s">
        <v>78</v>
      </c>
      <c r="J845" t="s">
        <v>78</v>
      </c>
      <c r="K845">
        <v>3999155</v>
      </c>
      <c r="L845" t="s">
        <v>78</v>
      </c>
      <c r="M845" t="s">
        <v>78</v>
      </c>
      <c r="N845">
        <v>20351</v>
      </c>
      <c r="O845">
        <v>5</v>
      </c>
      <c r="P845">
        <v>81</v>
      </c>
      <c r="Q845">
        <v>61</v>
      </c>
      <c r="R845">
        <v>977</v>
      </c>
      <c r="S845">
        <v>132</v>
      </c>
      <c r="T845">
        <v>2017</v>
      </c>
      <c r="U845" t="s">
        <v>42</v>
      </c>
      <c r="V845">
        <v>4</v>
      </c>
      <c r="W845" t="s">
        <v>78</v>
      </c>
      <c r="X845" t="s">
        <v>78</v>
      </c>
      <c r="Y845" t="s">
        <v>78</v>
      </c>
      <c r="Z845" t="s">
        <v>78</v>
      </c>
      <c r="AA845" t="s">
        <v>78</v>
      </c>
      <c r="AB845" t="s">
        <v>78</v>
      </c>
      <c r="AC845" s="13" t="e">
        <f t="shared" si="14"/>
        <v>#VALUE!</v>
      </c>
    </row>
    <row r="846" spans="1:29">
      <c r="A846">
        <v>798</v>
      </c>
      <c r="B846" t="s">
        <v>1035</v>
      </c>
      <c r="C846">
        <v>14000000</v>
      </c>
      <c r="D846">
        <v>9660950823</v>
      </c>
      <c r="E846" t="s">
        <v>111</v>
      </c>
      <c r="F846" t="s">
        <v>1035</v>
      </c>
      <c r="G846">
        <v>62</v>
      </c>
      <c r="H846" t="s">
        <v>205</v>
      </c>
      <c r="I846" t="s">
        <v>206</v>
      </c>
      <c r="J846" t="s">
        <v>129</v>
      </c>
      <c r="K846">
        <v>477</v>
      </c>
      <c r="L846">
        <v>29</v>
      </c>
      <c r="M846">
        <v>40</v>
      </c>
      <c r="N846">
        <v>70626000</v>
      </c>
      <c r="O846">
        <v>17700</v>
      </c>
      <c r="P846">
        <v>282500</v>
      </c>
      <c r="Q846">
        <v>211900</v>
      </c>
      <c r="R846">
        <v>3400000</v>
      </c>
      <c r="S846" t="s">
        <v>78</v>
      </c>
      <c r="T846">
        <v>2011</v>
      </c>
      <c r="U846" t="s">
        <v>42</v>
      </c>
      <c r="V846">
        <v>2</v>
      </c>
      <c r="W846">
        <v>40.200000000000003</v>
      </c>
      <c r="X846">
        <v>126014024</v>
      </c>
      <c r="Y846">
        <v>3.42</v>
      </c>
      <c r="Z846">
        <v>102626859</v>
      </c>
      <c r="AA846">
        <v>23.634501</v>
      </c>
      <c r="AB846">
        <v>-102.552784</v>
      </c>
      <c r="AC846" s="13">
        <f t="shared" si="14"/>
        <v>4309680</v>
      </c>
    </row>
    <row r="847" spans="1:29">
      <c r="A847">
        <v>995</v>
      </c>
      <c r="B847" t="s">
        <v>1036</v>
      </c>
      <c r="C847">
        <v>12300000</v>
      </c>
      <c r="D847">
        <v>2129773714</v>
      </c>
      <c r="E847" t="s">
        <v>198</v>
      </c>
      <c r="F847" t="s">
        <v>1036</v>
      </c>
      <c r="G847">
        <v>62</v>
      </c>
      <c r="H847" t="s">
        <v>30</v>
      </c>
      <c r="I847" t="s">
        <v>31</v>
      </c>
      <c r="J847" t="s">
        <v>198</v>
      </c>
      <c r="K847">
        <v>4568</v>
      </c>
      <c r="L847">
        <v>125</v>
      </c>
      <c r="M847">
        <v>44</v>
      </c>
      <c r="N847">
        <v>24000000</v>
      </c>
      <c r="O847">
        <v>6000</v>
      </c>
      <c r="P847">
        <v>96000</v>
      </c>
      <c r="Q847">
        <v>72000</v>
      </c>
      <c r="R847">
        <v>1200000</v>
      </c>
      <c r="S847">
        <v>100000</v>
      </c>
      <c r="T847">
        <v>2017</v>
      </c>
      <c r="U847" t="s">
        <v>42</v>
      </c>
      <c r="V847">
        <v>1</v>
      </c>
      <c r="W847">
        <v>28.1</v>
      </c>
      <c r="X847">
        <v>1366417754</v>
      </c>
      <c r="Y847">
        <v>5.36</v>
      </c>
      <c r="Z847">
        <v>471031528</v>
      </c>
      <c r="AA847">
        <v>20.593684</v>
      </c>
      <c r="AB847">
        <v>78.962879999999998</v>
      </c>
      <c r="AC847" s="13">
        <f t="shared" si="14"/>
        <v>73239992</v>
      </c>
    </row>
    <row r="848" spans="1:29">
      <c r="A848">
        <v>951</v>
      </c>
      <c r="B848" t="s">
        <v>1037</v>
      </c>
      <c r="C848">
        <v>12500000</v>
      </c>
      <c r="D848">
        <v>161254021</v>
      </c>
      <c r="E848" t="s">
        <v>78</v>
      </c>
      <c r="F848" t="s">
        <v>1037</v>
      </c>
      <c r="G848">
        <v>61</v>
      </c>
      <c r="H848" t="s">
        <v>59</v>
      </c>
      <c r="I848" t="s">
        <v>60</v>
      </c>
      <c r="J848" t="s">
        <v>129</v>
      </c>
      <c r="K848">
        <v>81750</v>
      </c>
      <c r="L848">
        <v>175</v>
      </c>
      <c r="M848">
        <v>46</v>
      </c>
      <c r="N848">
        <v>757789000</v>
      </c>
      <c r="O848">
        <v>0</v>
      </c>
      <c r="P848">
        <v>0</v>
      </c>
      <c r="Q848">
        <v>0</v>
      </c>
      <c r="R848">
        <v>0</v>
      </c>
      <c r="S848" t="s">
        <v>78</v>
      </c>
      <c r="T848">
        <v>2019</v>
      </c>
      <c r="U848" t="s">
        <v>38</v>
      </c>
      <c r="V848">
        <v>21</v>
      </c>
      <c r="W848">
        <v>88.2</v>
      </c>
      <c r="X848">
        <v>328239523</v>
      </c>
      <c r="Y848">
        <v>14.7</v>
      </c>
      <c r="Z848">
        <v>270663028</v>
      </c>
      <c r="AA848">
        <v>37.090240000000001</v>
      </c>
      <c r="AB848">
        <v>-95.712890999999999</v>
      </c>
      <c r="AC848" s="13">
        <f t="shared" si="14"/>
        <v>48251210</v>
      </c>
    </row>
    <row r="849" spans="1:29">
      <c r="A849">
        <v>773</v>
      </c>
      <c r="B849" t="s">
        <v>1038</v>
      </c>
      <c r="C849">
        <v>14200000</v>
      </c>
      <c r="D849">
        <v>6973932553</v>
      </c>
      <c r="E849" t="s">
        <v>63</v>
      </c>
      <c r="F849" t="s">
        <v>1039</v>
      </c>
      <c r="G849">
        <v>60</v>
      </c>
      <c r="H849" t="s">
        <v>53</v>
      </c>
      <c r="I849" t="s">
        <v>54</v>
      </c>
      <c r="J849" t="s">
        <v>63</v>
      </c>
      <c r="K849">
        <v>3739171</v>
      </c>
      <c r="L849">
        <v>2460</v>
      </c>
      <c r="M849">
        <v>4686</v>
      </c>
      <c r="N849">
        <v>105</v>
      </c>
      <c r="O849">
        <v>0.03</v>
      </c>
      <c r="P849">
        <v>0.42</v>
      </c>
      <c r="Q849">
        <v>0.32</v>
      </c>
      <c r="R849">
        <v>5</v>
      </c>
      <c r="S849">
        <v>10</v>
      </c>
      <c r="T849">
        <v>2016</v>
      </c>
      <c r="U849" t="s">
        <v>42</v>
      </c>
      <c r="V849">
        <v>3</v>
      </c>
      <c r="W849">
        <v>82.7</v>
      </c>
      <c r="X849">
        <v>44385155</v>
      </c>
      <c r="Y849">
        <v>8.8800000000000008</v>
      </c>
      <c r="Z849">
        <v>30835699</v>
      </c>
      <c r="AA849">
        <v>48.379432999999999</v>
      </c>
      <c r="AB849">
        <v>31.165579999999999</v>
      </c>
      <c r="AC849" s="13">
        <f t="shared" si="14"/>
        <v>3941402</v>
      </c>
    </row>
    <row r="850" spans="1:29">
      <c r="A850">
        <v>434</v>
      </c>
      <c r="B850" t="s">
        <v>1040</v>
      </c>
      <c r="C850">
        <v>19000000</v>
      </c>
      <c r="D850">
        <v>4924054368</v>
      </c>
      <c r="E850" t="s">
        <v>118</v>
      </c>
      <c r="F850" t="s">
        <v>1040</v>
      </c>
      <c r="G850">
        <v>60</v>
      </c>
      <c r="H850" t="s">
        <v>59</v>
      </c>
      <c r="I850" t="s">
        <v>60</v>
      </c>
      <c r="J850" t="s">
        <v>63</v>
      </c>
      <c r="K850">
        <v>1399</v>
      </c>
      <c r="L850">
        <v>116</v>
      </c>
      <c r="M850">
        <v>111</v>
      </c>
      <c r="N850">
        <v>21587000</v>
      </c>
      <c r="O850">
        <v>5400</v>
      </c>
      <c r="P850">
        <v>86300</v>
      </c>
      <c r="Q850">
        <v>64800</v>
      </c>
      <c r="R850">
        <v>1000000</v>
      </c>
      <c r="S850">
        <v>100000</v>
      </c>
      <c r="T850">
        <v>2018</v>
      </c>
      <c r="U850" t="s">
        <v>55</v>
      </c>
      <c r="V850">
        <v>20</v>
      </c>
      <c r="W850">
        <v>88.2</v>
      </c>
      <c r="X850">
        <v>328239523</v>
      </c>
      <c r="Y850">
        <v>14.7</v>
      </c>
      <c r="Z850">
        <v>270663028</v>
      </c>
      <c r="AA850">
        <v>37.090240000000001</v>
      </c>
      <c r="AB850">
        <v>-95.712890999999999</v>
      </c>
      <c r="AC850" s="13">
        <f t="shared" si="14"/>
        <v>48251210</v>
      </c>
    </row>
    <row r="851" spans="1:29">
      <c r="A851">
        <v>501</v>
      </c>
      <c r="B851" t="s">
        <v>1041</v>
      </c>
      <c r="C851">
        <v>17700000</v>
      </c>
      <c r="D851">
        <v>4196061192</v>
      </c>
      <c r="E851" t="s">
        <v>111</v>
      </c>
      <c r="F851" t="s">
        <v>1041</v>
      </c>
      <c r="G851">
        <v>60</v>
      </c>
      <c r="H851" t="s">
        <v>78</v>
      </c>
      <c r="I851" t="s">
        <v>78</v>
      </c>
      <c r="J851" t="s">
        <v>111</v>
      </c>
      <c r="K851">
        <v>1785</v>
      </c>
      <c r="L851" t="s">
        <v>78</v>
      </c>
      <c r="M851">
        <v>108</v>
      </c>
      <c r="N851">
        <v>9243000</v>
      </c>
      <c r="O851">
        <v>0</v>
      </c>
      <c r="P851">
        <v>0</v>
      </c>
      <c r="Q851">
        <v>0</v>
      </c>
      <c r="R851">
        <v>0</v>
      </c>
      <c r="S851" t="s">
        <v>78</v>
      </c>
      <c r="T851">
        <v>2015</v>
      </c>
      <c r="U851" t="s">
        <v>38</v>
      </c>
      <c r="V851">
        <v>15</v>
      </c>
      <c r="W851" t="s">
        <v>78</v>
      </c>
      <c r="X851" t="s">
        <v>78</v>
      </c>
      <c r="Y851" t="s">
        <v>78</v>
      </c>
      <c r="Z851" t="s">
        <v>78</v>
      </c>
      <c r="AA851" t="s">
        <v>78</v>
      </c>
      <c r="AB851" t="s">
        <v>78</v>
      </c>
      <c r="AC851" s="13" t="e">
        <f t="shared" si="14"/>
        <v>#VALUE!</v>
      </c>
    </row>
    <row r="852" spans="1:29">
      <c r="A852">
        <v>315</v>
      </c>
      <c r="B852" t="s">
        <v>1042</v>
      </c>
      <c r="C852">
        <v>22400000</v>
      </c>
      <c r="D852">
        <v>8040036209</v>
      </c>
      <c r="E852" t="s">
        <v>111</v>
      </c>
      <c r="F852" t="s">
        <v>1042</v>
      </c>
      <c r="G852">
        <v>58</v>
      </c>
      <c r="H852" t="s">
        <v>273</v>
      </c>
      <c r="I852" t="s">
        <v>274</v>
      </c>
      <c r="J852" t="s">
        <v>111</v>
      </c>
      <c r="K852">
        <v>648</v>
      </c>
      <c r="L852">
        <v>6</v>
      </c>
      <c r="M852">
        <v>85</v>
      </c>
      <c r="N852">
        <v>72242000</v>
      </c>
      <c r="O852">
        <v>18100</v>
      </c>
      <c r="P852">
        <v>289000</v>
      </c>
      <c r="Q852">
        <v>216700</v>
      </c>
      <c r="R852">
        <v>3500000</v>
      </c>
      <c r="S852" t="s">
        <v>78</v>
      </c>
      <c r="T852">
        <v>2016</v>
      </c>
      <c r="U852" t="s">
        <v>42</v>
      </c>
      <c r="V852">
        <v>8</v>
      </c>
      <c r="W852">
        <v>90</v>
      </c>
      <c r="X852">
        <v>44938712</v>
      </c>
      <c r="Y852">
        <v>9.7899999999999991</v>
      </c>
      <c r="Z852">
        <v>41339571</v>
      </c>
      <c r="AA852">
        <v>-38.416097000000001</v>
      </c>
      <c r="AB852">
        <v>-63.616672000000001</v>
      </c>
      <c r="AC852" s="13">
        <f t="shared" si="14"/>
        <v>4399500</v>
      </c>
    </row>
    <row r="853" spans="1:29">
      <c r="A853">
        <v>573</v>
      </c>
      <c r="B853" t="s">
        <v>1043</v>
      </c>
      <c r="C853">
        <v>16300000</v>
      </c>
      <c r="D853">
        <v>3527627264</v>
      </c>
      <c r="E853" t="s">
        <v>63</v>
      </c>
      <c r="F853" t="s">
        <v>1044</v>
      </c>
      <c r="G853">
        <v>54</v>
      </c>
      <c r="H853" t="s">
        <v>59</v>
      </c>
      <c r="I853" t="s">
        <v>60</v>
      </c>
      <c r="J853" t="s">
        <v>63</v>
      </c>
      <c r="K853">
        <v>283499</v>
      </c>
      <c r="L853">
        <v>1874</v>
      </c>
      <c r="M853">
        <v>1836</v>
      </c>
      <c r="N853">
        <v>29735</v>
      </c>
      <c r="O853">
        <v>7</v>
      </c>
      <c r="P853">
        <v>119</v>
      </c>
      <c r="Q853">
        <v>89</v>
      </c>
      <c r="R853">
        <v>1400</v>
      </c>
      <c r="S853" t="s">
        <v>78</v>
      </c>
      <c r="T853">
        <v>2010</v>
      </c>
      <c r="U853" t="s">
        <v>33</v>
      </c>
      <c r="V853">
        <v>19</v>
      </c>
      <c r="W853">
        <v>88.2</v>
      </c>
      <c r="X853">
        <v>328239523</v>
      </c>
      <c r="Y853">
        <v>14.7</v>
      </c>
      <c r="Z853">
        <v>270663028</v>
      </c>
      <c r="AA853">
        <v>37.090240000000001</v>
      </c>
      <c r="AB853">
        <v>-95.712890999999999</v>
      </c>
      <c r="AC853" s="13">
        <f t="shared" si="14"/>
        <v>48251210</v>
      </c>
    </row>
    <row r="854" spans="1:29">
      <c r="A854">
        <v>676</v>
      </c>
      <c r="B854" t="s">
        <v>1045</v>
      </c>
      <c r="C854">
        <v>15100000</v>
      </c>
      <c r="D854">
        <v>12413869881</v>
      </c>
      <c r="E854" t="s">
        <v>111</v>
      </c>
      <c r="F854" t="s">
        <v>1045</v>
      </c>
      <c r="G854">
        <v>52</v>
      </c>
      <c r="H854" t="s">
        <v>161</v>
      </c>
      <c r="I854" t="s">
        <v>162</v>
      </c>
      <c r="J854" t="s">
        <v>111</v>
      </c>
      <c r="K854">
        <v>309</v>
      </c>
      <c r="L854">
        <v>25</v>
      </c>
      <c r="M854">
        <v>127</v>
      </c>
      <c r="N854">
        <v>84750000</v>
      </c>
      <c r="O854">
        <v>21200</v>
      </c>
      <c r="P854">
        <v>339000</v>
      </c>
      <c r="Q854">
        <v>254300</v>
      </c>
      <c r="R854">
        <v>4100000</v>
      </c>
      <c r="S854">
        <v>100000</v>
      </c>
      <c r="T854">
        <v>2009</v>
      </c>
      <c r="U854" t="s">
        <v>38</v>
      </c>
      <c r="V854">
        <v>15</v>
      </c>
      <c r="W854">
        <v>60</v>
      </c>
      <c r="X854">
        <v>66834405</v>
      </c>
      <c r="Y854">
        <v>3.85</v>
      </c>
      <c r="Z854">
        <v>55908316</v>
      </c>
      <c r="AA854">
        <v>55.378050999999999</v>
      </c>
      <c r="AB854">
        <v>-3.4359730000000002</v>
      </c>
      <c r="AC854" s="13">
        <f t="shared" si="14"/>
        <v>2573125</v>
      </c>
    </row>
    <row r="855" spans="1:29">
      <c r="A855">
        <v>337</v>
      </c>
      <c r="B855" t="s">
        <v>1046</v>
      </c>
      <c r="C855">
        <v>21500000</v>
      </c>
      <c r="D855">
        <v>5890180734</v>
      </c>
      <c r="E855" t="s">
        <v>29</v>
      </c>
      <c r="F855" t="s">
        <v>1046</v>
      </c>
      <c r="G855">
        <v>51</v>
      </c>
      <c r="H855" t="s">
        <v>59</v>
      </c>
      <c r="I855" t="s">
        <v>60</v>
      </c>
      <c r="J855" t="s">
        <v>111</v>
      </c>
      <c r="K855">
        <v>1081</v>
      </c>
      <c r="L855">
        <v>96</v>
      </c>
      <c r="M855">
        <v>88</v>
      </c>
      <c r="N855">
        <v>113542000</v>
      </c>
      <c r="O855">
        <v>28400</v>
      </c>
      <c r="P855">
        <v>454200</v>
      </c>
      <c r="Q855">
        <v>340600</v>
      </c>
      <c r="R855">
        <v>5400000</v>
      </c>
      <c r="S855">
        <v>200000</v>
      </c>
      <c r="T855">
        <v>2018</v>
      </c>
      <c r="U855" t="s">
        <v>130</v>
      </c>
      <c r="V855">
        <v>6</v>
      </c>
      <c r="W855">
        <v>88.2</v>
      </c>
      <c r="X855">
        <v>328239523</v>
      </c>
      <c r="Y855">
        <v>14.7</v>
      </c>
      <c r="Z855">
        <v>270663028</v>
      </c>
      <c r="AA855">
        <v>37.090240000000001</v>
      </c>
      <c r="AB855">
        <v>-95.712890999999999</v>
      </c>
      <c r="AC855" s="13">
        <f t="shared" si="14"/>
        <v>48251210</v>
      </c>
    </row>
    <row r="856" spans="1:29">
      <c r="A856">
        <v>932</v>
      </c>
      <c r="B856" t="s">
        <v>1047</v>
      </c>
      <c r="C856">
        <v>12700000</v>
      </c>
      <c r="D856">
        <v>1450874545</v>
      </c>
      <c r="E856" t="s">
        <v>63</v>
      </c>
      <c r="F856" t="s">
        <v>1047</v>
      </c>
      <c r="G856">
        <v>50</v>
      </c>
      <c r="H856" t="s">
        <v>78</v>
      </c>
      <c r="I856" t="s">
        <v>78</v>
      </c>
      <c r="J856" t="s">
        <v>63</v>
      </c>
      <c r="K856">
        <v>4052208</v>
      </c>
      <c r="L856" t="s">
        <v>78</v>
      </c>
      <c r="M856">
        <v>6682</v>
      </c>
      <c r="N856">
        <v>48</v>
      </c>
      <c r="O856">
        <v>0</v>
      </c>
      <c r="P856">
        <v>0</v>
      </c>
      <c r="Q856">
        <v>0</v>
      </c>
      <c r="R856">
        <v>0</v>
      </c>
      <c r="S856">
        <v>8</v>
      </c>
      <c r="T856">
        <v>2016</v>
      </c>
      <c r="U856" t="s">
        <v>130</v>
      </c>
      <c r="V856">
        <v>16</v>
      </c>
      <c r="W856" t="s">
        <v>78</v>
      </c>
      <c r="X856" t="s">
        <v>78</v>
      </c>
      <c r="Y856" t="s">
        <v>78</v>
      </c>
      <c r="Z856" t="s">
        <v>78</v>
      </c>
      <c r="AA856" t="s">
        <v>78</v>
      </c>
      <c r="AB856" t="s">
        <v>78</v>
      </c>
      <c r="AC856" s="13" t="e">
        <f t="shared" si="14"/>
        <v>#VALUE!</v>
      </c>
    </row>
    <row r="857" spans="1:29">
      <c r="A857">
        <v>480</v>
      </c>
      <c r="B857" t="s">
        <v>1048</v>
      </c>
      <c r="C857">
        <v>18000000</v>
      </c>
      <c r="D857">
        <v>15412333005</v>
      </c>
      <c r="E857" t="s">
        <v>63</v>
      </c>
      <c r="F857" t="s">
        <v>1049</v>
      </c>
      <c r="G857">
        <v>45</v>
      </c>
      <c r="H857" t="s">
        <v>59</v>
      </c>
      <c r="I857" t="s">
        <v>60</v>
      </c>
      <c r="J857" t="s">
        <v>63</v>
      </c>
      <c r="K857">
        <v>4012108</v>
      </c>
      <c r="L857">
        <v>7627</v>
      </c>
      <c r="M857">
        <v>6667</v>
      </c>
      <c r="N857">
        <v>4</v>
      </c>
      <c r="O857">
        <v>0</v>
      </c>
      <c r="P857">
        <v>0.02</v>
      </c>
      <c r="Q857">
        <v>0.01</v>
      </c>
      <c r="R857">
        <v>0.19</v>
      </c>
      <c r="S857" t="s">
        <v>78</v>
      </c>
      <c r="T857">
        <v>2006</v>
      </c>
      <c r="U857" t="s">
        <v>42</v>
      </c>
      <c r="V857">
        <v>4</v>
      </c>
      <c r="W857">
        <v>88.2</v>
      </c>
      <c r="X857">
        <v>328239523</v>
      </c>
      <c r="Y857">
        <v>14.7</v>
      </c>
      <c r="Z857">
        <v>270663028</v>
      </c>
      <c r="AA857">
        <v>37.090240000000001</v>
      </c>
      <c r="AB857">
        <v>-95.712890999999999</v>
      </c>
      <c r="AC857" s="13">
        <f t="shared" si="14"/>
        <v>48251210</v>
      </c>
    </row>
    <row r="858" spans="1:29">
      <c r="A858">
        <v>789</v>
      </c>
      <c r="B858" t="s">
        <v>1050</v>
      </c>
      <c r="C858">
        <v>14100000</v>
      </c>
      <c r="D858">
        <v>6884215292</v>
      </c>
      <c r="E858" t="s">
        <v>111</v>
      </c>
      <c r="F858" t="s">
        <v>1050</v>
      </c>
      <c r="G858">
        <v>43</v>
      </c>
      <c r="H858" t="s">
        <v>59</v>
      </c>
      <c r="I858" t="s">
        <v>60</v>
      </c>
      <c r="J858" t="s">
        <v>111</v>
      </c>
      <c r="K858">
        <v>856</v>
      </c>
      <c r="L858">
        <v>160</v>
      </c>
      <c r="M858">
        <v>135</v>
      </c>
      <c r="N858">
        <v>135563000</v>
      </c>
      <c r="O858">
        <v>33900</v>
      </c>
      <c r="P858">
        <v>542300</v>
      </c>
      <c r="Q858">
        <v>406700</v>
      </c>
      <c r="R858">
        <v>6500000</v>
      </c>
      <c r="S858">
        <v>200000</v>
      </c>
      <c r="T858">
        <v>2011</v>
      </c>
      <c r="U858" t="s">
        <v>80</v>
      </c>
      <c r="V858">
        <v>5</v>
      </c>
      <c r="W858">
        <v>88.2</v>
      </c>
      <c r="X858">
        <v>328239523</v>
      </c>
      <c r="Y858">
        <v>14.7</v>
      </c>
      <c r="Z858">
        <v>270663028</v>
      </c>
      <c r="AA858">
        <v>37.090240000000001</v>
      </c>
      <c r="AB858">
        <v>-95.712890999999999</v>
      </c>
      <c r="AC858" s="13">
        <f t="shared" si="14"/>
        <v>48251210</v>
      </c>
    </row>
    <row r="859" spans="1:29">
      <c r="A859">
        <v>179</v>
      </c>
      <c r="B859" t="s">
        <v>1051</v>
      </c>
      <c r="C859">
        <v>29000000</v>
      </c>
      <c r="D859">
        <v>19466238065</v>
      </c>
      <c r="E859" t="s">
        <v>198</v>
      </c>
      <c r="F859" t="s">
        <v>1052</v>
      </c>
      <c r="G859">
        <v>42</v>
      </c>
      <c r="H859" t="s">
        <v>78</v>
      </c>
      <c r="I859" t="s">
        <v>78</v>
      </c>
      <c r="J859" t="s">
        <v>78</v>
      </c>
      <c r="K859">
        <v>3997024</v>
      </c>
      <c r="L859" t="s">
        <v>78</v>
      </c>
      <c r="M859" t="s">
        <v>78</v>
      </c>
      <c r="N859">
        <v>60805</v>
      </c>
      <c r="O859">
        <v>15</v>
      </c>
      <c r="P859">
        <v>243</v>
      </c>
      <c r="Q859">
        <v>182</v>
      </c>
      <c r="R859">
        <v>2900</v>
      </c>
      <c r="S859">
        <v>151</v>
      </c>
      <c r="T859">
        <v>2021</v>
      </c>
      <c r="U859" t="s">
        <v>68</v>
      </c>
      <c r="V859">
        <v>28</v>
      </c>
      <c r="W859" t="s">
        <v>78</v>
      </c>
      <c r="X859" t="s">
        <v>78</v>
      </c>
      <c r="Y859" t="s">
        <v>78</v>
      </c>
      <c r="Z859" t="s">
        <v>78</v>
      </c>
      <c r="AA859" t="s">
        <v>78</v>
      </c>
      <c r="AB859" t="s">
        <v>78</v>
      </c>
      <c r="AC859" s="13" t="e">
        <f t="shared" si="14"/>
        <v>#VALUE!</v>
      </c>
    </row>
    <row r="860" spans="1:29">
      <c r="A860">
        <v>226</v>
      </c>
      <c r="B860" t="s">
        <v>1053</v>
      </c>
      <c r="C860">
        <v>25700000</v>
      </c>
      <c r="D860">
        <v>10242981063</v>
      </c>
      <c r="E860" t="s">
        <v>111</v>
      </c>
      <c r="F860" t="s">
        <v>1053</v>
      </c>
      <c r="G860">
        <v>42</v>
      </c>
      <c r="H860" t="s">
        <v>59</v>
      </c>
      <c r="I860" t="s">
        <v>60</v>
      </c>
      <c r="J860" t="s">
        <v>111</v>
      </c>
      <c r="K860">
        <v>425</v>
      </c>
      <c r="L860">
        <v>67</v>
      </c>
      <c r="M860">
        <v>67</v>
      </c>
      <c r="N860">
        <v>103631000</v>
      </c>
      <c r="O860">
        <v>25900</v>
      </c>
      <c r="P860">
        <v>414500</v>
      </c>
      <c r="Q860">
        <v>310900</v>
      </c>
      <c r="R860">
        <v>5000000</v>
      </c>
      <c r="S860">
        <v>100000</v>
      </c>
      <c r="T860">
        <v>2013</v>
      </c>
      <c r="U860" t="s">
        <v>42</v>
      </c>
      <c r="V860">
        <v>28</v>
      </c>
      <c r="W860">
        <v>88.2</v>
      </c>
      <c r="X860">
        <v>328239523</v>
      </c>
      <c r="Y860">
        <v>14.7</v>
      </c>
      <c r="Z860">
        <v>270663028</v>
      </c>
      <c r="AA860">
        <v>37.090240000000001</v>
      </c>
      <c r="AB860">
        <v>-95.712890999999999</v>
      </c>
      <c r="AC860" s="13">
        <f t="shared" si="14"/>
        <v>48251210</v>
      </c>
    </row>
    <row r="861" spans="1:29">
      <c r="A861">
        <v>546</v>
      </c>
      <c r="B861" t="s">
        <v>1054</v>
      </c>
      <c r="C861">
        <v>16800000</v>
      </c>
      <c r="D861">
        <v>7206462713</v>
      </c>
      <c r="E861" t="s">
        <v>29</v>
      </c>
      <c r="F861" t="s">
        <v>1054</v>
      </c>
      <c r="G861">
        <v>41</v>
      </c>
      <c r="H861" t="s">
        <v>78</v>
      </c>
      <c r="I861" t="s">
        <v>78</v>
      </c>
      <c r="J861" t="s">
        <v>171</v>
      </c>
      <c r="K861">
        <v>4038822</v>
      </c>
      <c r="L861" t="s">
        <v>78</v>
      </c>
      <c r="M861">
        <v>7611</v>
      </c>
      <c r="N861">
        <v>1</v>
      </c>
      <c r="O861">
        <v>0</v>
      </c>
      <c r="P861">
        <v>0</v>
      </c>
      <c r="Q861">
        <v>0</v>
      </c>
      <c r="R861">
        <v>0.05</v>
      </c>
      <c r="S861">
        <v>1</v>
      </c>
      <c r="T861">
        <v>2021</v>
      </c>
      <c r="U861" t="s">
        <v>50</v>
      </c>
      <c r="V861">
        <v>24</v>
      </c>
      <c r="W861" t="s">
        <v>78</v>
      </c>
      <c r="X861" t="s">
        <v>78</v>
      </c>
      <c r="Y861" t="s">
        <v>78</v>
      </c>
      <c r="Z861" t="s">
        <v>78</v>
      </c>
      <c r="AA861" t="s">
        <v>78</v>
      </c>
      <c r="AB861" t="s">
        <v>78</v>
      </c>
      <c r="AC861" s="13" t="e">
        <f t="shared" si="14"/>
        <v>#VALUE!</v>
      </c>
    </row>
    <row r="862" spans="1:29">
      <c r="A862">
        <v>598</v>
      </c>
      <c r="B862" t="s">
        <v>1055</v>
      </c>
      <c r="C862">
        <v>16100000</v>
      </c>
      <c r="D862">
        <v>7126210721</v>
      </c>
      <c r="E862" t="s">
        <v>111</v>
      </c>
      <c r="F862" t="s">
        <v>1056</v>
      </c>
      <c r="G862">
        <v>41</v>
      </c>
      <c r="H862" t="s">
        <v>479</v>
      </c>
      <c r="I862" t="s">
        <v>480</v>
      </c>
      <c r="J862" t="s">
        <v>63</v>
      </c>
      <c r="K862">
        <v>4006012</v>
      </c>
      <c r="L862">
        <v>3726</v>
      </c>
      <c r="M862">
        <v>6335</v>
      </c>
      <c r="N862">
        <v>780</v>
      </c>
      <c r="O862">
        <v>0.2</v>
      </c>
      <c r="P862">
        <v>3</v>
      </c>
      <c r="Q862">
        <v>2</v>
      </c>
      <c r="R862">
        <v>37</v>
      </c>
      <c r="S862">
        <v>4</v>
      </c>
      <c r="T862">
        <v>2006</v>
      </c>
      <c r="U862" t="s">
        <v>40</v>
      </c>
      <c r="V862">
        <v>20</v>
      </c>
      <c r="W862">
        <v>65.599999999999994</v>
      </c>
      <c r="X862">
        <v>67059887</v>
      </c>
      <c r="Y862">
        <v>8.43</v>
      </c>
      <c r="Z862">
        <v>54123364</v>
      </c>
      <c r="AA862">
        <v>46.227637999999999</v>
      </c>
      <c r="AB862">
        <v>2.213749</v>
      </c>
      <c r="AC862" s="13">
        <f t="shared" si="14"/>
        <v>5653148</v>
      </c>
    </row>
    <row r="863" spans="1:29">
      <c r="A863">
        <v>751</v>
      </c>
      <c r="B863" t="s">
        <v>1057</v>
      </c>
      <c r="C863">
        <v>14500000</v>
      </c>
      <c r="D863">
        <v>9201428420</v>
      </c>
      <c r="E863" t="s">
        <v>111</v>
      </c>
      <c r="F863" t="s">
        <v>1057</v>
      </c>
      <c r="G863">
        <v>39</v>
      </c>
      <c r="H863" t="s">
        <v>78</v>
      </c>
      <c r="I863" t="s">
        <v>78</v>
      </c>
      <c r="J863" t="s">
        <v>111</v>
      </c>
      <c r="K863">
        <v>518</v>
      </c>
      <c r="L863">
        <v>4</v>
      </c>
      <c r="M863">
        <v>132</v>
      </c>
      <c r="N863">
        <v>48193000</v>
      </c>
      <c r="O863">
        <v>12000</v>
      </c>
      <c r="P863">
        <v>192800</v>
      </c>
      <c r="Q863">
        <v>144600</v>
      </c>
      <c r="R863">
        <v>2300000</v>
      </c>
      <c r="S863">
        <v>100000</v>
      </c>
      <c r="T863">
        <v>2016</v>
      </c>
      <c r="U863" t="s">
        <v>55</v>
      </c>
      <c r="V863">
        <v>13</v>
      </c>
      <c r="W863" t="s">
        <v>78</v>
      </c>
      <c r="X863" t="s">
        <v>78</v>
      </c>
      <c r="Y863" t="s">
        <v>78</v>
      </c>
      <c r="Z863" t="s">
        <v>78</v>
      </c>
      <c r="AA863" t="s">
        <v>78</v>
      </c>
      <c r="AB863" t="s">
        <v>78</v>
      </c>
      <c r="AC863" s="13" t="e">
        <f t="shared" si="14"/>
        <v>#VALUE!</v>
      </c>
    </row>
    <row r="864" spans="1:29">
      <c r="A864">
        <v>917</v>
      </c>
      <c r="B864" t="s">
        <v>1058</v>
      </c>
      <c r="C864">
        <v>12900000</v>
      </c>
      <c r="D864">
        <v>6300933122</v>
      </c>
      <c r="E864" t="s">
        <v>111</v>
      </c>
      <c r="F864" t="s">
        <v>1058</v>
      </c>
      <c r="G864">
        <v>39</v>
      </c>
      <c r="H864" t="s">
        <v>59</v>
      </c>
      <c r="I864" t="s">
        <v>60</v>
      </c>
      <c r="J864" t="s">
        <v>111</v>
      </c>
      <c r="K864">
        <v>976</v>
      </c>
      <c r="L864">
        <v>171</v>
      </c>
      <c r="M864">
        <v>145</v>
      </c>
      <c r="N864">
        <v>91240000</v>
      </c>
      <c r="O864">
        <v>22800</v>
      </c>
      <c r="P864">
        <v>365000</v>
      </c>
      <c r="Q864">
        <v>273700</v>
      </c>
      <c r="R864">
        <v>4400000</v>
      </c>
      <c r="S864">
        <v>100000</v>
      </c>
      <c r="T864">
        <v>2005</v>
      </c>
      <c r="U864" t="s">
        <v>40</v>
      </c>
      <c r="V864">
        <v>5</v>
      </c>
      <c r="W864">
        <v>88.2</v>
      </c>
      <c r="X864">
        <v>328239523</v>
      </c>
      <c r="Y864">
        <v>14.7</v>
      </c>
      <c r="Z864">
        <v>270663028</v>
      </c>
      <c r="AA864">
        <v>37.090240000000001</v>
      </c>
      <c r="AB864">
        <v>-95.712890999999999</v>
      </c>
      <c r="AC864" s="13">
        <f t="shared" si="14"/>
        <v>48251210</v>
      </c>
    </row>
    <row r="865" spans="1:29">
      <c r="A865">
        <v>994</v>
      </c>
      <c r="B865" t="s">
        <v>1059</v>
      </c>
      <c r="C865">
        <v>12300000</v>
      </c>
      <c r="D865">
        <v>374123483</v>
      </c>
      <c r="E865" t="s">
        <v>76</v>
      </c>
      <c r="F865" t="s">
        <v>1059</v>
      </c>
      <c r="G865">
        <v>39</v>
      </c>
      <c r="H865" t="s">
        <v>676</v>
      </c>
      <c r="I865" t="s">
        <v>677</v>
      </c>
      <c r="J865" t="s">
        <v>77</v>
      </c>
      <c r="K865">
        <v>35112</v>
      </c>
      <c r="L865">
        <v>4</v>
      </c>
      <c r="M865">
        <v>69</v>
      </c>
      <c r="N865">
        <v>3871000</v>
      </c>
      <c r="O865">
        <v>968</v>
      </c>
      <c r="P865">
        <v>15500</v>
      </c>
      <c r="Q865">
        <v>11600</v>
      </c>
      <c r="R865">
        <v>185800</v>
      </c>
      <c r="S865">
        <v>100000</v>
      </c>
      <c r="T865">
        <v>2012</v>
      </c>
      <c r="U865" t="s">
        <v>80</v>
      </c>
      <c r="V865">
        <v>9</v>
      </c>
      <c r="W865">
        <v>67</v>
      </c>
      <c r="X865">
        <v>10285453</v>
      </c>
      <c r="Y865">
        <v>6.48</v>
      </c>
      <c r="Z865">
        <v>9021165</v>
      </c>
      <c r="AA865">
        <v>60.128160999999999</v>
      </c>
      <c r="AB865">
        <v>18.643501000000001</v>
      </c>
      <c r="AC865" s="13">
        <f t="shared" si="14"/>
        <v>666497</v>
      </c>
    </row>
    <row r="866" spans="1:29">
      <c r="A866">
        <v>433</v>
      </c>
      <c r="B866" t="s">
        <v>1060</v>
      </c>
      <c r="C866">
        <v>19100000</v>
      </c>
      <c r="D866">
        <v>6339584661</v>
      </c>
      <c r="E866" t="s">
        <v>111</v>
      </c>
      <c r="F866" t="s">
        <v>1060</v>
      </c>
      <c r="G866">
        <v>37</v>
      </c>
      <c r="H866" t="s">
        <v>78</v>
      </c>
      <c r="I866" t="s">
        <v>78</v>
      </c>
      <c r="J866" t="s">
        <v>111</v>
      </c>
      <c r="K866">
        <v>966</v>
      </c>
      <c r="L866" t="s">
        <v>78</v>
      </c>
      <c r="M866">
        <v>99</v>
      </c>
      <c r="N866">
        <v>46192000</v>
      </c>
      <c r="O866">
        <v>11500</v>
      </c>
      <c r="P866">
        <v>184800</v>
      </c>
      <c r="Q866">
        <v>138600</v>
      </c>
      <c r="R866">
        <v>2200000</v>
      </c>
      <c r="S866" t="s">
        <v>78</v>
      </c>
      <c r="T866">
        <v>2018</v>
      </c>
      <c r="U866" t="s">
        <v>80</v>
      </c>
      <c r="V866">
        <v>19</v>
      </c>
      <c r="W866" t="s">
        <v>78</v>
      </c>
      <c r="X866" t="s">
        <v>78</v>
      </c>
      <c r="Y866" t="s">
        <v>78</v>
      </c>
      <c r="Z866" t="s">
        <v>78</v>
      </c>
      <c r="AA866" t="s">
        <v>78</v>
      </c>
      <c r="AB866" t="s">
        <v>78</v>
      </c>
      <c r="AC866" s="13" t="e">
        <f t="shared" si="14"/>
        <v>#VALUE!</v>
      </c>
    </row>
    <row r="867" spans="1:29">
      <c r="A867">
        <v>257</v>
      </c>
      <c r="B867" t="s">
        <v>1061</v>
      </c>
      <c r="C867">
        <v>24100000</v>
      </c>
      <c r="D867">
        <v>329774870</v>
      </c>
      <c r="E867" t="s">
        <v>78</v>
      </c>
      <c r="F867" t="s">
        <v>1061</v>
      </c>
      <c r="G867">
        <v>36</v>
      </c>
      <c r="H867" t="s">
        <v>59</v>
      </c>
      <c r="I867" t="s">
        <v>60</v>
      </c>
      <c r="J867" t="s">
        <v>118</v>
      </c>
      <c r="K867">
        <v>40117</v>
      </c>
      <c r="L867">
        <v>77</v>
      </c>
      <c r="M867">
        <v>15</v>
      </c>
      <c r="N867">
        <v>328503000</v>
      </c>
      <c r="O867">
        <v>82100</v>
      </c>
      <c r="P867">
        <v>1300000</v>
      </c>
      <c r="Q867">
        <v>985500</v>
      </c>
      <c r="R867">
        <v>15800000</v>
      </c>
      <c r="S867">
        <v>100000</v>
      </c>
      <c r="T867">
        <v>2019</v>
      </c>
      <c r="U867" t="s">
        <v>80</v>
      </c>
      <c r="V867">
        <v>31</v>
      </c>
      <c r="W867">
        <v>88.2</v>
      </c>
      <c r="X867">
        <v>328239523</v>
      </c>
      <c r="Y867">
        <v>14.7</v>
      </c>
      <c r="Z867">
        <v>270663028</v>
      </c>
      <c r="AA867">
        <v>37.090240000000001</v>
      </c>
      <c r="AB867">
        <v>-95.712890999999999</v>
      </c>
      <c r="AC867" s="13">
        <f t="shared" si="14"/>
        <v>48251210</v>
      </c>
    </row>
    <row r="868" spans="1:29">
      <c r="A868">
        <v>316</v>
      </c>
      <c r="B868" t="s">
        <v>1062</v>
      </c>
      <c r="C868">
        <v>22300000</v>
      </c>
      <c r="D868">
        <v>8663830163</v>
      </c>
      <c r="E868" t="s">
        <v>29</v>
      </c>
      <c r="F868" t="s">
        <v>1063</v>
      </c>
      <c r="G868">
        <v>34</v>
      </c>
      <c r="H868" t="s">
        <v>479</v>
      </c>
      <c r="I868" t="s">
        <v>480</v>
      </c>
      <c r="J868" t="s">
        <v>111</v>
      </c>
      <c r="K868">
        <v>3805801</v>
      </c>
      <c r="L868">
        <v>3046</v>
      </c>
      <c r="M868">
        <v>4509</v>
      </c>
      <c r="N868">
        <v>735</v>
      </c>
      <c r="O868">
        <v>0.18</v>
      </c>
      <c r="P868">
        <v>3</v>
      </c>
      <c r="Q868">
        <v>2</v>
      </c>
      <c r="R868">
        <v>35</v>
      </c>
      <c r="S868">
        <v>10</v>
      </c>
      <c r="T868">
        <v>2019</v>
      </c>
      <c r="U868" t="s">
        <v>40</v>
      </c>
      <c r="V868">
        <v>3</v>
      </c>
      <c r="W868">
        <v>65.599999999999994</v>
      </c>
      <c r="X868">
        <v>67059887</v>
      </c>
      <c r="Y868">
        <v>8.43</v>
      </c>
      <c r="Z868">
        <v>54123364</v>
      </c>
      <c r="AA868">
        <v>46.227637999999999</v>
      </c>
      <c r="AB868">
        <v>2.213749</v>
      </c>
      <c r="AC868" s="13">
        <f t="shared" si="14"/>
        <v>5653148</v>
      </c>
    </row>
    <row r="869" spans="1:29">
      <c r="A869">
        <v>712</v>
      </c>
      <c r="B869" t="s">
        <v>1064</v>
      </c>
      <c r="C869">
        <v>14800000</v>
      </c>
      <c r="D869">
        <v>272678287</v>
      </c>
      <c r="E869" t="s">
        <v>29</v>
      </c>
      <c r="F869" t="s">
        <v>1064</v>
      </c>
      <c r="G869">
        <v>34</v>
      </c>
      <c r="H869" t="s">
        <v>364</v>
      </c>
      <c r="I869" t="s">
        <v>365</v>
      </c>
      <c r="J869" t="s">
        <v>77</v>
      </c>
      <c r="K869">
        <v>3968552</v>
      </c>
      <c r="L869">
        <v>2600</v>
      </c>
      <c r="M869">
        <v>4443</v>
      </c>
      <c r="N869">
        <v>37883</v>
      </c>
      <c r="O869">
        <v>9</v>
      </c>
      <c r="P869">
        <v>152</v>
      </c>
      <c r="Q869">
        <v>114</v>
      </c>
      <c r="R869">
        <v>1800</v>
      </c>
      <c r="S869">
        <v>3580</v>
      </c>
      <c r="T869">
        <v>2015</v>
      </c>
      <c r="U869" t="s">
        <v>68</v>
      </c>
      <c r="V869">
        <v>31</v>
      </c>
      <c r="W869">
        <v>70.2</v>
      </c>
      <c r="X869">
        <v>83132799</v>
      </c>
      <c r="Y869">
        <v>3.04</v>
      </c>
      <c r="Z869">
        <v>64324835</v>
      </c>
      <c r="AA869">
        <v>51.165691000000002</v>
      </c>
      <c r="AB869">
        <v>10.451525999999999</v>
      </c>
      <c r="AC869" s="13">
        <f t="shared" si="14"/>
        <v>2527237</v>
      </c>
    </row>
    <row r="870" spans="1:29">
      <c r="A870">
        <v>887</v>
      </c>
      <c r="B870" t="s">
        <v>1065</v>
      </c>
      <c r="C870">
        <v>13100000</v>
      </c>
      <c r="D870">
        <v>2182651464</v>
      </c>
      <c r="E870" t="s">
        <v>63</v>
      </c>
      <c r="F870" t="s">
        <v>1065</v>
      </c>
      <c r="G870">
        <v>33</v>
      </c>
      <c r="H870" t="s">
        <v>59</v>
      </c>
      <c r="I870" t="s">
        <v>60</v>
      </c>
      <c r="J870" t="s">
        <v>171</v>
      </c>
      <c r="K870">
        <v>4051001</v>
      </c>
      <c r="L870">
        <v>7683</v>
      </c>
      <c r="M870">
        <v>7670</v>
      </c>
      <c r="N870">
        <v>248</v>
      </c>
      <c r="O870">
        <v>0.06</v>
      </c>
      <c r="P870">
        <v>0.99</v>
      </c>
      <c r="Q870">
        <v>0.74</v>
      </c>
      <c r="R870">
        <v>12</v>
      </c>
      <c r="S870">
        <v>1</v>
      </c>
      <c r="T870">
        <v>2022</v>
      </c>
      <c r="U870" t="s">
        <v>33</v>
      </c>
      <c r="V870">
        <v>27</v>
      </c>
      <c r="W870">
        <v>88.2</v>
      </c>
      <c r="X870">
        <v>328239523</v>
      </c>
      <c r="Y870">
        <v>14.7</v>
      </c>
      <c r="Z870">
        <v>270663028</v>
      </c>
      <c r="AA870">
        <v>37.090240000000001</v>
      </c>
      <c r="AB870">
        <v>-95.712890999999999</v>
      </c>
      <c r="AC870" s="13">
        <f t="shared" si="14"/>
        <v>48251210</v>
      </c>
    </row>
    <row r="871" spans="1:29">
      <c r="A871">
        <v>903</v>
      </c>
      <c r="B871" t="s">
        <v>1066</v>
      </c>
      <c r="C871">
        <v>13000000</v>
      </c>
      <c r="D871">
        <v>10664585</v>
      </c>
      <c r="E871" t="s">
        <v>63</v>
      </c>
      <c r="F871" t="s">
        <v>1066</v>
      </c>
      <c r="G871">
        <v>29</v>
      </c>
      <c r="H871" t="s">
        <v>45</v>
      </c>
      <c r="I871" t="s">
        <v>46</v>
      </c>
      <c r="J871" t="s">
        <v>63</v>
      </c>
      <c r="K871">
        <v>772571</v>
      </c>
      <c r="L871">
        <v>31</v>
      </c>
      <c r="M871">
        <v>166</v>
      </c>
      <c r="N871">
        <v>2292000000</v>
      </c>
      <c r="O871">
        <v>0</v>
      </c>
      <c r="P871">
        <v>0</v>
      </c>
      <c r="Q871">
        <v>0</v>
      </c>
      <c r="R871">
        <v>0</v>
      </c>
      <c r="S871">
        <v>300000</v>
      </c>
      <c r="T871">
        <v>2016</v>
      </c>
      <c r="U871" t="s">
        <v>68</v>
      </c>
      <c r="V871">
        <v>20</v>
      </c>
      <c r="W871">
        <v>36.299999999999997</v>
      </c>
      <c r="X871">
        <v>270203917</v>
      </c>
      <c r="Y871">
        <v>4.6900000000000004</v>
      </c>
      <c r="Z871">
        <v>151509724</v>
      </c>
      <c r="AA871">
        <v>-0.78927499999999995</v>
      </c>
      <c r="AB871">
        <v>113.92132700000001</v>
      </c>
      <c r="AC871" s="13">
        <f t="shared" si="14"/>
        <v>12672564</v>
      </c>
    </row>
    <row r="872" spans="1:29">
      <c r="A872">
        <v>194</v>
      </c>
      <c r="B872" t="s">
        <v>1067</v>
      </c>
      <c r="C872">
        <v>27500000</v>
      </c>
      <c r="D872">
        <v>4552581106</v>
      </c>
      <c r="E872" t="s">
        <v>29</v>
      </c>
      <c r="F872" t="s">
        <v>1068</v>
      </c>
      <c r="G872">
        <v>27</v>
      </c>
      <c r="H872" t="s">
        <v>59</v>
      </c>
      <c r="I872" t="s">
        <v>60</v>
      </c>
      <c r="J872" t="s">
        <v>111</v>
      </c>
      <c r="K872">
        <v>2161873</v>
      </c>
      <c r="L872">
        <v>5889</v>
      </c>
      <c r="M872">
        <v>4311</v>
      </c>
      <c r="N872">
        <v>649</v>
      </c>
      <c r="O872">
        <v>0</v>
      </c>
      <c r="P872">
        <v>0</v>
      </c>
      <c r="Q872">
        <v>0</v>
      </c>
      <c r="R872">
        <v>0</v>
      </c>
      <c r="S872" t="s">
        <v>78</v>
      </c>
      <c r="T872">
        <v>2011</v>
      </c>
      <c r="U872" t="s">
        <v>33</v>
      </c>
      <c r="V872">
        <v>23</v>
      </c>
      <c r="W872">
        <v>88.2</v>
      </c>
      <c r="X872">
        <v>328239523</v>
      </c>
      <c r="Y872">
        <v>14.7</v>
      </c>
      <c r="Z872">
        <v>270663028</v>
      </c>
      <c r="AA872">
        <v>37.090240000000001</v>
      </c>
      <c r="AB872">
        <v>-95.712890999999999</v>
      </c>
      <c r="AC872" s="13">
        <f t="shared" si="14"/>
        <v>48251210</v>
      </c>
    </row>
    <row r="873" spans="1:29">
      <c r="A873">
        <v>495</v>
      </c>
      <c r="B873" t="s">
        <v>1069</v>
      </c>
      <c r="C873">
        <v>17800000</v>
      </c>
      <c r="D873">
        <v>8588704539</v>
      </c>
      <c r="E873" t="s">
        <v>128</v>
      </c>
      <c r="F873" t="s">
        <v>1070</v>
      </c>
      <c r="G873">
        <v>26</v>
      </c>
      <c r="H873" t="s">
        <v>59</v>
      </c>
      <c r="I873" t="s">
        <v>60</v>
      </c>
      <c r="J873" t="s">
        <v>171</v>
      </c>
      <c r="K873">
        <v>3976090</v>
      </c>
      <c r="L873">
        <v>5208</v>
      </c>
      <c r="M873">
        <v>4978</v>
      </c>
      <c r="N873">
        <v>20708</v>
      </c>
      <c r="O873">
        <v>5</v>
      </c>
      <c r="P873">
        <v>83</v>
      </c>
      <c r="Q873">
        <v>62</v>
      </c>
      <c r="R873">
        <v>994</v>
      </c>
      <c r="S873">
        <v>2960</v>
      </c>
      <c r="T873">
        <v>2021</v>
      </c>
      <c r="U873" t="s">
        <v>40</v>
      </c>
      <c r="V873">
        <v>9</v>
      </c>
      <c r="W873">
        <v>88.2</v>
      </c>
      <c r="X873">
        <v>328239523</v>
      </c>
      <c r="Y873">
        <v>14.7</v>
      </c>
      <c r="Z873">
        <v>270663028</v>
      </c>
      <c r="AA873">
        <v>37.090240000000001</v>
      </c>
      <c r="AB873">
        <v>-95.712890999999999</v>
      </c>
      <c r="AC873" s="13">
        <f t="shared" si="14"/>
        <v>48251210</v>
      </c>
    </row>
    <row r="874" spans="1:29">
      <c r="A874">
        <v>908</v>
      </c>
      <c r="B874" t="s">
        <v>1071</v>
      </c>
      <c r="C874">
        <v>13000000</v>
      </c>
      <c r="D874">
        <v>301547793</v>
      </c>
      <c r="E874" t="s">
        <v>78</v>
      </c>
      <c r="F874" t="s">
        <v>1071</v>
      </c>
      <c r="G874">
        <v>22</v>
      </c>
      <c r="H874" t="s">
        <v>66</v>
      </c>
      <c r="I874" t="s">
        <v>67</v>
      </c>
      <c r="J874" t="s">
        <v>171</v>
      </c>
      <c r="K874">
        <v>4035874</v>
      </c>
      <c r="L874">
        <v>3926</v>
      </c>
      <c r="M874">
        <v>7638</v>
      </c>
      <c r="N874">
        <v>590</v>
      </c>
      <c r="O874">
        <v>0.15</v>
      </c>
      <c r="P874">
        <v>2</v>
      </c>
      <c r="Q874">
        <v>2</v>
      </c>
      <c r="R874">
        <v>28</v>
      </c>
      <c r="S874">
        <v>8</v>
      </c>
      <c r="T874">
        <v>2021</v>
      </c>
      <c r="U874" t="s">
        <v>42</v>
      </c>
      <c r="V874">
        <v>11</v>
      </c>
      <c r="W874">
        <v>9</v>
      </c>
      <c r="X874">
        <v>216565318</v>
      </c>
      <c r="Y874">
        <v>4.45</v>
      </c>
      <c r="Z874">
        <v>79927762</v>
      </c>
      <c r="AA874">
        <v>30.375321</v>
      </c>
      <c r="AB874">
        <v>69.345116000000004</v>
      </c>
      <c r="AC874" s="13">
        <f t="shared" si="14"/>
        <v>9637157</v>
      </c>
    </row>
    <row r="875" spans="1:29">
      <c r="A875">
        <v>645</v>
      </c>
      <c r="B875" t="s">
        <v>1072</v>
      </c>
      <c r="C875">
        <v>15400000</v>
      </c>
      <c r="D875">
        <v>4909687948</v>
      </c>
      <c r="E875" t="s">
        <v>111</v>
      </c>
      <c r="F875" t="s">
        <v>1072</v>
      </c>
      <c r="G875">
        <v>21</v>
      </c>
      <c r="H875" t="s">
        <v>59</v>
      </c>
      <c r="I875" t="s">
        <v>60</v>
      </c>
      <c r="J875" t="s">
        <v>111</v>
      </c>
      <c r="K875">
        <v>1401</v>
      </c>
      <c r="L875">
        <v>147</v>
      </c>
      <c r="M875">
        <v>124</v>
      </c>
      <c r="N875">
        <v>36790000</v>
      </c>
      <c r="O875">
        <v>9200</v>
      </c>
      <c r="P875">
        <v>147200</v>
      </c>
      <c r="Q875">
        <v>110400</v>
      </c>
      <c r="R875">
        <v>1800000</v>
      </c>
      <c r="S875">
        <v>100000</v>
      </c>
      <c r="T875">
        <v>2016</v>
      </c>
      <c r="U875" t="s">
        <v>68</v>
      </c>
      <c r="V875">
        <v>26</v>
      </c>
      <c r="W875">
        <v>88.2</v>
      </c>
      <c r="X875">
        <v>328239523</v>
      </c>
      <c r="Y875">
        <v>14.7</v>
      </c>
      <c r="Z875">
        <v>270663028</v>
      </c>
      <c r="AA875">
        <v>37.090240000000001</v>
      </c>
      <c r="AB875">
        <v>-95.712890999999999</v>
      </c>
      <c r="AC875" s="13">
        <f t="shared" si="14"/>
        <v>48251210</v>
      </c>
    </row>
    <row r="876" spans="1:29">
      <c r="A876">
        <v>842</v>
      </c>
      <c r="B876" t="s">
        <v>1073</v>
      </c>
      <c r="C876">
        <v>13500000</v>
      </c>
      <c r="D876">
        <v>5380132790</v>
      </c>
      <c r="E876" t="s">
        <v>63</v>
      </c>
      <c r="F876" t="s">
        <v>1074</v>
      </c>
      <c r="G876">
        <v>19</v>
      </c>
      <c r="H876" t="s">
        <v>161</v>
      </c>
      <c r="I876" t="s">
        <v>162</v>
      </c>
      <c r="J876" t="s">
        <v>111</v>
      </c>
      <c r="K876">
        <v>3767960</v>
      </c>
      <c r="L876">
        <v>2492</v>
      </c>
      <c r="M876">
        <v>3189</v>
      </c>
      <c r="N876">
        <v>1615</v>
      </c>
      <c r="O876">
        <v>0.4</v>
      </c>
      <c r="P876">
        <v>6</v>
      </c>
      <c r="Q876">
        <v>5</v>
      </c>
      <c r="R876">
        <v>78</v>
      </c>
      <c r="S876">
        <v>130</v>
      </c>
      <c r="T876">
        <v>2015</v>
      </c>
      <c r="U876" t="s">
        <v>86</v>
      </c>
      <c r="V876">
        <v>24</v>
      </c>
      <c r="W876">
        <v>60</v>
      </c>
      <c r="X876">
        <v>66834405</v>
      </c>
      <c r="Y876">
        <v>3.85</v>
      </c>
      <c r="Z876">
        <v>55908316</v>
      </c>
      <c r="AA876">
        <v>55.378050999999999</v>
      </c>
      <c r="AB876">
        <v>-3.4359730000000002</v>
      </c>
      <c r="AC876" s="13">
        <f t="shared" si="14"/>
        <v>2573125</v>
      </c>
    </row>
    <row r="877" spans="1:29">
      <c r="A877">
        <v>662</v>
      </c>
      <c r="B877" t="s">
        <v>1075</v>
      </c>
      <c r="C877">
        <v>15100000</v>
      </c>
      <c r="D877">
        <v>1576633086</v>
      </c>
      <c r="E877" t="s">
        <v>111</v>
      </c>
      <c r="F877" t="s">
        <v>1075</v>
      </c>
      <c r="G877">
        <v>18</v>
      </c>
      <c r="H877" t="s">
        <v>78</v>
      </c>
      <c r="I877" t="s">
        <v>78</v>
      </c>
      <c r="J877" t="s">
        <v>111</v>
      </c>
      <c r="K877">
        <v>6655</v>
      </c>
      <c r="L877" t="s">
        <v>78</v>
      </c>
      <c r="M877">
        <v>127</v>
      </c>
      <c r="N877">
        <v>26053000</v>
      </c>
      <c r="O877">
        <v>6500</v>
      </c>
      <c r="P877">
        <v>104200</v>
      </c>
      <c r="Q877">
        <v>78200</v>
      </c>
      <c r="R877">
        <v>1300000</v>
      </c>
      <c r="S877">
        <v>100000</v>
      </c>
      <c r="T877">
        <v>2019</v>
      </c>
      <c r="U877" t="s">
        <v>68</v>
      </c>
      <c r="V877">
        <v>18</v>
      </c>
      <c r="W877" t="s">
        <v>78</v>
      </c>
      <c r="X877" t="s">
        <v>78</v>
      </c>
      <c r="Y877" t="s">
        <v>78</v>
      </c>
      <c r="Z877" t="s">
        <v>78</v>
      </c>
      <c r="AA877" t="s">
        <v>78</v>
      </c>
      <c r="AB877" t="s">
        <v>78</v>
      </c>
      <c r="AC877" s="13" t="e">
        <f t="shared" si="14"/>
        <v>#VALUE!</v>
      </c>
    </row>
    <row r="878" spans="1:29">
      <c r="A878">
        <v>340</v>
      </c>
      <c r="B878" t="s">
        <v>1076</v>
      </c>
      <c r="C878">
        <v>21500000</v>
      </c>
      <c r="D878">
        <v>8409641722</v>
      </c>
      <c r="E878" t="s">
        <v>76</v>
      </c>
      <c r="F878" t="s">
        <v>1077</v>
      </c>
      <c r="G878">
        <v>17</v>
      </c>
      <c r="H878" t="s">
        <v>285</v>
      </c>
      <c r="I878" t="s">
        <v>286</v>
      </c>
      <c r="J878" t="s">
        <v>171</v>
      </c>
      <c r="K878">
        <v>4038708</v>
      </c>
      <c r="L878">
        <v>2889</v>
      </c>
      <c r="M878">
        <v>7518</v>
      </c>
      <c r="N878">
        <v>49</v>
      </c>
      <c r="O878">
        <v>0.01</v>
      </c>
      <c r="P878">
        <v>0.2</v>
      </c>
      <c r="Q878">
        <v>0.15</v>
      </c>
      <c r="R878">
        <v>2</v>
      </c>
      <c r="S878">
        <v>4</v>
      </c>
      <c r="T878">
        <v>2016</v>
      </c>
      <c r="U878" t="s">
        <v>64</v>
      </c>
      <c r="V878">
        <v>26</v>
      </c>
      <c r="W878">
        <v>88.5</v>
      </c>
      <c r="X878">
        <v>18952038</v>
      </c>
      <c r="Y878">
        <v>7.09</v>
      </c>
      <c r="Z878">
        <v>16610135</v>
      </c>
      <c r="AA878">
        <v>-35.675147000000003</v>
      </c>
      <c r="AB878">
        <v>-71.542968999999999</v>
      </c>
      <c r="AC878" s="13">
        <f t="shared" si="14"/>
        <v>1343699</v>
      </c>
    </row>
    <row r="879" spans="1:29">
      <c r="A879">
        <v>415</v>
      </c>
      <c r="B879" t="s">
        <v>1078</v>
      </c>
      <c r="C879">
        <v>19600000</v>
      </c>
      <c r="D879">
        <v>2851024430</v>
      </c>
      <c r="E879" t="s">
        <v>76</v>
      </c>
      <c r="F879" t="s">
        <v>1079</v>
      </c>
      <c r="G879">
        <v>17</v>
      </c>
      <c r="H879" t="s">
        <v>59</v>
      </c>
      <c r="I879" t="s">
        <v>60</v>
      </c>
      <c r="J879" t="s">
        <v>77</v>
      </c>
      <c r="K879">
        <v>3857915</v>
      </c>
      <c r="L879">
        <v>7711</v>
      </c>
      <c r="M879">
        <v>7464</v>
      </c>
      <c r="N879">
        <v>23</v>
      </c>
      <c r="O879">
        <v>0.01</v>
      </c>
      <c r="P879">
        <v>0.09</v>
      </c>
      <c r="Q879">
        <v>7.0000000000000007E-2</v>
      </c>
      <c r="R879">
        <v>1</v>
      </c>
      <c r="S879" t="s">
        <v>78</v>
      </c>
      <c r="T879">
        <v>2009</v>
      </c>
      <c r="U879" t="s">
        <v>86</v>
      </c>
      <c r="V879">
        <v>5</v>
      </c>
      <c r="W879">
        <v>88.2</v>
      </c>
      <c r="X879">
        <v>328239523</v>
      </c>
      <c r="Y879">
        <v>14.7</v>
      </c>
      <c r="Z879">
        <v>270663028</v>
      </c>
      <c r="AA879">
        <v>37.090240000000001</v>
      </c>
      <c r="AB879">
        <v>-95.712890999999999</v>
      </c>
      <c r="AC879" s="13">
        <f t="shared" si="14"/>
        <v>48251210</v>
      </c>
    </row>
    <row r="880" spans="1:29">
      <c r="A880">
        <v>253</v>
      </c>
      <c r="B880" t="s">
        <v>1080</v>
      </c>
      <c r="C880">
        <v>24300000</v>
      </c>
      <c r="D880">
        <v>2380248899</v>
      </c>
      <c r="E880" t="s">
        <v>63</v>
      </c>
      <c r="F880" t="s">
        <v>1080</v>
      </c>
      <c r="G880">
        <v>17</v>
      </c>
      <c r="H880" t="s">
        <v>78</v>
      </c>
      <c r="I880" t="s">
        <v>78</v>
      </c>
      <c r="J880" t="s">
        <v>171</v>
      </c>
      <c r="K880">
        <v>4054185</v>
      </c>
      <c r="L880" t="s">
        <v>78</v>
      </c>
      <c r="M880">
        <v>7710</v>
      </c>
      <c r="N880">
        <v>5</v>
      </c>
      <c r="O880">
        <v>0</v>
      </c>
      <c r="P880">
        <v>0.02</v>
      </c>
      <c r="Q880">
        <v>0.02</v>
      </c>
      <c r="R880">
        <v>0.24</v>
      </c>
      <c r="S880" t="s">
        <v>78</v>
      </c>
      <c r="T880">
        <v>2009</v>
      </c>
      <c r="U880" t="s">
        <v>84</v>
      </c>
      <c r="V880">
        <v>31</v>
      </c>
      <c r="W880" t="s">
        <v>78</v>
      </c>
      <c r="X880" t="s">
        <v>78</v>
      </c>
      <c r="Y880" t="s">
        <v>78</v>
      </c>
      <c r="Z880" t="s">
        <v>78</v>
      </c>
      <c r="AA880" t="s">
        <v>78</v>
      </c>
      <c r="AB880" t="s">
        <v>78</v>
      </c>
      <c r="AC880" s="13" t="e">
        <f t="shared" si="14"/>
        <v>#VALUE!</v>
      </c>
    </row>
    <row r="881" spans="1:29">
      <c r="A881">
        <v>450</v>
      </c>
      <c r="B881" t="s">
        <v>1081</v>
      </c>
      <c r="C881">
        <v>18700000</v>
      </c>
      <c r="D881">
        <v>12295637162</v>
      </c>
      <c r="E881" t="s">
        <v>63</v>
      </c>
      <c r="F881" t="s">
        <v>1082</v>
      </c>
      <c r="G881">
        <v>16</v>
      </c>
      <c r="H881" t="s">
        <v>175</v>
      </c>
      <c r="I881" t="s">
        <v>176</v>
      </c>
      <c r="J881" t="s">
        <v>111</v>
      </c>
      <c r="K881">
        <v>3188353</v>
      </c>
      <c r="L881">
        <v>4093</v>
      </c>
      <c r="M881">
        <v>5631</v>
      </c>
      <c r="N881">
        <v>102</v>
      </c>
      <c r="O881">
        <v>0.03</v>
      </c>
      <c r="P881">
        <v>0.41</v>
      </c>
      <c r="Q881">
        <v>0.31</v>
      </c>
      <c r="R881">
        <v>5</v>
      </c>
      <c r="S881">
        <v>1</v>
      </c>
      <c r="T881">
        <v>2005</v>
      </c>
      <c r="U881" t="s">
        <v>50</v>
      </c>
      <c r="V881">
        <v>26</v>
      </c>
      <c r="W881">
        <v>88.9</v>
      </c>
      <c r="X881">
        <v>47076781</v>
      </c>
      <c r="Y881">
        <v>13.96</v>
      </c>
      <c r="Z881">
        <v>37927409</v>
      </c>
      <c r="AA881">
        <v>40.463667000000001</v>
      </c>
      <c r="AB881">
        <v>-3.7492200000000002</v>
      </c>
      <c r="AC881" s="13">
        <f t="shared" si="14"/>
        <v>6571919</v>
      </c>
    </row>
    <row r="882" spans="1:29">
      <c r="A882">
        <v>816</v>
      </c>
      <c r="B882" t="s">
        <v>1083</v>
      </c>
      <c r="C882">
        <v>13800000</v>
      </c>
      <c r="D882">
        <v>1493776391</v>
      </c>
      <c r="E882" t="s">
        <v>29</v>
      </c>
      <c r="F882" t="s">
        <v>1083</v>
      </c>
      <c r="G882">
        <v>16</v>
      </c>
      <c r="H882" t="s">
        <v>78</v>
      </c>
      <c r="I882" t="s">
        <v>78</v>
      </c>
      <c r="J882" t="s">
        <v>111</v>
      </c>
      <c r="K882">
        <v>7134</v>
      </c>
      <c r="L882" t="s">
        <v>78</v>
      </c>
      <c r="M882">
        <v>138</v>
      </c>
      <c r="N882">
        <v>13533000</v>
      </c>
      <c r="O882">
        <v>3400</v>
      </c>
      <c r="P882">
        <v>54100</v>
      </c>
      <c r="Q882">
        <v>40600</v>
      </c>
      <c r="R882">
        <v>649600</v>
      </c>
      <c r="S882">
        <v>100000</v>
      </c>
      <c r="T882">
        <v>2017</v>
      </c>
      <c r="U882" t="s">
        <v>33</v>
      </c>
      <c r="V882">
        <v>5</v>
      </c>
      <c r="W882" t="s">
        <v>78</v>
      </c>
      <c r="X882" t="s">
        <v>78</v>
      </c>
      <c r="Y882" t="s">
        <v>78</v>
      </c>
      <c r="Z882" t="s">
        <v>78</v>
      </c>
      <c r="AA882" t="s">
        <v>78</v>
      </c>
      <c r="AB882" t="s">
        <v>78</v>
      </c>
      <c r="AC882" s="13" t="e">
        <f t="shared" si="14"/>
        <v>#VALUE!</v>
      </c>
    </row>
    <row r="883" spans="1:29">
      <c r="A883">
        <v>188</v>
      </c>
      <c r="B883" t="s">
        <v>1084</v>
      </c>
      <c r="C883">
        <v>28200000</v>
      </c>
      <c r="D883">
        <v>14412474625</v>
      </c>
      <c r="E883" t="s">
        <v>111</v>
      </c>
      <c r="F883" t="s">
        <v>1084</v>
      </c>
      <c r="G883">
        <v>15</v>
      </c>
      <c r="H883" t="s">
        <v>59</v>
      </c>
      <c r="I883" t="s">
        <v>60</v>
      </c>
      <c r="J883" t="s">
        <v>111</v>
      </c>
      <c r="K883">
        <v>242</v>
      </c>
      <c r="L883">
        <v>54</v>
      </c>
      <c r="M883">
        <v>59</v>
      </c>
      <c r="N883">
        <v>158591000</v>
      </c>
      <c r="O883">
        <v>39600</v>
      </c>
      <c r="P883">
        <v>634400</v>
      </c>
      <c r="Q883">
        <v>475800</v>
      </c>
      <c r="R883">
        <v>7600000</v>
      </c>
      <c r="S883">
        <v>200000</v>
      </c>
      <c r="T883">
        <v>2005</v>
      </c>
      <c r="U883" t="s">
        <v>33</v>
      </c>
      <c r="V883">
        <v>22</v>
      </c>
      <c r="W883">
        <v>88.2</v>
      </c>
      <c r="X883">
        <v>328239523</v>
      </c>
      <c r="Y883">
        <v>14.7</v>
      </c>
      <c r="Z883">
        <v>270663028</v>
      </c>
      <c r="AA883">
        <v>37.090240000000001</v>
      </c>
      <c r="AB883">
        <v>-95.712890999999999</v>
      </c>
      <c r="AC883" s="13">
        <f t="shared" si="14"/>
        <v>48251210</v>
      </c>
    </row>
    <row r="884" spans="1:29">
      <c r="A884">
        <v>164</v>
      </c>
      <c r="B884" t="s">
        <v>1085</v>
      </c>
      <c r="C884">
        <v>30200000</v>
      </c>
      <c r="D884">
        <v>14199108016</v>
      </c>
      <c r="E884" t="s">
        <v>111</v>
      </c>
      <c r="F884" t="s">
        <v>1085</v>
      </c>
      <c r="G884">
        <v>15</v>
      </c>
      <c r="H884" t="s">
        <v>161</v>
      </c>
      <c r="I884" t="s">
        <v>162</v>
      </c>
      <c r="J884" t="s">
        <v>111</v>
      </c>
      <c r="K884">
        <v>248</v>
      </c>
      <c r="L884">
        <v>6</v>
      </c>
      <c r="M884">
        <v>53</v>
      </c>
      <c r="N884">
        <v>137099000</v>
      </c>
      <c r="O884">
        <v>34300</v>
      </c>
      <c r="P884">
        <v>548400</v>
      </c>
      <c r="Q884">
        <v>411300</v>
      </c>
      <c r="R884">
        <v>6600000</v>
      </c>
      <c r="S884">
        <v>100000</v>
      </c>
      <c r="T884">
        <v>2008</v>
      </c>
      <c r="U884" t="s">
        <v>130</v>
      </c>
      <c r="V884">
        <v>4</v>
      </c>
      <c r="W884">
        <v>60</v>
      </c>
      <c r="X884">
        <v>66834405</v>
      </c>
      <c r="Y884">
        <v>3.85</v>
      </c>
      <c r="Z884">
        <v>55908316</v>
      </c>
      <c r="AA884">
        <v>55.378050999999999</v>
      </c>
      <c r="AB884">
        <v>-3.4359730000000002</v>
      </c>
      <c r="AC884" s="13">
        <f t="shared" si="14"/>
        <v>2573125</v>
      </c>
    </row>
    <row r="885" spans="1:29">
      <c r="A885">
        <v>370</v>
      </c>
      <c r="B885" t="s">
        <v>1086</v>
      </c>
      <c r="C885">
        <v>20600000</v>
      </c>
      <c r="D885">
        <v>4956090094</v>
      </c>
      <c r="E885" t="s">
        <v>63</v>
      </c>
      <c r="F885" t="s">
        <v>1087</v>
      </c>
      <c r="G885">
        <v>15</v>
      </c>
      <c r="H885" t="s">
        <v>45</v>
      </c>
      <c r="I885" t="s">
        <v>46</v>
      </c>
      <c r="J885" t="s">
        <v>63</v>
      </c>
      <c r="K885">
        <v>3539124</v>
      </c>
      <c r="L885">
        <v>4044</v>
      </c>
      <c r="M885">
        <v>6217</v>
      </c>
      <c r="N885">
        <v>85</v>
      </c>
      <c r="O885">
        <v>0.02</v>
      </c>
      <c r="P885">
        <v>0.34</v>
      </c>
      <c r="Q885">
        <v>0.26</v>
      </c>
      <c r="R885">
        <v>4</v>
      </c>
      <c r="S885">
        <v>1</v>
      </c>
      <c r="T885">
        <v>2007</v>
      </c>
      <c r="U885" t="s">
        <v>64</v>
      </c>
      <c r="V885">
        <v>23</v>
      </c>
      <c r="W885">
        <v>36.299999999999997</v>
      </c>
      <c r="X885">
        <v>270203917</v>
      </c>
      <c r="Y885">
        <v>4.6900000000000004</v>
      </c>
      <c r="Z885">
        <v>151509724</v>
      </c>
      <c r="AA885">
        <v>-0.78927499999999995</v>
      </c>
      <c r="AB885">
        <v>113.92132700000001</v>
      </c>
      <c r="AC885" s="13">
        <f t="shared" si="14"/>
        <v>12672564</v>
      </c>
    </row>
    <row r="886" spans="1:29">
      <c r="A886">
        <v>175</v>
      </c>
      <c r="B886" t="s">
        <v>1088</v>
      </c>
      <c r="C886">
        <v>29300000</v>
      </c>
      <c r="D886">
        <v>21226945136</v>
      </c>
      <c r="E886" t="s">
        <v>111</v>
      </c>
      <c r="F886" t="s">
        <v>1089</v>
      </c>
      <c r="G886">
        <v>14</v>
      </c>
      <c r="H886" t="s">
        <v>273</v>
      </c>
      <c r="I886" t="s">
        <v>274</v>
      </c>
      <c r="J886" t="s">
        <v>171</v>
      </c>
      <c r="K886">
        <v>4051498</v>
      </c>
      <c r="L886">
        <v>3624</v>
      </c>
      <c r="M886">
        <v>7658</v>
      </c>
      <c r="N886">
        <v>15</v>
      </c>
      <c r="O886">
        <v>0</v>
      </c>
      <c r="P886">
        <v>0.06</v>
      </c>
      <c r="Q886">
        <v>0.05</v>
      </c>
      <c r="R886">
        <v>0.72</v>
      </c>
      <c r="S886" t="s">
        <v>78</v>
      </c>
      <c r="T886">
        <v>2015</v>
      </c>
      <c r="U886" t="s">
        <v>38</v>
      </c>
      <c r="V886">
        <v>31</v>
      </c>
      <c r="W886">
        <v>90</v>
      </c>
      <c r="X886">
        <v>44938712</v>
      </c>
      <c r="Y886">
        <v>9.7899999999999991</v>
      </c>
      <c r="Z886">
        <v>41339571</v>
      </c>
      <c r="AA886">
        <v>-38.416097000000001</v>
      </c>
      <c r="AB886">
        <v>-63.616672000000001</v>
      </c>
      <c r="AC886" s="13">
        <f t="shared" si="14"/>
        <v>4399500</v>
      </c>
    </row>
    <row r="887" spans="1:29">
      <c r="A887">
        <v>28</v>
      </c>
      <c r="B887" t="s">
        <v>1090</v>
      </c>
      <c r="C887">
        <v>61000000</v>
      </c>
      <c r="D887">
        <v>29533230328</v>
      </c>
      <c r="E887" t="s">
        <v>111</v>
      </c>
      <c r="F887" t="s">
        <v>1091</v>
      </c>
      <c r="G887">
        <v>13</v>
      </c>
      <c r="H887" t="s">
        <v>30</v>
      </c>
      <c r="I887" t="s">
        <v>31</v>
      </c>
      <c r="J887" t="s">
        <v>111</v>
      </c>
      <c r="K887">
        <v>4053938</v>
      </c>
      <c r="L887">
        <v>5803</v>
      </c>
      <c r="M887">
        <v>5744</v>
      </c>
      <c r="N887">
        <v>10</v>
      </c>
      <c r="O887">
        <v>0</v>
      </c>
      <c r="P887">
        <v>0.04</v>
      </c>
      <c r="Q887">
        <v>0.03</v>
      </c>
      <c r="R887">
        <v>0.48</v>
      </c>
      <c r="S887" t="s">
        <v>78</v>
      </c>
      <c r="T887">
        <v>2018</v>
      </c>
      <c r="U887" t="s">
        <v>42</v>
      </c>
      <c r="V887">
        <v>3</v>
      </c>
      <c r="W887">
        <v>28.1</v>
      </c>
      <c r="X887">
        <v>1366417754</v>
      </c>
      <c r="Y887">
        <v>5.36</v>
      </c>
      <c r="Z887">
        <v>471031528</v>
      </c>
      <c r="AA887">
        <v>20.593684</v>
      </c>
      <c r="AB887">
        <v>78.962879999999998</v>
      </c>
      <c r="AC887" s="13">
        <f t="shared" si="14"/>
        <v>73239992</v>
      </c>
    </row>
    <row r="888" spans="1:29">
      <c r="A888">
        <v>552</v>
      </c>
      <c r="B888" t="s">
        <v>1092</v>
      </c>
      <c r="C888">
        <v>16700000</v>
      </c>
      <c r="D888">
        <v>7979736581</v>
      </c>
      <c r="E888" t="s">
        <v>111</v>
      </c>
      <c r="F888" t="s">
        <v>1092</v>
      </c>
      <c r="G888">
        <v>13</v>
      </c>
      <c r="H888" t="s">
        <v>59</v>
      </c>
      <c r="I888" t="s">
        <v>60</v>
      </c>
      <c r="J888" t="s">
        <v>111</v>
      </c>
      <c r="K888">
        <v>564542</v>
      </c>
      <c r="L888">
        <v>1920</v>
      </c>
      <c r="M888">
        <v>1751</v>
      </c>
      <c r="N888">
        <v>37623</v>
      </c>
      <c r="O888">
        <v>9</v>
      </c>
      <c r="P888">
        <v>150</v>
      </c>
      <c r="Q888">
        <v>113</v>
      </c>
      <c r="R888">
        <v>1800</v>
      </c>
      <c r="S888" t="s">
        <v>78</v>
      </c>
      <c r="T888">
        <v>2010</v>
      </c>
      <c r="U888" t="s">
        <v>50</v>
      </c>
      <c r="V888">
        <v>1</v>
      </c>
      <c r="W888">
        <v>88.2</v>
      </c>
      <c r="X888">
        <v>328239523</v>
      </c>
      <c r="Y888">
        <v>14.7</v>
      </c>
      <c r="Z888">
        <v>270663028</v>
      </c>
      <c r="AA888">
        <v>37.090240000000001</v>
      </c>
      <c r="AB888">
        <v>-95.712890999999999</v>
      </c>
      <c r="AC888" s="13">
        <f t="shared" si="14"/>
        <v>48251210</v>
      </c>
    </row>
    <row r="889" spans="1:29">
      <c r="A889">
        <v>236</v>
      </c>
      <c r="B889" t="s">
        <v>1093</v>
      </c>
      <c r="C889">
        <v>25200000</v>
      </c>
      <c r="D889">
        <v>7968363381</v>
      </c>
      <c r="E889" t="s">
        <v>29</v>
      </c>
      <c r="F889" t="s">
        <v>1093</v>
      </c>
      <c r="G889">
        <v>12</v>
      </c>
      <c r="H889" t="s">
        <v>78</v>
      </c>
      <c r="I889" t="s">
        <v>78</v>
      </c>
      <c r="J889" t="s">
        <v>171</v>
      </c>
      <c r="K889">
        <v>4026389</v>
      </c>
      <c r="L889" t="s">
        <v>78</v>
      </c>
      <c r="M889">
        <v>7421</v>
      </c>
      <c r="N889">
        <v>2</v>
      </c>
      <c r="O889">
        <v>0</v>
      </c>
      <c r="P889">
        <v>0.01</v>
      </c>
      <c r="Q889">
        <v>0.01</v>
      </c>
      <c r="R889">
        <v>0.1</v>
      </c>
      <c r="S889" t="s">
        <v>78</v>
      </c>
      <c r="T889">
        <v>2014</v>
      </c>
      <c r="U889" t="s">
        <v>64</v>
      </c>
      <c r="V889">
        <v>26</v>
      </c>
      <c r="W889" t="s">
        <v>78</v>
      </c>
      <c r="X889" t="s">
        <v>78</v>
      </c>
      <c r="Y889" t="s">
        <v>78</v>
      </c>
      <c r="Z889" t="s">
        <v>78</v>
      </c>
      <c r="AA889" t="s">
        <v>78</v>
      </c>
      <c r="AB889" t="s">
        <v>78</v>
      </c>
      <c r="AC889" s="13" t="e">
        <f t="shared" si="14"/>
        <v>#VALUE!</v>
      </c>
    </row>
    <row r="890" spans="1:29">
      <c r="A890">
        <v>900</v>
      </c>
      <c r="B890" t="s">
        <v>1094</v>
      </c>
      <c r="C890">
        <v>13100000</v>
      </c>
      <c r="D890">
        <v>6637820731</v>
      </c>
      <c r="E890" t="s">
        <v>111</v>
      </c>
      <c r="F890" t="s">
        <v>1095</v>
      </c>
      <c r="G890">
        <v>12</v>
      </c>
      <c r="H890" t="s">
        <v>1096</v>
      </c>
      <c r="I890" t="s">
        <v>1097</v>
      </c>
      <c r="J890" t="s">
        <v>111</v>
      </c>
      <c r="K890">
        <v>3967392</v>
      </c>
      <c r="L890">
        <v>81</v>
      </c>
      <c r="M890">
        <v>5659</v>
      </c>
      <c r="N890">
        <v>379</v>
      </c>
      <c r="O890">
        <v>0.09</v>
      </c>
      <c r="P890">
        <v>2</v>
      </c>
      <c r="Q890">
        <v>1</v>
      </c>
      <c r="R890">
        <v>18</v>
      </c>
      <c r="S890">
        <v>3</v>
      </c>
      <c r="T890">
        <v>2006</v>
      </c>
      <c r="U890" t="s">
        <v>80</v>
      </c>
      <c r="V890">
        <v>27</v>
      </c>
      <c r="W890">
        <v>7.6</v>
      </c>
      <c r="X890">
        <v>202506</v>
      </c>
      <c r="Y890">
        <v>8.36</v>
      </c>
      <c r="Z890">
        <v>35588</v>
      </c>
      <c r="AA890">
        <v>-13.759029</v>
      </c>
      <c r="AB890">
        <v>-172.10462899999999</v>
      </c>
      <c r="AC890" s="13">
        <f t="shared" si="14"/>
        <v>16930</v>
      </c>
    </row>
    <row r="891" spans="1:29">
      <c r="A891">
        <v>39</v>
      </c>
      <c r="B891" t="s">
        <v>1098</v>
      </c>
      <c r="C891">
        <v>54000000</v>
      </c>
      <c r="D891">
        <v>32312431239</v>
      </c>
      <c r="E891" t="s">
        <v>111</v>
      </c>
      <c r="F891" t="s">
        <v>1099</v>
      </c>
      <c r="G891">
        <v>11</v>
      </c>
      <c r="H891" t="s">
        <v>78</v>
      </c>
      <c r="I891" t="s">
        <v>78</v>
      </c>
      <c r="J891" t="s">
        <v>78</v>
      </c>
      <c r="K891">
        <v>3800129</v>
      </c>
      <c r="L891" t="s">
        <v>78</v>
      </c>
      <c r="M891" t="s">
        <v>78</v>
      </c>
      <c r="N891">
        <v>159</v>
      </c>
      <c r="O891">
        <v>0.04</v>
      </c>
      <c r="P891">
        <v>0.64</v>
      </c>
      <c r="Q891">
        <v>0.48</v>
      </c>
      <c r="R891">
        <v>8</v>
      </c>
      <c r="S891" t="s">
        <v>78</v>
      </c>
      <c r="T891">
        <v>2016</v>
      </c>
      <c r="U891" t="s">
        <v>40</v>
      </c>
      <c r="V891">
        <v>29</v>
      </c>
      <c r="W891" t="s">
        <v>78</v>
      </c>
      <c r="X891" t="s">
        <v>78</v>
      </c>
      <c r="Y891" t="s">
        <v>78</v>
      </c>
      <c r="Z891" t="s">
        <v>78</v>
      </c>
      <c r="AA891" t="s">
        <v>78</v>
      </c>
      <c r="AB891" t="s">
        <v>78</v>
      </c>
      <c r="AC891" s="13" t="e">
        <f t="shared" si="14"/>
        <v>#VALUE!</v>
      </c>
    </row>
    <row r="892" spans="1:29">
      <c r="A892">
        <v>88</v>
      </c>
      <c r="B892" t="s">
        <v>1100</v>
      </c>
      <c r="C892">
        <v>38200000</v>
      </c>
      <c r="D892">
        <v>13598903820</v>
      </c>
      <c r="E892" t="s">
        <v>111</v>
      </c>
      <c r="F892" t="s">
        <v>1101</v>
      </c>
      <c r="G892">
        <v>11</v>
      </c>
      <c r="H892" t="s">
        <v>59</v>
      </c>
      <c r="I892" t="s">
        <v>60</v>
      </c>
      <c r="J892" t="s">
        <v>111</v>
      </c>
      <c r="K892">
        <v>539848</v>
      </c>
      <c r="L892">
        <v>2904</v>
      </c>
      <c r="M892">
        <v>2594</v>
      </c>
      <c r="N892">
        <v>6348</v>
      </c>
      <c r="O892">
        <v>2</v>
      </c>
      <c r="P892">
        <v>25</v>
      </c>
      <c r="Q892">
        <v>19</v>
      </c>
      <c r="R892">
        <v>305</v>
      </c>
      <c r="S892">
        <v>100</v>
      </c>
      <c r="T892">
        <v>2016</v>
      </c>
      <c r="U892" t="s">
        <v>33</v>
      </c>
      <c r="V892">
        <v>26</v>
      </c>
      <c r="W892">
        <v>88.2</v>
      </c>
      <c r="X892">
        <v>328239523</v>
      </c>
      <c r="Y892">
        <v>14.7</v>
      </c>
      <c r="Z892">
        <v>270663028</v>
      </c>
      <c r="AA892">
        <v>37.090240000000001</v>
      </c>
      <c r="AB892">
        <v>-95.712890999999999</v>
      </c>
      <c r="AC892" s="13">
        <f t="shared" si="14"/>
        <v>48251210</v>
      </c>
    </row>
    <row r="893" spans="1:29">
      <c r="A893">
        <v>590</v>
      </c>
      <c r="B893" t="s">
        <v>1102</v>
      </c>
      <c r="C893">
        <v>16200000</v>
      </c>
      <c r="D893">
        <v>4488680903</v>
      </c>
      <c r="E893" t="s">
        <v>63</v>
      </c>
      <c r="F893" t="s">
        <v>1103</v>
      </c>
      <c r="G893">
        <v>10</v>
      </c>
      <c r="H893" t="s">
        <v>175</v>
      </c>
      <c r="I893" t="s">
        <v>176</v>
      </c>
      <c r="J893" t="s">
        <v>111</v>
      </c>
      <c r="K893">
        <v>4048675</v>
      </c>
      <c r="L893">
        <v>4228</v>
      </c>
      <c r="M893">
        <v>5766</v>
      </c>
      <c r="N893">
        <v>4</v>
      </c>
      <c r="O893">
        <v>0</v>
      </c>
      <c r="P893">
        <v>0.02</v>
      </c>
      <c r="Q893">
        <v>0.01</v>
      </c>
      <c r="R893">
        <v>0.19</v>
      </c>
      <c r="S893" t="s">
        <v>78</v>
      </c>
      <c r="T893">
        <v>2006</v>
      </c>
      <c r="U893" t="s">
        <v>80</v>
      </c>
      <c r="V893">
        <v>2</v>
      </c>
      <c r="W893">
        <v>88.9</v>
      </c>
      <c r="X893">
        <v>47076781</v>
      </c>
      <c r="Y893">
        <v>13.96</v>
      </c>
      <c r="Z893">
        <v>37927409</v>
      </c>
      <c r="AA893">
        <v>40.463667000000001</v>
      </c>
      <c r="AB893">
        <v>-3.7492200000000002</v>
      </c>
      <c r="AC893" s="13">
        <f t="shared" si="14"/>
        <v>6571919</v>
      </c>
    </row>
    <row r="894" spans="1:29">
      <c r="A894">
        <v>445</v>
      </c>
      <c r="B894" t="s">
        <v>1104</v>
      </c>
      <c r="C894">
        <v>18800000</v>
      </c>
      <c r="D894">
        <v>7634430188</v>
      </c>
      <c r="E894" t="s">
        <v>29</v>
      </c>
      <c r="F894" t="s">
        <v>1104</v>
      </c>
      <c r="G894">
        <v>9</v>
      </c>
      <c r="H894" t="s">
        <v>78</v>
      </c>
      <c r="I894" t="s">
        <v>78</v>
      </c>
      <c r="J894" t="s">
        <v>78</v>
      </c>
      <c r="K894">
        <v>4054469</v>
      </c>
      <c r="L894" t="s">
        <v>78</v>
      </c>
      <c r="M894" t="s">
        <v>78</v>
      </c>
      <c r="N894">
        <v>7</v>
      </c>
      <c r="O894">
        <v>0</v>
      </c>
      <c r="P894">
        <v>0.03</v>
      </c>
      <c r="Q894">
        <v>0.02</v>
      </c>
      <c r="R894">
        <v>0.34</v>
      </c>
      <c r="S894" t="s">
        <v>78</v>
      </c>
      <c r="T894">
        <v>2017</v>
      </c>
      <c r="U894" t="s">
        <v>42</v>
      </c>
      <c r="V894">
        <v>15</v>
      </c>
      <c r="W894" t="s">
        <v>78</v>
      </c>
      <c r="X894" t="s">
        <v>78</v>
      </c>
      <c r="Y894" t="s">
        <v>78</v>
      </c>
      <c r="Z894" t="s">
        <v>78</v>
      </c>
      <c r="AA894" t="s">
        <v>78</v>
      </c>
      <c r="AB894" t="s">
        <v>78</v>
      </c>
      <c r="AC894" s="13" t="e">
        <f t="shared" si="14"/>
        <v>#VALUE!</v>
      </c>
    </row>
    <row r="895" spans="1:29">
      <c r="A895">
        <v>976</v>
      </c>
      <c r="B895" t="s">
        <v>1105</v>
      </c>
      <c r="C895">
        <v>12400000</v>
      </c>
      <c r="D895">
        <v>2602614088</v>
      </c>
      <c r="E895" t="s">
        <v>198</v>
      </c>
      <c r="F895" t="s">
        <v>1106</v>
      </c>
      <c r="G895">
        <v>9</v>
      </c>
      <c r="H895" t="s">
        <v>132</v>
      </c>
      <c r="I895" t="s">
        <v>133</v>
      </c>
      <c r="J895" t="s">
        <v>198</v>
      </c>
      <c r="K895">
        <v>4050768</v>
      </c>
      <c r="L895">
        <v>5075</v>
      </c>
      <c r="M895">
        <v>4894</v>
      </c>
      <c r="N895" t="s">
        <v>78</v>
      </c>
      <c r="O895">
        <v>0</v>
      </c>
      <c r="P895">
        <v>0</v>
      </c>
      <c r="Q895">
        <v>0</v>
      </c>
      <c r="R895">
        <v>0</v>
      </c>
      <c r="S895" t="s">
        <v>78</v>
      </c>
      <c r="T895">
        <v>2010</v>
      </c>
      <c r="U895" t="s">
        <v>42</v>
      </c>
      <c r="V895">
        <v>24</v>
      </c>
      <c r="W895">
        <v>51.3</v>
      </c>
      <c r="X895">
        <v>212559417</v>
      </c>
      <c r="Y895">
        <v>12.08</v>
      </c>
      <c r="Z895">
        <v>183241641</v>
      </c>
      <c r="AA895">
        <v>-14.235004</v>
      </c>
      <c r="AB895">
        <v>-51.925280000000001</v>
      </c>
      <c r="AC895" s="13">
        <f t="shared" si="14"/>
        <v>25677178</v>
      </c>
    </row>
    <row r="896" spans="1:29">
      <c r="A896">
        <v>62</v>
      </c>
      <c r="B896" t="s">
        <v>1107</v>
      </c>
      <c r="C896">
        <v>43700000</v>
      </c>
      <c r="D896">
        <v>12884264778</v>
      </c>
      <c r="E896" t="s">
        <v>111</v>
      </c>
      <c r="F896" t="s">
        <v>1108</v>
      </c>
      <c r="G896">
        <v>8</v>
      </c>
      <c r="H896" t="s">
        <v>48</v>
      </c>
      <c r="I896" t="s">
        <v>49</v>
      </c>
      <c r="J896" t="s">
        <v>129</v>
      </c>
      <c r="K896">
        <v>4056116</v>
      </c>
      <c r="L896">
        <v>4026</v>
      </c>
      <c r="M896">
        <v>5270</v>
      </c>
      <c r="N896">
        <v>22</v>
      </c>
      <c r="O896">
        <v>0.01</v>
      </c>
      <c r="P896">
        <v>0.09</v>
      </c>
      <c r="Q896">
        <v>7.0000000000000007E-2</v>
      </c>
      <c r="R896">
        <v>1</v>
      </c>
      <c r="S896" t="s">
        <v>78</v>
      </c>
      <c r="T896">
        <v>2006</v>
      </c>
      <c r="U896" t="s">
        <v>80</v>
      </c>
      <c r="V896">
        <v>12</v>
      </c>
      <c r="W896">
        <v>49.3</v>
      </c>
      <c r="X896">
        <v>69625582</v>
      </c>
      <c r="Y896">
        <v>0.75</v>
      </c>
      <c r="Z896">
        <v>35294600</v>
      </c>
      <c r="AA896">
        <v>15.870032</v>
      </c>
      <c r="AB896">
        <v>100.992541</v>
      </c>
      <c r="AC896" s="13">
        <f t="shared" si="14"/>
        <v>522192</v>
      </c>
    </row>
    <row r="897" spans="1:29">
      <c r="A897">
        <v>779</v>
      </c>
      <c r="B897" t="s">
        <v>1109</v>
      </c>
      <c r="C897">
        <v>14200000</v>
      </c>
      <c r="D897">
        <v>9964116817</v>
      </c>
      <c r="E897" t="s">
        <v>167</v>
      </c>
      <c r="F897" t="s">
        <v>1110</v>
      </c>
      <c r="G897">
        <v>8</v>
      </c>
      <c r="H897" t="s">
        <v>78</v>
      </c>
      <c r="I897" t="s">
        <v>78</v>
      </c>
      <c r="J897" t="s">
        <v>78</v>
      </c>
      <c r="K897">
        <v>4050736</v>
      </c>
      <c r="L897" t="s">
        <v>78</v>
      </c>
      <c r="M897" t="s">
        <v>78</v>
      </c>
      <c r="N897">
        <v>7208</v>
      </c>
      <c r="O897">
        <v>2</v>
      </c>
      <c r="P897">
        <v>29</v>
      </c>
      <c r="Q897">
        <v>22</v>
      </c>
      <c r="R897">
        <v>346</v>
      </c>
      <c r="S897">
        <v>5</v>
      </c>
      <c r="T897">
        <v>2006</v>
      </c>
      <c r="U897" t="s">
        <v>33</v>
      </c>
      <c r="V897">
        <v>14</v>
      </c>
      <c r="W897" t="s">
        <v>78</v>
      </c>
      <c r="X897" t="s">
        <v>78</v>
      </c>
      <c r="Y897" t="s">
        <v>78</v>
      </c>
      <c r="Z897" t="s">
        <v>78</v>
      </c>
      <c r="AA897" t="s">
        <v>78</v>
      </c>
      <c r="AB897" t="s">
        <v>78</v>
      </c>
      <c r="AC897" s="13" t="e">
        <f t="shared" si="14"/>
        <v>#VALUE!</v>
      </c>
    </row>
    <row r="898" spans="1:29">
      <c r="A898">
        <v>968</v>
      </c>
      <c r="B898" t="s">
        <v>1111</v>
      </c>
      <c r="C898">
        <v>12500000</v>
      </c>
      <c r="D898">
        <v>5379684248</v>
      </c>
      <c r="E898" t="s">
        <v>29</v>
      </c>
      <c r="F898" t="s">
        <v>1112</v>
      </c>
      <c r="G898">
        <v>8</v>
      </c>
      <c r="H898" t="s">
        <v>78</v>
      </c>
      <c r="I898" t="s">
        <v>78</v>
      </c>
      <c r="J898" t="s">
        <v>171</v>
      </c>
      <c r="K898">
        <v>4057418</v>
      </c>
      <c r="L898" t="s">
        <v>78</v>
      </c>
      <c r="M898">
        <v>7712</v>
      </c>
      <c r="N898">
        <v>1</v>
      </c>
      <c r="O898">
        <v>0</v>
      </c>
      <c r="P898">
        <v>0</v>
      </c>
      <c r="Q898">
        <v>0</v>
      </c>
      <c r="R898">
        <v>0.05</v>
      </c>
      <c r="S898" t="s">
        <v>78</v>
      </c>
      <c r="T898">
        <v>2020</v>
      </c>
      <c r="U898" t="s">
        <v>64</v>
      </c>
      <c r="V898">
        <v>29</v>
      </c>
      <c r="W898" t="s">
        <v>78</v>
      </c>
      <c r="X898" t="s">
        <v>78</v>
      </c>
      <c r="Y898" t="s">
        <v>78</v>
      </c>
      <c r="Z898" t="s">
        <v>78</v>
      </c>
      <c r="AA898" t="s">
        <v>78</v>
      </c>
      <c r="AB898" t="s">
        <v>78</v>
      </c>
      <c r="AC898" s="13" t="e">
        <f t="shared" si="14"/>
        <v>#VALUE!</v>
      </c>
    </row>
    <row r="899" spans="1:29">
      <c r="A899">
        <v>905</v>
      </c>
      <c r="B899" t="s">
        <v>1113</v>
      </c>
      <c r="C899">
        <v>13000000</v>
      </c>
      <c r="D899">
        <v>5057163256</v>
      </c>
      <c r="E899" t="s">
        <v>63</v>
      </c>
      <c r="F899" t="s">
        <v>1114</v>
      </c>
      <c r="G899">
        <v>8</v>
      </c>
      <c r="H899" t="s">
        <v>30</v>
      </c>
      <c r="I899" t="s">
        <v>31</v>
      </c>
      <c r="J899" t="s">
        <v>78</v>
      </c>
      <c r="K899">
        <v>3686280</v>
      </c>
      <c r="L899">
        <v>5227</v>
      </c>
      <c r="M899" t="s">
        <v>78</v>
      </c>
      <c r="N899">
        <v>2</v>
      </c>
      <c r="O899">
        <v>0</v>
      </c>
      <c r="P899">
        <v>0.01</v>
      </c>
      <c r="Q899">
        <v>0.01</v>
      </c>
      <c r="R899">
        <v>0.1</v>
      </c>
      <c r="S899" t="s">
        <v>78</v>
      </c>
      <c r="T899">
        <v>2021</v>
      </c>
      <c r="U899" t="s">
        <v>86</v>
      </c>
      <c r="V899">
        <v>18</v>
      </c>
      <c r="W899">
        <v>28.1</v>
      </c>
      <c r="X899">
        <v>1366417754</v>
      </c>
      <c r="Y899">
        <v>5.36</v>
      </c>
      <c r="Z899">
        <v>471031528</v>
      </c>
      <c r="AA899">
        <v>20.593684</v>
      </c>
      <c r="AB899">
        <v>78.962879999999998</v>
      </c>
      <c r="AC899" s="13">
        <f t="shared" si="14"/>
        <v>73239992</v>
      </c>
    </row>
    <row r="900" spans="1:29">
      <c r="A900">
        <v>892</v>
      </c>
      <c r="B900" t="s">
        <v>1115</v>
      </c>
      <c r="C900">
        <v>13100000</v>
      </c>
      <c r="D900">
        <v>1936582704</v>
      </c>
      <c r="E900" t="s">
        <v>29</v>
      </c>
      <c r="F900" t="s">
        <v>1115</v>
      </c>
      <c r="G900">
        <v>7</v>
      </c>
      <c r="H900" t="s">
        <v>78</v>
      </c>
      <c r="I900" t="s">
        <v>78</v>
      </c>
      <c r="J900" t="s">
        <v>171</v>
      </c>
      <c r="K900">
        <v>4054334</v>
      </c>
      <c r="L900" t="s">
        <v>78</v>
      </c>
      <c r="M900">
        <v>7714</v>
      </c>
      <c r="N900">
        <v>2</v>
      </c>
      <c r="O900">
        <v>0</v>
      </c>
      <c r="P900">
        <v>0.01</v>
      </c>
      <c r="Q900">
        <v>0.01</v>
      </c>
      <c r="R900">
        <v>0.1</v>
      </c>
      <c r="S900" t="s">
        <v>78</v>
      </c>
      <c r="T900">
        <v>2019</v>
      </c>
      <c r="U900" t="s">
        <v>40</v>
      </c>
      <c r="V900">
        <v>24</v>
      </c>
      <c r="W900" t="s">
        <v>78</v>
      </c>
      <c r="X900" t="s">
        <v>78</v>
      </c>
      <c r="Y900" t="s">
        <v>78</v>
      </c>
      <c r="Z900" t="s">
        <v>78</v>
      </c>
      <c r="AA900" t="s">
        <v>78</v>
      </c>
      <c r="AB900" t="s">
        <v>78</v>
      </c>
      <c r="AC900" s="13" t="e">
        <f t="shared" si="14"/>
        <v>#VALUE!</v>
      </c>
    </row>
    <row r="901" spans="1:29">
      <c r="A901">
        <v>339</v>
      </c>
      <c r="B901" t="s">
        <v>1116</v>
      </c>
      <c r="C901">
        <v>21500000</v>
      </c>
      <c r="D901">
        <v>22065582014</v>
      </c>
      <c r="E901" t="s">
        <v>29</v>
      </c>
      <c r="F901" t="s">
        <v>1117</v>
      </c>
      <c r="G901">
        <v>6</v>
      </c>
      <c r="H901" t="s">
        <v>78</v>
      </c>
      <c r="I901" t="s">
        <v>78</v>
      </c>
      <c r="J901" t="s">
        <v>111</v>
      </c>
      <c r="K901">
        <v>4057657</v>
      </c>
      <c r="L901" t="s">
        <v>78</v>
      </c>
      <c r="M901">
        <v>5782</v>
      </c>
      <c r="N901">
        <v>3</v>
      </c>
      <c r="O901">
        <v>0</v>
      </c>
      <c r="P901">
        <v>0.01</v>
      </c>
      <c r="Q901">
        <v>0.01</v>
      </c>
      <c r="R901">
        <v>0.14000000000000001</v>
      </c>
      <c r="S901" t="s">
        <v>78</v>
      </c>
      <c r="T901">
        <v>2006</v>
      </c>
      <c r="U901" t="s">
        <v>130</v>
      </c>
      <c r="V901">
        <v>2</v>
      </c>
      <c r="W901" t="s">
        <v>78</v>
      </c>
      <c r="X901" t="s">
        <v>78</v>
      </c>
      <c r="Y901" t="s">
        <v>78</v>
      </c>
      <c r="Z901" t="s">
        <v>78</v>
      </c>
      <c r="AA901" t="s">
        <v>78</v>
      </c>
      <c r="AB901" t="s">
        <v>78</v>
      </c>
      <c r="AC901" s="13" t="e">
        <f t="shared" si="14"/>
        <v>#VALUE!</v>
      </c>
    </row>
    <row r="902" spans="1:29">
      <c r="A902">
        <v>362</v>
      </c>
      <c r="B902" t="s">
        <v>1118</v>
      </c>
      <c r="C902">
        <v>20900000</v>
      </c>
      <c r="D902">
        <v>17324976752</v>
      </c>
      <c r="E902" t="s">
        <v>111</v>
      </c>
      <c r="F902" t="s">
        <v>1119</v>
      </c>
      <c r="G902">
        <v>6</v>
      </c>
      <c r="H902" t="s">
        <v>59</v>
      </c>
      <c r="I902" t="s">
        <v>60</v>
      </c>
      <c r="J902" t="s">
        <v>111</v>
      </c>
      <c r="K902">
        <v>2595710</v>
      </c>
      <c r="L902">
        <v>5417</v>
      </c>
      <c r="M902">
        <v>4067</v>
      </c>
      <c r="N902">
        <v>99</v>
      </c>
      <c r="O902">
        <v>0.02</v>
      </c>
      <c r="P902">
        <v>0.4</v>
      </c>
      <c r="Q902">
        <v>0.3</v>
      </c>
      <c r="R902">
        <v>5</v>
      </c>
      <c r="S902" t="s">
        <v>78</v>
      </c>
      <c r="T902">
        <v>2006</v>
      </c>
      <c r="U902" t="s">
        <v>64</v>
      </c>
      <c r="V902">
        <v>31</v>
      </c>
      <c r="W902">
        <v>88.2</v>
      </c>
      <c r="X902">
        <v>328239523</v>
      </c>
      <c r="Y902">
        <v>14.7</v>
      </c>
      <c r="Z902">
        <v>270663028</v>
      </c>
      <c r="AA902">
        <v>37.090240000000001</v>
      </c>
      <c r="AB902">
        <v>-95.712890999999999</v>
      </c>
      <c r="AC902" s="13">
        <f t="shared" si="14"/>
        <v>48251210</v>
      </c>
    </row>
    <row r="903" spans="1:29">
      <c r="A903">
        <v>184</v>
      </c>
      <c r="B903" t="s">
        <v>1120</v>
      </c>
      <c r="C903">
        <v>28300000</v>
      </c>
      <c r="D903">
        <v>13577142726</v>
      </c>
      <c r="E903" t="s">
        <v>128</v>
      </c>
      <c r="F903" t="s">
        <v>1121</v>
      </c>
      <c r="G903">
        <v>6</v>
      </c>
      <c r="H903" t="s">
        <v>78</v>
      </c>
      <c r="I903" t="s">
        <v>78</v>
      </c>
      <c r="J903" t="s">
        <v>78</v>
      </c>
      <c r="K903">
        <v>4057907</v>
      </c>
      <c r="L903" t="s">
        <v>78</v>
      </c>
      <c r="M903" t="s">
        <v>78</v>
      </c>
      <c r="N903">
        <v>2</v>
      </c>
      <c r="O903">
        <v>0</v>
      </c>
      <c r="P903">
        <v>0.01</v>
      </c>
      <c r="Q903">
        <v>0.01</v>
      </c>
      <c r="R903">
        <v>0.1</v>
      </c>
      <c r="S903" t="s">
        <v>78</v>
      </c>
      <c r="T903">
        <v>2019</v>
      </c>
      <c r="U903" t="s">
        <v>64</v>
      </c>
      <c r="V903">
        <v>21</v>
      </c>
      <c r="W903" t="s">
        <v>78</v>
      </c>
      <c r="X903" t="s">
        <v>78</v>
      </c>
      <c r="Y903" t="s">
        <v>78</v>
      </c>
      <c r="Z903" t="s">
        <v>78</v>
      </c>
      <c r="AA903" t="s">
        <v>78</v>
      </c>
      <c r="AB903" t="s">
        <v>78</v>
      </c>
      <c r="AC903" s="13" t="e">
        <f t="shared" si="14"/>
        <v>#VALUE!</v>
      </c>
    </row>
    <row r="904" spans="1:29">
      <c r="A904">
        <v>809</v>
      </c>
      <c r="B904" t="s">
        <v>1122</v>
      </c>
      <c r="C904">
        <v>13900000</v>
      </c>
      <c r="D904">
        <v>12129583055</v>
      </c>
      <c r="E904" t="s">
        <v>35</v>
      </c>
      <c r="F904" t="s">
        <v>1123</v>
      </c>
      <c r="G904">
        <v>6</v>
      </c>
      <c r="H904" t="s">
        <v>1124</v>
      </c>
      <c r="I904" t="s">
        <v>1125</v>
      </c>
      <c r="J904" t="s">
        <v>63</v>
      </c>
      <c r="K904">
        <v>4056658</v>
      </c>
      <c r="L904">
        <v>3776</v>
      </c>
      <c r="M904">
        <v>6756</v>
      </c>
      <c r="N904">
        <v>1</v>
      </c>
      <c r="O904">
        <v>0</v>
      </c>
      <c r="P904">
        <v>0</v>
      </c>
      <c r="Q904">
        <v>0</v>
      </c>
      <c r="R904">
        <v>0.05</v>
      </c>
      <c r="S904" t="s">
        <v>78</v>
      </c>
      <c r="T904">
        <v>2021</v>
      </c>
      <c r="U904" t="s">
        <v>55</v>
      </c>
      <c r="V904">
        <v>10</v>
      </c>
      <c r="W904">
        <v>20.6</v>
      </c>
      <c r="X904">
        <v>167310838</v>
      </c>
      <c r="Y904">
        <v>4.1900000000000004</v>
      </c>
      <c r="Z904">
        <v>60987417</v>
      </c>
      <c r="AA904">
        <v>23.684994</v>
      </c>
      <c r="AB904">
        <v>90.356330999999997</v>
      </c>
      <c r="AC904" s="13">
        <f t="shared" si="14"/>
        <v>7010324</v>
      </c>
    </row>
    <row r="905" spans="1:29">
      <c r="A905">
        <v>367</v>
      </c>
      <c r="B905" t="s">
        <v>1126</v>
      </c>
      <c r="C905">
        <v>20700000</v>
      </c>
      <c r="D905">
        <v>5410164682</v>
      </c>
      <c r="E905" t="s">
        <v>63</v>
      </c>
      <c r="F905" t="s">
        <v>1126</v>
      </c>
      <c r="G905">
        <v>6</v>
      </c>
      <c r="H905" t="s">
        <v>78</v>
      </c>
      <c r="I905" t="s">
        <v>78</v>
      </c>
      <c r="J905" t="s">
        <v>63</v>
      </c>
      <c r="K905">
        <v>3997461</v>
      </c>
      <c r="L905" t="s">
        <v>78</v>
      </c>
      <c r="M905">
        <v>4664</v>
      </c>
      <c r="N905">
        <v>125</v>
      </c>
      <c r="O905">
        <v>0.03</v>
      </c>
      <c r="P905">
        <v>0.5</v>
      </c>
      <c r="Q905">
        <v>0.38</v>
      </c>
      <c r="R905">
        <v>6</v>
      </c>
      <c r="S905">
        <v>10</v>
      </c>
      <c r="T905">
        <v>2013</v>
      </c>
      <c r="U905" t="s">
        <v>33</v>
      </c>
      <c r="V905">
        <v>5</v>
      </c>
      <c r="W905" t="s">
        <v>78</v>
      </c>
      <c r="X905" t="s">
        <v>78</v>
      </c>
      <c r="Y905" t="s">
        <v>78</v>
      </c>
      <c r="Z905" t="s">
        <v>78</v>
      </c>
      <c r="AA905" t="s">
        <v>78</v>
      </c>
      <c r="AB905" t="s">
        <v>78</v>
      </c>
      <c r="AC905" s="13" t="e">
        <f t="shared" si="14"/>
        <v>#VALUE!</v>
      </c>
    </row>
    <row r="906" spans="1:29">
      <c r="A906">
        <v>63</v>
      </c>
      <c r="B906" t="s">
        <v>1127</v>
      </c>
      <c r="C906">
        <v>43600000</v>
      </c>
      <c r="D906">
        <v>4831311245</v>
      </c>
      <c r="E906" t="s">
        <v>63</v>
      </c>
      <c r="F906" t="s">
        <v>1128</v>
      </c>
      <c r="G906">
        <v>6</v>
      </c>
      <c r="H906" t="s">
        <v>78</v>
      </c>
      <c r="I906" t="s">
        <v>78</v>
      </c>
      <c r="J906" t="s">
        <v>171</v>
      </c>
      <c r="K906">
        <v>4047806</v>
      </c>
      <c r="L906" t="s">
        <v>78</v>
      </c>
      <c r="M906">
        <v>7716</v>
      </c>
      <c r="N906">
        <v>4</v>
      </c>
      <c r="O906">
        <v>0</v>
      </c>
      <c r="P906">
        <v>0.02</v>
      </c>
      <c r="Q906">
        <v>0.01</v>
      </c>
      <c r="R906">
        <v>0.19</v>
      </c>
      <c r="S906" t="s">
        <v>78</v>
      </c>
      <c r="T906">
        <v>2016</v>
      </c>
      <c r="U906" t="s">
        <v>80</v>
      </c>
      <c r="V906">
        <v>27</v>
      </c>
      <c r="W906" t="s">
        <v>78</v>
      </c>
      <c r="X906" t="s">
        <v>78</v>
      </c>
      <c r="Y906" t="s">
        <v>78</v>
      </c>
      <c r="Z906" t="s">
        <v>78</v>
      </c>
      <c r="AA906" t="s">
        <v>78</v>
      </c>
      <c r="AB906" t="s">
        <v>78</v>
      </c>
      <c r="AC906" s="13" t="e">
        <f t="shared" si="14"/>
        <v>#VALUE!</v>
      </c>
    </row>
    <row r="907" spans="1:29">
      <c r="A907">
        <v>105</v>
      </c>
      <c r="B907" t="s">
        <v>1129</v>
      </c>
      <c r="C907">
        <v>36100000</v>
      </c>
      <c r="D907">
        <v>6331332547</v>
      </c>
      <c r="E907" t="s">
        <v>76</v>
      </c>
      <c r="F907" t="s">
        <v>1130</v>
      </c>
      <c r="G907">
        <v>5</v>
      </c>
      <c r="H907" t="s">
        <v>78</v>
      </c>
      <c r="I907" t="s">
        <v>78</v>
      </c>
      <c r="J907" t="s">
        <v>198</v>
      </c>
      <c r="K907">
        <v>4057305</v>
      </c>
      <c r="L907" t="s">
        <v>78</v>
      </c>
      <c r="M907">
        <v>4880</v>
      </c>
      <c r="N907">
        <v>32</v>
      </c>
      <c r="O907">
        <v>0.01</v>
      </c>
      <c r="P907">
        <v>0.13</v>
      </c>
      <c r="Q907">
        <v>0.1</v>
      </c>
      <c r="R907">
        <v>2</v>
      </c>
      <c r="S907">
        <v>1</v>
      </c>
      <c r="T907">
        <v>2011</v>
      </c>
      <c r="U907" t="s">
        <v>55</v>
      </c>
      <c r="V907">
        <v>26</v>
      </c>
      <c r="W907" t="s">
        <v>78</v>
      </c>
      <c r="X907" t="s">
        <v>78</v>
      </c>
      <c r="Y907" t="s">
        <v>78</v>
      </c>
      <c r="Z907" t="s">
        <v>78</v>
      </c>
      <c r="AA907" t="s">
        <v>78</v>
      </c>
      <c r="AB907" t="s">
        <v>78</v>
      </c>
      <c r="AC907" s="13" t="e">
        <f t="shared" ref="AC907:AC970" si="15">ROUND((Y907/100)*X907, 0)</f>
        <v>#VALUE!</v>
      </c>
    </row>
    <row r="908" spans="1:29">
      <c r="A908">
        <v>229</v>
      </c>
      <c r="B908" t="s">
        <v>1131</v>
      </c>
      <c r="C908">
        <v>25500000</v>
      </c>
      <c r="D908">
        <v>2726917087</v>
      </c>
      <c r="E908" t="s">
        <v>128</v>
      </c>
      <c r="F908" t="s">
        <v>1132</v>
      </c>
      <c r="G908">
        <v>5</v>
      </c>
      <c r="H908" t="s">
        <v>78</v>
      </c>
      <c r="I908" t="s">
        <v>78</v>
      </c>
      <c r="J908" t="s">
        <v>63</v>
      </c>
      <c r="K908">
        <v>4042995</v>
      </c>
      <c r="L908" t="s">
        <v>78</v>
      </c>
      <c r="M908">
        <v>6739</v>
      </c>
      <c r="N908">
        <v>20</v>
      </c>
      <c r="O908">
        <v>0.01</v>
      </c>
      <c r="P908">
        <v>0.08</v>
      </c>
      <c r="Q908">
        <v>0.06</v>
      </c>
      <c r="R908">
        <v>0.96</v>
      </c>
      <c r="S908">
        <v>4</v>
      </c>
      <c r="T908">
        <v>2006</v>
      </c>
      <c r="U908" t="s">
        <v>68</v>
      </c>
      <c r="V908">
        <v>24</v>
      </c>
      <c r="W908" t="s">
        <v>78</v>
      </c>
      <c r="X908" t="s">
        <v>78</v>
      </c>
      <c r="Y908" t="s">
        <v>78</v>
      </c>
      <c r="Z908" t="s">
        <v>78</v>
      </c>
      <c r="AA908" t="s">
        <v>78</v>
      </c>
      <c r="AB908" t="s">
        <v>78</v>
      </c>
      <c r="AC908" s="13" t="e">
        <f t="shared" si="15"/>
        <v>#VALUE!</v>
      </c>
    </row>
    <row r="909" spans="1:29">
      <c r="A909">
        <v>76</v>
      </c>
      <c r="B909" t="s">
        <v>1133</v>
      </c>
      <c r="C909">
        <v>40300000</v>
      </c>
      <c r="D909">
        <v>47005053156</v>
      </c>
      <c r="E909" t="s">
        <v>63</v>
      </c>
      <c r="F909" t="s">
        <v>1134</v>
      </c>
      <c r="G909">
        <v>4</v>
      </c>
      <c r="H909" t="s">
        <v>78</v>
      </c>
      <c r="I909" t="s">
        <v>78</v>
      </c>
      <c r="J909" t="s">
        <v>171</v>
      </c>
      <c r="K909">
        <v>3989650</v>
      </c>
      <c r="L909" t="s">
        <v>78</v>
      </c>
      <c r="M909">
        <v>7330</v>
      </c>
      <c r="N909">
        <v>5</v>
      </c>
      <c r="O909">
        <v>0</v>
      </c>
      <c r="P909">
        <v>0.02</v>
      </c>
      <c r="Q909">
        <v>0.02</v>
      </c>
      <c r="R909">
        <v>0.24</v>
      </c>
      <c r="S909" t="s">
        <v>78</v>
      </c>
      <c r="T909">
        <v>2018</v>
      </c>
      <c r="U909" t="s">
        <v>33</v>
      </c>
      <c r="V909">
        <v>14</v>
      </c>
      <c r="W909" t="s">
        <v>78</v>
      </c>
      <c r="X909" t="s">
        <v>78</v>
      </c>
      <c r="Y909" t="s">
        <v>78</v>
      </c>
      <c r="Z909" t="s">
        <v>78</v>
      </c>
      <c r="AA909" t="s">
        <v>78</v>
      </c>
      <c r="AB909" t="s">
        <v>78</v>
      </c>
      <c r="AC909" s="13" t="e">
        <f t="shared" si="15"/>
        <v>#VALUE!</v>
      </c>
    </row>
    <row r="910" spans="1:29">
      <c r="A910">
        <v>234</v>
      </c>
      <c r="B910" t="s">
        <v>1135</v>
      </c>
      <c r="C910">
        <v>25200000</v>
      </c>
      <c r="D910">
        <v>9602246828</v>
      </c>
      <c r="E910" t="s">
        <v>29</v>
      </c>
      <c r="F910" t="s">
        <v>1136</v>
      </c>
      <c r="G910">
        <v>4</v>
      </c>
      <c r="H910" t="s">
        <v>78</v>
      </c>
      <c r="I910" t="s">
        <v>78</v>
      </c>
      <c r="J910" t="s">
        <v>171</v>
      </c>
      <c r="K910">
        <v>4051936</v>
      </c>
      <c r="L910" t="s">
        <v>78</v>
      </c>
      <c r="M910">
        <v>7690</v>
      </c>
      <c r="N910">
        <v>11</v>
      </c>
      <c r="O910">
        <v>0</v>
      </c>
      <c r="P910">
        <v>0.04</v>
      </c>
      <c r="Q910">
        <v>0.03</v>
      </c>
      <c r="R910">
        <v>0.53</v>
      </c>
      <c r="S910" t="s">
        <v>78</v>
      </c>
      <c r="T910">
        <v>2019</v>
      </c>
      <c r="U910" t="s">
        <v>80</v>
      </c>
      <c r="V910">
        <v>31</v>
      </c>
      <c r="W910" t="s">
        <v>78</v>
      </c>
      <c r="X910" t="s">
        <v>78</v>
      </c>
      <c r="Y910" t="s">
        <v>78</v>
      </c>
      <c r="Z910" t="s">
        <v>78</v>
      </c>
      <c r="AA910" t="s">
        <v>78</v>
      </c>
      <c r="AB910" t="s">
        <v>78</v>
      </c>
      <c r="AC910" s="13" t="e">
        <f t="shared" si="15"/>
        <v>#VALUE!</v>
      </c>
    </row>
    <row r="911" spans="1:29">
      <c r="A911">
        <v>189</v>
      </c>
      <c r="B911" t="s">
        <v>1137</v>
      </c>
      <c r="C911">
        <v>28100000</v>
      </c>
      <c r="D911">
        <v>15318895118</v>
      </c>
      <c r="E911" t="s">
        <v>111</v>
      </c>
      <c r="F911" t="s">
        <v>1138</v>
      </c>
      <c r="G911">
        <v>3</v>
      </c>
      <c r="H911" t="s">
        <v>78</v>
      </c>
      <c r="I911" t="s">
        <v>78</v>
      </c>
      <c r="J911" t="s">
        <v>129</v>
      </c>
      <c r="K911">
        <v>4011030</v>
      </c>
      <c r="L911" t="s">
        <v>78</v>
      </c>
      <c r="M911">
        <v>4909</v>
      </c>
      <c r="N911">
        <v>31</v>
      </c>
      <c r="O911">
        <v>0.01</v>
      </c>
      <c r="P911">
        <v>0.12</v>
      </c>
      <c r="Q911">
        <v>0.09</v>
      </c>
      <c r="R911">
        <v>1</v>
      </c>
      <c r="S911">
        <v>1</v>
      </c>
      <c r="T911">
        <v>2005</v>
      </c>
      <c r="U911" t="s">
        <v>50</v>
      </c>
      <c r="V911">
        <v>23</v>
      </c>
      <c r="W911" t="s">
        <v>78</v>
      </c>
      <c r="X911" t="s">
        <v>78</v>
      </c>
      <c r="Y911" t="s">
        <v>78</v>
      </c>
      <c r="Z911" t="s">
        <v>78</v>
      </c>
      <c r="AA911" t="s">
        <v>78</v>
      </c>
      <c r="AB911" t="s">
        <v>78</v>
      </c>
      <c r="AC911" s="13" t="e">
        <f t="shared" si="15"/>
        <v>#VALUE!</v>
      </c>
    </row>
    <row r="912" spans="1:29">
      <c r="A912">
        <v>801</v>
      </c>
      <c r="B912" t="s">
        <v>1139</v>
      </c>
      <c r="C912">
        <v>14000000</v>
      </c>
      <c r="D912">
        <v>12597067132</v>
      </c>
      <c r="E912" t="s">
        <v>63</v>
      </c>
      <c r="F912" t="s">
        <v>1140</v>
      </c>
      <c r="G912">
        <v>3</v>
      </c>
      <c r="H912" t="s">
        <v>30</v>
      </c>
      <c r="I912" t="s">
        <v>31</v>
      </c>
      <c r="J912" t="s">
        <v>111</v>
      </c>
      <c r="K912">
        <v>4039216</v>
      </c>
      <c r="L912">
        <v>4651</v>
      </c>
      <c r="M912">
        <v>4603</v>
      </c>
      <c r="N912">
        <v>7</v>
      </c>
      <c r="O912">
        <v>0</v>
      </c>
      <c r="P912">
        <v>0.03</v>
      </c>
      <c r="Q912">
        <v>0.02</v>
      </c>
      <c r="R912">
        <v>0.34</v>
      </c>
      <c r="S912" t="s">
        <v>78</v>
      </c>
      <c r="T912">
        <v>2007</v>
      </c>
      <c r="U912" t="s">
        <v>68</v>
      </c>
      <c r="V912">
        <v>31</v>
      </c>
      <c r="W912">
        <v>28.1</v>
      </c>
      <c r="X912">
        <v>1366417754</v>
      </c>
      <c r="Y912">
        <v>5.36</v>
      </c>
      <c r="Z912">
        <v>471031528</v>
      </c>
      <c r="AA912">
        <v>20.593684</v>
      </c>
      <c r="AB912">
        <v>78.962879999999998</v>
      </c>
      <c r="AC912" s="13">
        <f t="shared" si="15"/>
        <v>73239992</v>
      </c>
    </row>
    <row r="913" spans="1:29">
      <c r="A913">
        <v>549</v>
      </c>
      <c r="B913" t="s">
        <v>1141</v>
      </c>
      <c r="C913">
        <v>16700000</v>
      </c>
      <c r="D913">
        <v>10393037902</v>
      </c>
      <c r="E913" t="s">
        <v>63</v>
      </c>
      <c r="F913" t="s">
        <v>1142</v>
      </c>
      <c r="G913">
        <v>3</v>
      </c>
      <c r="H913" t="s">
        <v>78</v>
      </c>
      <c r="I913" t="s">
        <v>78</v>
      </c>
      <c r="J913" t="s">
        <v>78</v>
      </c>
      <c r="K913">
        <v>4057674</v>
      </c>
      <c r="L913" t="s">
        <v>78</v>
      </c>
      <c r="M913" t="s">
        <v>78</v>
      </c>
      <c r="N913">
        <v>7</v>
      </c>
      <c r="O913">
        <v>0</v>
      </c>
      <c r="P913">
        <v>0.03</v>
      </c>
      <c r="Q913">
        <v>0.02</v>
      </c>
      <c r="R913">
        <v>0.34</v>
      </c>
      <c r="S913">
        <v>10</v>
      </c>
      <c r="T913">
        <v>2022</v>
      </c>
      <c r="U913" t="s">
        <v>80</v>
      </c>
      <c r="V913">
        <v>14</v>
      </c>
      <c r="W913" t="s">
        <v>78</v>
      </c>
      <c r="X913" t="s">
        <v>78</v>
      </c>
      <c r="Y913" t="s">
        <v>78</v>
      </c>
      <c r="Z913" t="s">
        <v>78</v>
      </c>
      <c r="AA913" t="s">
        <v>78</v>
      </c>
      <c r="AB913" t="s">
        <v>78</v>
      </c>
      <c r="AC913" s="13" t="e">
        <f t="shared" si="15"/>
        <v>#VALUE!</v>
      </c>
    </row>
    <row r="914" spans="1:29">
      <c r="A914">
        <v>265</v>
      </c>
      <c r="B914" t="s">
        <v>1143</v>
      </c>
      <c r="C914">
        <v>24000000</v>
      </c>
      <c r="D914">
        <v>5652938599</v>
      </c>
      <c r="E914" t="s">
        <v>128</v>
      </c>
      <c r="F914" t="s">
        <v>1144</v>
      </c>
      <c r="G914">
        <v>3</v>
      </c>
      <c r="H914" t="s">
        <v>78</v>
      </c>
      <c r="I914" t="s">
        <v>78</v>
      </c>
      <c r="J914" t="s">
        <v>171</v>
      </c>
      <c r="K914">
        <v>4057888</v>
      </c>
      <c r="L914" t="s">
        <v>78</v>
      </c>
      <c r="M914">
        <v>7725</v>
      </c>
      <c r="N914">
        <v>3</v>
      </c>
      <c r="O914">
        <v>0</v>
      </c>
      <c r="P914">
        <v>0.01</v>
      </c>
      <c r="Q914">
        <v>0.01</v>
      </c>
      <c r="R914">
        <v>0.14000000000000001</v>
      </c>
      <c r="S914" t="s">
        <v>78</v>
      </c>
      <c r="T914">
        <v>2018</v>
      </c>
      <c r="U914" t="s">
        <v>130</v>
      </c>
      <c r="V914">
        <v>30</v>
      </c>
      <c r="W914" t="s">
        <v>78</v>
      </c>
      <c r="X914" t="s">
        <v>78</v>
      </c>
      <c r="Y914" t="s">
        <v>78</v>
      </c>
      <c r="Z914" t="s">
        <v>78</v>
      </c>
      <c r="AA914" t="s">
        <v>78</v>
      </c>
      <c r="AB914" t="s">
        <v>78</v>
      </c>
      <c r="AC914" s="13" t="e">
        <f t="shared" si="15"/>
        <v>#VALUE!</v>
      </c>
    </row>
    <row r="915" spans="1:29">
      <c r="A915">
        <v>786</v>
      </c>
      <c r="B915" t="s">
        <v>1145</v>
      </c>
      <c r="C915">
        <v>14100000</v>
      </c>
      <c r="D915">
        <v>5129529846</v>
      </c>
      <c r="E915" t="s">
        <v>111</v>
      </c>
      <c r="F915" t="s">
        <v>1146</v>
      </c>
      <c r="G915">
        <v>3</v>
      </c>
      <c r="H915" t="s">
        <v>318</v>
      </c>
      <c r="I915" t="s">
        <v>319</v>
      </c>
      <c r="J915" t="s">
        <v>171</v>
      </c>
      <c r="K915">
        <v>4032620</v>
      </c>
      <c r="L915">
        <v>3671</v>
      </c>
      <c r="M915">
        <v>7629</v>
      </c>
      <c r="N915">
        <v>147</v>
      </c>
      <c r="O915">
        <v>0.04</v>
      </c>
      <c r="P915">
        <v>0.59</v>
      </c>
      <c r="Q915">
        <v>0.44</v>
      </c>
      <c r="R915">
        <v>7</v>
      </c>
      <c r="S915">
        <v>1</v>
      </c>
      <c r="T915">
        <v>2015</v>
      </c>
      <c r="U915" t="s">
        <v>40</v>
      </c>
      <c r="V915">
        <v>4</v>
      </c>
      <c r="W915">
        <v>113.1</v>
      </c>
      <c r="X915">
        <v>25766605</v>
      </c>
      <c r="Y915">
        <v>5.27</v>
      </c>
      <c r="Z915">
        <v>21844756</v>
      </c>
      <c r="AA915">
        <v>-25.274398000000001</v>
      </c>
      <c r="AB915">
        <v>133.775136</v>
      </c>
      <c r="AC915" s="13">
        <f t="shared" si="15"/>
        <v>1357900</v>
      </c>
    </row>
    <row r="916" spans="1:29">
      <c r="A916">
        <v>864</v>
      </c>
      <c r="B916" t="s">
        <v>1147</v>
      </c>
      <c r="C916">
        <v>13300000</v>
      </c>
      <c r="D916">
        <v>3364230487</v>
      </c>
      <c r="E916" t="s">
        <v>29</v>
      </c>
      <c r="F916" t="s">
        <v>1148</v>
      </c>
      <c r="G916">
        <v>3</v>
      </c>
      <c r="H916" t="s">
        <v>78</v>
      </c>
      <c r="I916" t="s">
        <v>78</v>
      </c>
      <c r="J916" t="s">
        <v>198</v>
      </c>
      <c r="K916">
        <v>4057875</v>
      </c>
      <c r="L916" t="s">
        <v>78</v>
      </c>
      <c r="M916">
        <v>4896</v>
      </c>
      <c r="N916">
        <v>2</v>
      </c>
      <c r="O916">
        <v>0</v>
      </c>
      <c r="P916">
        <v>0.01</v>
      </c>
      <c r="Q916">
        <v>0.01</v>
      </c>
      <c r="R916">
        <v>0.1</v>
      </c>
      <c r="S916">
        <v>1</v>
      </c>
      <c r="T916">
        <v>2007</v>
      </c>
      <c r="U916" t="s">
        <v>86</v>
      </c>
      <c r="V916">
        <v>17</v>
      </c>
      <c r="W916" t="s">
        <v>78</v>
      </c>
      <c r="X916" t="s">
        <v>78</v>
      </c>
      <c r="Y916" t="s">
        <v>78</v>
      </c>
      <c r="Z916" t="s">
        <v>78</v>
      </c>
      <c r="AA916" t="s">
        <v>78</v>
      </c>
      <c r="AB916" t="s">
        <v>78</v>
      </c>
      <c r="AC916" s="13" t="e">
        <f t="shared" si="15"/>
        <v>#VALUE!</v>
      </c>
    </row>
    <row r="917" spans="1:29">
      <c r="A917">
        <v>19</v>
      </c>
      <c r="B917" t="s">
        <v>107</v>
      </c>
      <c r="C917">
        <v>75000000</v>
      </c>
      <c r="D917">
        <v>0</v>
      </c>
      <c r="E917" t="s">
        <v>78</v>
      </c>
      <c r="F917" t="s">
        <v>1149</v>
      </c>
      <c r="G917">
        <v>3</v>
      </c>
      <c r="H917" t="s">
        <v>59</v>
      </c>
      <c r="I917" t="s">
        <v>60</v>
      </c>
      <c r="J917" t="s">
        <v>63</v>
      </c>
      <c r="K917">
        <v>3898122</v>
      </c>
      <c r="L917">
        <v>6266</v>
      </c>
      <c r="M917">
        <v>5395</v>
      </c>
      <c r="N917">
        <v>16</v>
      </c>
      <c r="O917">
        <v>0</v>
      </c>
      <c r="P917">
        <v>0.06</v>
      </c>
      <c r="Q917">
        <v>0.05</v>
      </c>
      <c r="R917">
        <v>0.77</v>
      </c>
      <c r="S917" t="s">
        <v>78</v>
      </c>
      <c r="T917">
        <v>2006</v>
      </c>
      <c r="U917" t="s">
        <v>68</v>
      </c>
      <c r="V917">
        <v>30</v>
      </c>
      <c r="W917">
        <v>88.2</v>
      </c>
      <c r="X917">
        <v>328239523</v>
      </c>
      <c r="Y917">
        <v>14.7</v>
      </c>
      <c r="Z917">
        <v>270663028</v>
      </c>
      <c r="AA917">
        <v>37.090240000000001</v>
      </c>
      <c r="AB917">
        <v>-95.712890999999999</v>
      </c>
      <c r="AC917" s="13">
        <f t="shared" si="15"/>
        <v>48251210</v>
      </c>
    </row>
    <row r="918" spans="1:29">
      <c r="A918">
        <v>174</v>
      </c>
      <c r="B918" t="s">
        <v>1150</v>
      </c>
      <c r="C918">
        <v>29300000</v>
      </c>
      <c r="D918">
        <v>0</v>
      </c>
      <c r="E918" t="s">
        <v>78</v>
      </c>
      <c r="F918" t="s">
        <v>1151</v>
      </c>
      <c r="G918">
        <v>3</v>
      </c>
      <c r="H918" t="s">
        <v>78</v>
      </c>
      <c r="I918" t="s">
        <v>78</v>
      </c>
      <c r="J918" t="s">
        <v>118</v>
      </c>
      <c r="K918">
        <v>4019724</v>
      </c>
      <c r="L918" t="s">
        <v>78</v>
      </c>
      <c r="M918">
        <v>4847</v>
      </c>
      <c r="N918">
        <v>1</v>
      </c>
      <c r="O918">
        <v>0</v>
      </c>
      <c r="P918">
        <v>0</v>
      </c>
      <c r="Q918">
        <v>0</v>
      </c>
      <c r="R918">
        <v>0.05</v>
      </c>
      <c r="S918" t="s">
        <v>78</v>
      </c>
      <c r="T918">
        <v>2017</v>
      </c>
      <c r="U918" t="s">
        <v>42</v>
      </c>
      <c r="V918">
        <v>7</v>
      </c>
      <c r="W918" t="s">
        <v>78</v>
      </c>
      <c r="X918" t="s">
        <v>78</v>
      </c>
      <c r="Y918" t="s">
        <v>78</v>
      </c>
      <c r="Z918" t="s">
        <v>78</v>
      </c>
      <c r="AA918" t="s">
        <v>78</v>
      </c>
      <c r="AB918" t="s">
        <v>78</v>
      </c>
      <c r="AC918" s="13" t="e">
        <f t="shared" si="15"/>
        <v>#VALUE!</v>
      </c>
    </row>
    <row r="919" spans="1:29">
      <c r="A919">
        <v>136</v>
      </c>
      <c r="B919" t="s">
        <v>1152</v>
      </c>
      <c r="C919">
        <v>32200000</v>
      </c>
      <c r="D919">
        <v>16613441479</v>
      </c>
      <c r="E919" t="s">
        <v>128</v>
      </c>
      <c r="F919" t="s">
        <v>1153</v>
      </c>
      <c r="G919">
        <v>2</v>
      </c>
      <c r="H919" t="s">
        <v>78</v>
      </c>
      <c r="I919" t="s">
        <v>78</v>
      </c>
      <c r="J919" t="s">
        <v>63</v>
      </c>
      <c r="K919">
        <v>4053139</v>
      </c>
      <c r="L919" t="s">
        <v>78</v>
      </c>
      <c r="M919">
        <v>6723</v>
      </c>
      <c r="N919">
        <v>1</v>
      </c>
      <c r="O919">
        <v>0</v>
      </c>
      <c r="P919">
        <v>0</v>
      </c>
      <c r="Q919">
        <v>0</v>
      </c>
      <c r="R919">
        <v>0.05</v>
      </c>
      <c r="S919" t="s">
        <v>78</v>
      </c>
      <c r="T919">
        <v>2006</v>
      </c>
      <c r="U919" t="s">
        <v>84</v>
      </c>
      <c r="V919">
        <v>16</v>
      </c>
      <c r="W919" t="s">
        <v>78</v>
      </c>
      <c r="X919" t="s">
        <v>78</v>
      </c>
      <c r="Y919" t="s">
        <v>78</v>
      </c>
      <c r="Z919" t="s">
        <v>78</v>
      </c>
      <c r="AA919" t="s">
        <v>78</v>
      </c>
      <c r="AB919" t="s">
        <v>78</v>
      </c>
      <c r="AC919" s="13" t="e">
        <f t="shared" si="15"/>
        <v>#VALUE!</v>
      </c>
    </row>
    <row r="920" spans="1:29">
      <c r="A920">
        <v>201</v>
      </c>
      <c r="B920" t="s">
        <v>1154</v>
      </c>
      <c r="C920">
        <v>27100000</v>
      </c>
      <c r="D920">
        <v>15916882228</v>
      </c>
      <c r="E920" t="s">
        <v>63</v>
      </c>
      <c r="F920" t="s">
        <v>1155</v>
      </c>
      <c r="G920">
        <v>2</v>
      </c>
      <c r="H920" t="s">
        <v>78</v>
      </c>
      <c r="I920" t="s">
        <v>78</v>
      </c>
      <c r="J920" t="s">
        <v>171</v>
      </c>
      <c r="K920">
        <v>4052296</v>
      </c>
      <c r="L920" t="s">
        <v>78</v>
      </c>
      <c r="M920">
        <v>7692</v>
      </c>
      <c r="N920">
        <v>14</v>
      </c>
      <c r="O920">
        <v>0</v>
      </c>
      <c r="P920">
        <v>0.06</v>
      </c>
      <c r="Q920">
        <v>0.04</v>
      </c>
      <c r="R920">
        <v>0.67</v>
      </c>
      <c r="S920" t="s">
        <v>78</v>
      </c>
      <c r="T920">
        <v>2017</v>
      </c>
      <c r="U920" t="s">
        <v>33</v>
      </c>
      <c r="V920">
        <v>7</v>
      </c>
      <c r="W920" t="s">
        <v>78</v>
      </c>
      <c r="X920" t="s">
        <v>78</v>
      </c>
      <c r="Y920" t="s">
        <v>78</v>
      </c>
      <c r="Z920" t="s">
        <v>78</v>
      </c>
      <c r="AA920" t="s">
        <v>78</v>
      </c>
      <c r="AB920" t="s">
        <v>78</v>
      </c>
      <c r="AC920" s="13" t="e">
        <f t="shared" si="15"/>
        <v>#VALUE!</v>
      </c>
    </row>
    <row r="921" spans="1:29">
      <c r="A921">
        <v>165</v>
      </c>
      <c r="B921" t="s">
        <v>1156</v>
      </c>
      <c r="C921">
        <v>30200000</v>
      </c>
      <c r="D921">
        <v>15199330166</v>
      </c>
      <c r="E921" t="s">
        <v>198</v>
      </c>
      <c r="F921" t="s">
        <v>1157</v>
      </c>
      <c r="G921">
        <v>2</v>
      </c>
      <c r="H921" t="s">
        <v>59</v>
      </c>
      <c r="I921" t="s">
        <v>60</v>
      </c>
      <c r="J921" t="s">
        <v>63</v>
      </c>
      <c r="K921">
        <v>4057345</v>
      </c>
      <c r="L921">
        <v>7736</v>
      </c>
      <c r="M921">
        <v>6776</v>
      </c>
      <c r="N921" t="s">
        <v>78</v>
      </c>
      <c r="O921">
        <v>0</v>
      </c>
      <c r="P921">
        <v>0</v>
      </c>
      <c r="Q921">
        <v>0</v>
      </c>
      <c r="R921">
        <v>0</v>
      </c>
      <c r="S921" t="s">
        <v>78</v>
      </c>
      <c r="T921">
        <v>2008</v>
      </c>
      <c r="U921" t="s">
        <v>33</v>
      </c>
      <c r="V921">
        <v>27</v>
      </c>
      <c r="W921">
        <v>88.2</v>
      </c>
      <c r="X921">
        <v>328239523</v>
      </c>
      <c r="Y921">
        <v>14.7</v>
      </c>
      <c r="Z921">
        <v>270663028</v>
      </c>
      <c r="AA921">
        <v>37.090240000000001</v>
      </c>
      <c r="AB921">
        <v>-95.712890999999999</v>
      </c>
      <c r="AC921" s="13">
        <f t="shared" si="15"/>
        <v>48251210</v>
      </c>
    </row>
    <row r="922" spans="1:29">
      <c r="A922">
        <v>123</v>
      </c>
      <c r="B922" t="s">
        <v>1158</v>
      </c>
      <c r="C922">
        <v>33700000</v>
      </c>
      <c r="D922">
        <v>10189027455</v>
      </c>
      <c r="E922" t="s">
        <v>111</v>
      </c>
      <c r="F922" t="s">
        <v>1159</v>
      </c>
      <c r="G922">
        <v>2</v>
      </c>
      <c r="H922" t="s">
        <v>78</v>
      </c>
      <c r="I922" t="s">
        <v>78</v>
      </c>
      <c r="J922" t="s">
        <v>111</v>
      </c>
      <c r="K922">
        <v>4057699</v>
      </c>
      <c r="L922" t="s">
        <v>78</v>
      </c>
      <c r="M922">
        <v>5775</v>
      </c>
      <c r="N922" t="s">
        <v>78</v>
      </c>
      <c r="O922">
        <v>0</v>
      </c>
      <c r="P922">
        <v>0</v>
      </c>
      <c r="Q922">
        <v>0</v>
      </c>
      <c r="R922">
        <v>0</v>
      </c>
      <c r="S922" t="s">
        <v>78</v>
      </c>
      <c r="T922">
        <v>2018</v>
      </c>
      <c r="U922" t="s">
        <v>130</v>
      </c>
      <c r="V922">
        <v>10</v>
      </c>
      <c r="W922" t="s">
        <v>78</v>
      </c>
      <c r="X922" t="s">
        <v>78</v>
      </c>
      <c r="Y922" t="s">
        <v>78</v>
      </c>
      <c r="Z922" t="s">
        <v>78</v>
      </c>
      <c r="AA922" t="s">
        <v>78</v>
      </c>
      <c r="AB922" t="s">
        <v>78</v>
      </c>
      <c r="AC922" s="13" t="e">
        <f t="shared" si="15"/>
        <v>#VALUE!</v>
      </c>
    </row>
    <row r="923" spans="1:29">
      <c r="A923">
        <v>446</v>
      </c>
      <c r="B923" t="s">
        <v>1160</v>
      </c>
      <c r="C923">
        <v>18800000</v>
      </c>
      <c r="D923">
        <v>7762077012</v>
      </c>
      <c r="E923" t="s">
        <v>78</v>
      </c>
      <c r="F923" t="s">
        <v>1161</v>
      </c>
      <c r="G923">
        <v>2</v>
      </c>
      <c r="H923" t="s">
        <v>78</v>
      </c>
      <c r="I923" t="s">
        <v>78</v>
      </c>
      <c r="J923" t="s">
        <v>78</v>
      </c>
      <c r="K923">
        <v>4057882</v>
      </c>
      <c r="L923" t="s">
        <v>78</v>
      </c>
      <c r="M923" t="s">
        <v>78</v>
      </c>
      <c r="N923" t="s">
        <v>78</v>
      </c>
      <c r="O923">
        <v>0</v>
      </c>
      <c r="P923">
        <v>0</v>
      </c>
      <c r="Q923">
        <v>0</v>
      </c>
      <c r="R923">
        <v>0</v>
      </c>
      <c r="S923" t="s">
        <v>78</v>
      </c>
      <c r="T923">
        <v>2021</v>
      </c>
      <c r="U923" t="s">
        <v>84</v>
      </c>
      <c r="V923">
        <v>21</v>
      </c>
      <c r="W923" t="s">
        <v>78</v>
      </c>
      <c r="X923" t="s">
        <v>78</v>
      </c>
      <c r="Y923" t="s">
        <v>78</v>
      </c>
      <c r="Z923" t="s">
        <v>78</v>
      </c>
      <c r="AA923" t="s">
        <v>78</v>
      </c>
      <c r="AB923" t="s">
        <v>78</v>
      </c>
      <c r="AC923" s="13" t="e">
        <f t="shared" si="15"/>
        <v>#VALUE!</v>
      </c>
    </row>
    <row r="924" spans="1:29">
      <c r="A924">
        <v>493</v>
      </c>
      <c r="B924" t="s">
        <v>1162</v>
      </c>
      <c r="C924">
        <v>17900000</v>
      </c>
      <c r="D924">
        <v>6746269458</v>
      </c>
      <c r="E924" t="s">
        <v>29</v>
      </c>
      <c r="F924" t="s">
        <v>1163</v>
      </c>
      <c r="G924">
        <v>2</v>
      </c>
      <c r="H924" t="s">
        <v>78</v>
      </c>
      <c r="I924" t="s">
        <v>78</v>
      </c>
      <c r="J924" t="s">
        <v>171</v>
      </c>
      <c r="K924">
        <v>4057766</v>
      </c>
      <c r="L924" t="s">
        <v>78</v>
      </c>
      <c r="M924">
        <v>7733</v>
      </c>
      <c r="N924">
        <v>4</v>
      </c>
      <c r="O924">
        <v>0</v>
      </c>
      <c r="P924">
        <v>0.02</v>
      </c>
      <c r="Q924">
        <v>0.01</v>
      </c>
      <c r="R924">
        <v>0.19</v>
      </c>
      <c r="S924" t="s">
        <v>78</v>
      </c>
      <c r="T924">
        <v>2020</v>
      </c>
      <c r="U924" t="s">
        <v>64</v>
      </c>
      <c r="V924">
        <v>15</v>
      </c>
      <c r="W924" t="s">
        <v>78</v>
      </c>
      <c r="X924" t="s">
        <v>78</v>
      </c>
      <c r="Y924" t="s">
        <v>78</v>
      </c>
      <c r="Z924" t="s">
        <v>78</v>
      </c>
      <c r="AA924" t="s">
        <v>78</v>
      </c>
      <c r="AB924" t="s">
        <v>78</v>
      </c>
      <c r="AC924" s="13" t="e">
        <f t="shared" si="15"/>
        <v>#VALUE!</v>
      </c>
    </row>
    <row r="925" spans="1:29">
      <c r="A925">
        <v>451</v>
      </c>
      <c r="B925" t="s">
        <v>1164</v>
      </c>
      <c r="C925">
        <v>18700000</v>
      </c>
      <c r="D925">
        <v>6148303268</v>
      </c>
      <c r="E925" t="s">
        <v>76</v>
      </c>
      <c r="F925" t="s">
        <v>1165</v>
      </c>
      <c r="G925">
        <v>2</v>
      </c>
      <c r="H925" t="s">
        <v>78</v>
      </c>
      <c r="I925" t="s">
        <v>78</v>
      </c>
      <c r="J925" t="s">
        <v>171</v>
      </c>
      <c r="K925">
        <v>4053443</v>
      </c>
      <c r="L925" t="s">
        <v>78</v>
      </c>
      <c r="M925">
        <v>7729</v>
      </c>
      <c r="N925">
        <v>1</v>
      </c>
      <c r="O925">
        <v>0</v>
      </c>
      <c r="P925">
        <v>0</v>
      </c>
      <c r="Q925">
        <v>0</v>
      </c>
      <c r="R925">
        <v>0.05</v>
      </c>
      <c r="S925" t="s">
        <v>78</v>
      </c>
      <c r="T925">
        <v>2016</v>
      </c>
      <c r="U925" t="s">
        <v>64</v>
      </c>
      <c r="V925">
        <v>7</v>
      </c>
      <c r="W925" t="s">
        <v>78</v>
      </c>
      <c r="X925" t="s">
        <v>78</v>
      </c>
      <c r="Y925" t="s">
        <v>78</v>
      </c>
      <c r="Z925" t="s">
        <v>78</v>
      </c>
      <c r="AA925" t="s">
        <v>78</v>
      </c>
      <c r="AB925" t="s">
        <v>78</v>
      </c>
      <c r="AC925" s="13" t="e">
        <f t="shared" si="15"/>
        <v>#VALUE!</v>
      </c>
    </row>
    <row r="926" spans="1:29">
      <c r="A926">
        <v>591</v>
      </c>
      <c r="B926" t="s">
        <v>1166</v>
      </c>
      <c r="C926">
        <v>16200000</v>
      </c>
      <c r="D926">
        <v>4813127504</v>
      </c>
      <c r="E926" t="s">
        <v>29</v>
      </c>
      <c r="F926" t="s">
        <v>1167</v>
      </c>
      <c r="G926">
        <v>2</v>
      </c>
      <c r="H926" t="s">
        <v>78</v>
      </c>
      <c r="I926" t="s">
        <v>78</v>
      </c>
      <c r="J926" t="s">
        <v>171</v>
      </c>
      <c r="K926">
        <v>3945744</v>
      </c>
      <c r="L926" t="s">
        <v>78</v>
      </c>
      <c r="M926">
        <v>7359</v>
      </c>
      <c r="N926">
        <v>510</v>
      </c>
      <c r="O926">
        <v>0.13</v>
      </c>
      <c r="P926">
        <v>2</v>
      </c>
      <c r="Q926">
        <v>2</v>
      </c>
      <c r="R926">
        <v>24</v>
      </c>
      <c r="S926">
        <v>1</v>
      </c>
      <c r="T926">
        <v>2015</v>
      </c>
      <c r="U926" t="s">
        <v>40</v>
      </c>
      <c r="V926">
        <v>21</v>
      </c>
      <c r="W926" t="s">
        <v>78</v>
      </c>
      <c r="X926" t="s">
        <v>78</v>
      </c>
      <c r="Y926" t="s">
        <v>78</v>
      </c>
      <c r="Z926" t="s">
        <v>78</v>
      </c>
      <c r="AA926" t="s">
        <v>78</v>
      </c>
      <c r="AB926" t="s">
        <v>78</v>
      </c>
      <c r="AC926" s="13" t="e">
        <f t="shared" si="15"/>
        <v>#VALUE!</v>
      </c>
    </row>
    <row r="927" spans="1:29">
      <c r="A927">
        <v>756</v>
      </c>
      <c r="B927" t="s">
        <v>1168</v>
      </c>
      <c r="C927">
        <v>14400000</v>
      </c>
      <c r="D927">
        <v>351763324</v>
      </c>
      <c r="E927" t="s">
        <v>76</v>
      </c>
      <c r="F927" t="s">
        <v>1169</v>
      </c>
      <c r="G927">
        <v>2</v>
      </c>
      <c r="H927" t="s">
        <v>78</v>
      </c>
      <c r="I927" t="s">
        <v>78</v>
      </c>
      <c r="J927" t="s">
        <v>171</v>
      </c>
      <c r="K927">
        <v>4057274</v>
      </c>
      <c r="L927" t="s">
        <v>78</v>
      </c>
      <c r="M927">
        <v>7596</v>
      </c>
      <c r="N927">
        <v>2</v>
      </c>
      <c r="O927">
        <v>0</v>
      </c>
      <c r="P927">
        <v>0.01</v>
      </c>
      <c r="Q927">
        <v>0.01</v>
      </c>
      <c r="R927">
        <v>0.1</v>
      </c>
      <c r="S927">
        <v>1</v>
      </c>
      <c r="T927">
        <v>2006</v>
      </c>
      <c r="U927" t="s">
        <v>55</v>
      </c>
      <c r="V927">
        <v>3</v>
      </c>
      <c r="W927" t="s">
        <v>78</v>
      </c>
      <c r="X927" t="s">
        <v>78</v>
      </c>
      <c r="Y927" t="s">
        <v>78</v>
      </c>
      <c r="Z927" t="s">
        <v>78</v>
      </c>
      <c r="AA927" t="s">
        <v>78</v>
      </c>
      <c r="AB927" t="s">
        <v>78</v>
      </c>
      <c r="AC927" s="13" t="e">
        <f t="shared" si="15"/>
        <v>#VALUE!</v>
      </c>
    </row>
    <row r="928" spans="1:29">
      <c r="A928">
        <v>52</v>
      </c>
      <c r="B928" t="s">
        <v>1170</v>
      </c>
      <c r="C928">
        <v>46100000</v>
      </c>
      <c r="D928">
        <v>30686342319</v>
      </c>
      <c r="E928" t="s">
        <v>111</v>
      </c>
      <c r="F928" t="s">
        <v>1171</v>
      </c>
      <c r="G928">
        <v>1</v>
      </c>
      <c r="H928" t="s">
        <v>78</v>
      </c>
      <c r="I928" t="s">
        <v>78</v>
      </c>
      <c r="J928" t="s">
        <v>107</v>
      </c>
      <c r="K928">
        <v>4046070</v>
      </c>
      <c r="L928" t="s">
        <v>78</v>
      </c>
      <c r="M928">
        <v>4501</v>
      </c>
      <c r="N928">
        <v>1</v>
      </c>
      <c r="O928">
        <v>0</v>
      </c>
      <c r="P928">
        <v>0</v>
      </c>
      <c r="Q928">
        <v>0</v>
      </c>
      <c r="R928">
        <v>0.05</v>
      </c>
      <c r="S928" t="s">
        <v>78</v>
      </c>
      <c r="T928">
        <v>2005</v>
      </c>
      <c r="U928" t="s">
        <v>40</v>
      </c>
      <c r="V928">
        <v>15</v>
      </c>
      <c r="W928" t="s">
        <v>78</v>
      </c>
      <c r="X928" t="s">
        <v>78</v>
      </c>
      <c r="Y928" t="s">
        <v>78</v>
      </c>
      <c r="Z928" t="s">
        <v>78</v>
      </c>
      <c r="AA928" t="s">
        <v>78</v>
      </c>
      <c r="AB928" t="s">
        <v>78</v>
      </c>
      <c r="AC928" s="13" t="e">
        <f t="shared" si="15"/>
        <v>#VALUE!</v>
      </c>
    </row>
    <row r="929" spans="1:29">
      <c r="A929">
        <v>17</v>
      </c>
      <c r="B929" t="s">
        <v>1172</v>
      </c>
      <c r="C929">
        <v>80100000</v>
      </c>
      <c r="D929">
        <v>26236790209</v>
      </c>
      <c r="E929" t="s">
        <v>229</v>
      </c>
      <c r="F929" t="s">
        <v>1173</v>
      </c>
      <c r="G929">
        <v>1</v>
      </c>
      <c r="H929" t="s">
        <v>161</v>
      </c>
      <c r="I929" t="s">
        <v>162</v>
      </c>
      <c r="J929" t="s">
        <v>63</v>
      </c>
      <c r="K929">
        <v>4057901</v>
      </c>
      <c r="L929">
        <v>4797</v>
      </c>
      <c r="M929">
        <v>6781</v>
      </c>
      <c r="N929">
        <v>1</v>
      </c>
      <c r="O929">
        <v>0</v>
      </c>
      <c r="P929">
        <v>0</v>
      </c>
      <c r="Q929">
        <v>0</v>
      </c>
      <c r="R929">
        <v>0.05</v>
      </c>
      <c r="S929" t="s">
        <v>78</v>
      </c>
      <c r="T929">
        <v>2020</v>
      </c>
      <c r="U929" t="s">
        <v>64</v>
      </c>
      <c r="V929">
        <v>27</v>
      </c>
      <c r="W929">
        <v>60</v>
      </c>
      <c r="X929">
        <v>66834405</v>
      </c>
      <c r="Y929">
        <v>3.85</v>
      </c>
      <c r="Z929">
        <v>55908316</v>
      </c>
      <c r="AA929">
        <v>55.378050999999999</v>
      </c>
      <c r="AB929">
        <v>-3.4359730000000002</v>
      </c>
      <c r="AC929" s="13">
        <f t="shared" si="15"/>
        <v>2573125</v>
      </c>
    </row>
    <row r="930" spans="1:29">
      <c r="A930">
        <v>15</v>
      </c>
      <c r="B930" t="s">
        <v>1174</v>
      </c>
      <c r="C930">
        <v>86900000</v>
      </c>
      <c r="D930">
        <v>24118230580</v>
      </c>
      <c r="E930" t="s">
        <v>128</v>
      </c>
      <c r="F930" t="s">
        <v>1175</v>
      </c>
      <c r="G930">
        <v>1</v>
      </c>
      <c r="H930" t="s">
        <v>78</v>
      </c>
      <c r="I930" t="s">
        <v>78</v>
      </c>
      <c r="J930" t="s">
        <v>111</v>
      </c>
      <c r="K930">
        <v>4056562</v>
      </c>
      <c r="L930" t="s">
        <v>78</v>
      </c>
      <c r="M930">
        <v>5663</v>
      </c>
      <c r="N930">
        <v>18</v>
      </c>
      <c r="O930">
        <v>0</v>
      </c>
      <c r="P930">
        <v>7.0000000000000007E-2</v>
      </c>
      <c r="Q930">
        <v>0.05</v>
      </c>
      <c r="R930">
        <v>0.86</v>
      </c>
      <c r="S930" t="s">
        <v>78</v>
      </c>
      <c r="T930">
        <v>2006</v>
      </c>
      <c r="U930" t="s">
        <v>42</v>
      </c>
      <c r="V930">
        <v>15</v>
      </c>
      <c r="W930" t="s">
        <v>78</v>
      </c>
      <c r="X930" t="s">
        <v>78</v>
      </c>
      <c r="Y930" t="s">
        <v>78</v>
      </c>
      <c r="Z930" t="s">
        <v>78</v>
      </c>
      <c r="AA930" t="s">
        <v>78</v>
      </c>
      <c r="AB930" t="s">
        <v>78</v>
      </c>
      <c r="AC930" s="13" t="e">
        <f t="shared" si="15"/>
        <v>#VALUE!</v>
      </c>
    </row>
    <row r="931" spans="1:29">
      <c r="A931">
        <v>51</v>
      </c>
      <c r="B931" t="s">
        <v>1176</v>
      </c>
      <c r="C931">
        <v>46300000</v>
      </c>
      <c r="D931">
        <v>22936630813</v>
      </c>
      <c r="E931" t="s">
        <v>76</v>
      </c>
      <c r="F931" t="s">
        <v>1177</v>
      </c>
      <c r="G931">
        <v>1</v>
      </c>
      <c r="H931" t="s">
        <v>1178</v>
      </c>
      <c r="I931" t="s">
        <v>1179</v>
      </c>
      <c r="J931" t="s">
        <v>171</v>
      </c>
      <c r="K931">
        <v>4053056</v>
      </c>
      <c r="L931">
        <v>99</v>
      </c>
      <c r="M931">
        <v>5359</v>
      </c>
      <c r="N931">
        <v>94</v>
      </c>
      <c r="O931">
        <v>0.02</v>
      </c>
      <c r="P931">
        <v>0.38</v>
      </c>
      <c r="Q931">
        <v>0.28000000000000003</v>
      </c>
      <c r="R931">
        <v>5</v>
      </c>
      <c r="S931">
        <v>10</v>
      </c>
      <c r="T931">
        <v>2006</v>
      </c>
      <c r="U931" t="s">
        <v>86</v>
      </c>
      <c r="V931">
        <v>11</v>
      </c>
      <c r="W931">
        <v>41.4</v>
      </c>
      <c r="X931">
        <v>11333483</v>
      </c>
      <c r="Y931">
        <v>1.64</v>
      </c>
      <c r="Z931">
        <v>8739135</v>
      </c>
      <c r="AA931">
        <v>21.521757000000001</v>
      </c>
      <c r="AB931">
        <v>-77.781166999999996</v>
      </c>
      <c r="AC931" s="13">
        <f t="shared" si="15"/>
        <v>185869</v>
      </c>
    </row>
    <row r="932" spans="1:29">
      <c r="A932">
        <v>78</v>
      </c>
      <c r="B932" t="s">
        <v>1180</v>
      </c>
      <c r="C932">
        <v>39400000</v>
      </c>
      <c r="D932">
        <v>22302547082</v>
      </c>
      <c r="E932" t="s">
        <v>29</v>
      </c>
      <c r="F932" t="s">
        <v>1181</v>
      </c>
      <c r="G932">
        <v>1</v>
      </c>
      <c r="H932" t="s">
        <v>78</v>
      </c>
      <c r="I932" t="s">
        <v>78</v>
      </c>
      <c r="J932" t="s">
        <v>77</v>
      </c>
      <c r="K932">
        <v>4057895</v>
      </c>
      <c r="L932" t="s">
        <v>78</v>
      </c>
      <c r="M932">
        <v>7498</v>
      </c>
      <c r="N932">
        <v>2</v>
      </c>
      <c r="O932">
        <v>0</v>
      </c>
      <c r="P932">
        <v>0.01</v>
      </c>
      <c r="Q932">
        <v>0.01</v>
      </c>
      <c r="R932">
        <v>0.1</v>
      </c>
      <c r="S932" t="s">
        <v>78</v>
      </c>
      <c r="T932">
        <v>2021</v>
      </c>
      <c r="U932" t="s">
        <v>86</v>
      </c>
      <c r="V932">
        <v>25</v>
      </c>
      <c r="W932" t="s">
        <v>78</v>
      </c>
      <c r="X932" t="s">
        <v>78</v>
      </c>
      <c r="Y932" t="s">
        <v>78</v>
      </c>
      <c r="Z932" t="s">
        <v>78</v>
      </c>
      <c r="AA932" t="s">
        <v>78</v>
      </c>
      <c r="AB932" t="s">
        <v>78</v>
      </c>
      <c r="AC932" s="13" t="e">
        <f t="shared" si="15"/>
        <v>#VALUE!</v>
      </c>
    </row>
    <row r="933" spans="1:29">
      <c r="A933">
        <v>49</v>
      </c>
      <c r="B933" t="s">
        <v>1182</v>
      </c>
      <c r="C933">
        <v>46800000</v>
      </c>
      <c r="D933">
        <v>19398045702</v>
      </c>
      <c r="E933" t="s">
        <v>63</v>
      </c>
      <c r="F933" t="s">
        <v>1183</v>
      </c>
      <c r="G933">
        <v>1</v>
      </c>
      <c r="H933" t="s">
        <v>78</v>
      </c>
      <c r="I933" t="s">
        <v>78</v>
      </c>
      <c r="J933" t="s">
        <v>111</v>
      </c>
      <c r="K933">
        <v>4047729</v>
      </c>
      <c r="L933" t="s">
        <v>78</v>
      </c>
      <c r="M933">
        <v>5525</v>
      </c>
      <c r="N933">
        <v>440</v>
      </c>
      <c r="O933">
        <v>0.11</v>
      </c>
      <c r="P933">
        <v>2</v>
      </c>
      <c r="Q933">
        <v>1</v>
      </c>
      <c r="R933">
        <v>21</v>
      </c>
      <c r="S933">
        <v>75</v>
      </c>
      <c r="T933">
        <v>2007</v>
      </c>
      <c r="U933" t="s">
        <v>64</v>
      </c>
      <c r="V933">
        <v>21</v>
      </c>
      <c r="W933" t="s">
        <v>78</v>
      </c>
      <c r="X933" t="s">
        <v>78</v>
      </c>
      <c r="Y933" t="s">
        <v>78</v>
      </c>
      <c r="Z933" t="s">
        <v>78</v>
      </c>
      <c r="AA933" t="s">
        <v>78</v>
      </c>
      <c r="AB933" t="s">
        <v>78</v>
      </c>
      <c r="AC933" s="13" t="e">
        <f t="shared" si="15"/>
        <v>#VALUE!</v>
      </c>
    </row>
    <row r="934" spans="1:29">
      <c r="A934">
        <v>221</v>
      </c>
      <c r="B934" t="s">
        <v>1184</v>
      </c>
      <c r="C934">
        <v>26000000</v>
      </c>
      <c r="D934">
        <v>18597534412</v>
      </c>
      <c r="E934" t="s">
        <v>111</v>
      </c>
      <c r="F934" t="s">
        <v>1185</v>
      </c>
      <c r="G934">
        <v>1</v>
      </c>
      <c r="H934" t="s">
        <v>78</v>
      </c>
      <c r="I934" t="s">
        <v>78</v>
      </c>
      <c r="J934" t="s">
        <v>111</v>
      </c>
      <c r="K934">
        <v>4057142</v>
      </c>
      <c r="L934" t="s">
        <v>78</v>
      </c>
      <c r="M934">
        <v>4914</v>
      </c>
      <c r="N934">
        <v>3</v>
      </c>
      <c r="O934">
        <v>0</v>
      </c>
      <c r="P934">
        <v>0.01</v>
      </c>
      <c r="Q934">
        <v>0.01</v>
      </c>
      <c r="R934">
        <v>0.14000000000000001</v>
      </c>
      <c r="S934">
        <v>3</v>
      </c>
      <c r="T934">
        <v>2008</v>
      </c>
      <c r="U934" t="s">
        <v>33</v>
      </c>
      <c r="V934">
        <v>14</v>
      </c>
      <c r="W934" t="s">
        <v>78</v>
      </c>
      <c r="X934" t="s">
        <v>78</v>
      </c>
      <c r="Y934" t="s">
        <v>78</v>
      </c>
      <c r="Z934" t="s">
        <v>78</v>
      </c>
      <c r="AA934" t="s">
        <v>78</v>
      </c>
      <c r="AB934" t="s">
        <v>78</v>
      </c>
      <c r="AC934" s="13" t="e">
        <f t="shared" si="15"/>
        <v>#VALUE!</v>
      </c>
    </row>
    <row r="935" spans="1:29">
      <c r="A935">
        <v>571</v>
      </c>
      <c r="B935" t="s">
        <v>1186</v>
      </c>
      <c r="C935">
        <v>16400000</v>
      </c>
      <c r="D935">
        <v>14431830557</v>
      </c>
      <c r="E935" t="s">
        <v>63</v>
      </c>
      <c r="F935" t="s">
        <v>1186</v>
      </c>
      <c r="G935">
        <v>1</v>
      </c>
      <c r="H935" t="s">
        <v>78</v>
      </c>
      <c r="I935" t="s">
        <v>78</v>
      </c>
      <c r="J935" t="s">
        <v>63</v>
      </c>
      <c r="K935">
        <v>4057780</v>
      </c>
      <c r="L935" t="s">
        <v>78</v>
      </c>
      <c r="M935">
        <v>6788</v>
      </c>
      <c r="N935">
        <v>1</v>
      </c>
      <c r="O935">
        <v>0</v>
      </c>
      <c r="P935">
        <v>0</v>
      </c>
      <c r="Q935">
        <v>0</v>
      </c>
      <c r="R935">
        <v>0.05</v>
      </c>
      <c r="S935" t="s">
        <v>78</v>
      </c>
      <c r="T935">
        <v>2015</v>
      </c>
      <c r="U935" t="s">
        <v>40</v>
      </c>
      <c r="V935">
        <v>23</v>
      </c>
      <c r="W935" t="s">
        <v>78</v>
      </c>
      <c r="X935" t="s">
        <v>78</v>
      </c>
      <c r="Y935" t="s">
        <v>78</v>
      </c>
      <c r="Z935" t="s">
        <v>78</v>
      </c>
      <c r="AA935" t="s">
        <v>78</v>
      </c>
      <c r="AB935" t="s">
        <v>78</v>
      </c>
      <c r="AC935" s="13" t="e">
        <f t="shared" si="15"/>
        <v>#VALUE!</v>
      </c>
    </row>
    <row r="936" spans="1:29">
      <c r="A936">
        <v>987</v>
      </c>
      <c r="B936" t="s">
        <v>1187</v>
      </c>
      <c r="C936">
        <v>12400000</v>
      </c>
      <c r="D936">
        <v>13959586308</v>
      </c>
      <c r="E936" t="s">
        <v>29</v>
      </c>
      <c r="F936" t="s">
        <v>1188</v>
      </c>
      <c r="G936">
        <v>1</v>
      </c>
      <c r="H936" t="s">
        <v>78</v>
      </c>
      <c r="I936" t="s">
        <v>78</v>
      </c>
      <c r="J936" t="s">
        <v>129</v>
      </c>
      <c r="K936">
        <v>4049634</v>
      </c>
      <c r="L936" t="s">
        <v>78</v>
      </c>
      <c r="M936">
        <v>5307</v>
      </c>
      <c r="N936">
        <v>2</v>
      </c>
      <c r="O936">
        <v>0</v>
      </c>
      <c r="P936">
        <v>0.01</v>
      </c>
      <c r="Q936">
        <v>0.01</v>
      </c>
      <c r="R936">
        <v>0.1</v>
      </c>
      <c r="S936" t="s">
        <v>78</v>
      </c>
      <c r="T936">
        <v>2006</v>
      </c>
      <c r="U936" t="s">
        <v>33</v>
      </c>
      <c r="V936">
        <v>18</v>
      </c>
      <c r="W936" t="s">
        <v>78</v>
      </c>
      <c r="X936" t="s">
        <v>78</v>
      </c>
      <c r="Y936" t="s">
        <v>78</v>
      </c>
      <c r="Z936" t="s">
        <v>78</v>
      </c>
      <c r="AA936" t="s">
        <v>78</v>
      </c>
      <c r="AB936" t="s">
        <v>78</v>
      </c>
      <c r="AC936" s="13" t="e">
        <f t="shared" si="15"/>
        <v>#VALUE!</v>
      </c>
    </row>
    <row r="937" spans="1:29">
      <c r="A937">
        <v>570</v>
      </c>
      <c r="B937" t="s">
        <v>1189</v>
      </c>
      <c r="C937">
        <v>16400000</v>
      </c>
      <c r="D937">
        <v>13478392540</v>
      </c>
      <c r="E937" t="s">
        <v>63</v>
      </c>
      <c r="F937" t="s">
        <v>1189</v>
      </c>
      <c r="G937">
        <v>1</v>
      </c>
      <c r="H937" t="s">
        <v>78</v>
      </c>
      <c r="I937" t="s">
        <v>78</v>
      </c>
      <c r="J937" t="s">
        <v>171</v>
      </c>
      <c r="K937">
        <v>4057943</v>
      </c>
      <c r="L937" t="s">
        <v>78</v>
      </c>
      <c r="M937">
        <v>7724</v>
      </c>
      <c r="N937" t="s">
        <v>78</v>
      </c>
      <c r="O937">
        <v>0</v>
      </c>
      <c r="P937">
        <v>0</v>
      </c>
      <c r="Q937">
        <v>0</v>
      </c>
      <c r="R937">
        <v>0</v>
      </c>
      <c r="S937" t="s">
        <v>78</v>
      </c>
      <c r="T937">
        <v>2020</v>
      </c>
      <c r="U937" t="s">
        <v>38</v>
      </c>
      <c r="V937">
        <v>19</v>
      </c>
      <c r="W937" t="s">
        <v>78</v>
      </c>
      <c r="X937" t="s">
        <v>78</v>
      </c>
      <c r="Y937" t="s">
        <v>78</v>
      </c>
      <c r="Z937" t="s">
        <v>78</v>
      </c>
      <c r="AA937" t="s">
        <v>78</v>
      </c>
      <c r="AB937" t="s">
        <v>78</v>
      </c>
      <c r="AC937" s="13" t="e">
        <f t="shared" si="15"/>
        <v>#VALUE!</v>
      </c>
    </row>
    <row r="938" spans="1:29">
      <c r="A938">
        <v>412</v>
      </c>
      <c r="B938" t="s">
        <v>1190</v>
      </c>
      <c r="C938">
        <v>19700000</v>
      </c>
      <c r="D938">
        <v>10955619815</v>
      </c>
      <c r="E938" t="s">
        <v>128</v>
      </c>
      <c r="F938" t="s">
        <v>1191</v>
      </c>
      <c r="G938">
        <v>1</v>
      </c>
      <c r="H938" t="s">
        <v>59</v>
      </c>
      <c r="I938" t="s">
        <v>60</v>
      </c>
      <c r="J938" t="s">
        <v>77</v>
      </c>
      <c r="K938">
        <v>4052414</v>
      </c>
      <c r="L938">
        <v>7741</v>
      </c>
      <c r="M938">
        <v>7494</v>
      </c>
      <c r="N938" t="s">
        <v>78</v>
      </c>
      <c r="O938">
        <v>0</v>
      </c>
      <c r="P938">
        <v>0</v>
      </c>
      <c r="Q938">
        <v>0</v>
      </c>
      <c r="R938">
        <v>0</v>
      </c>
      <c r="S938" t="s">
        <v>78</v>
      </c>
      <c r="T938">
        <v>2011</v>
      </c>
      <c r="U938" t="s">
        <v>38</v>
      </c>
      <c r="V938">
        <v>6</v>
      </c>
      <c r="W938">
        <v>88.2</v>
      </c>
      <c r="X938">
        <v>328239523</v>
      </c>
      <c r="Y938">
        <v>14.7</v>
      </c>
      <c r="Z938">
        <v>270663028</v>
      </c>
      <c r="AA938">
        <v>37.090240000000001</v>
      </c>
      <c r="AB938">
        <v>-95.712890999999999</v>
      </c>
      <c r="AC938" s="13">
        <f t="shared" si="15"/>
        <v>48251210</v>
      </c>
    </row>
    <row r="939" spans="1:29">
      <c r="A939">
        <v>115</v>
      </c>
      <c r="B939" t="s">
        <v>1192</v>
      </c>
      <c r="C939">
        <v>34400000</v>
      </c>
      <c r="D939">
        <v>9690499664</v>
      </c>
      <c r="E939" t="s">
        <v>76</v>
      </c>
      <c r="F939" t="s">
        <v>1193</v>
      </c>
      <c r="G939">
        <v>1</v>
      </c>
      <c r="H939" t="s">
        <v>78</v>
      </c>
      <c r="I939" t="s">
        <v>78</v>
      </c>
      <c r="J939" t="s">
        <v>77</v>
      </c>
      <c r="K939">
        <v>4057311</v>
      </c>
      <c r="L939" t="s">
        <v>78</v>
      </c>
      <c r="M939">
        <v>7489</v>
      </c>
      <c r="N939">
        <v>86</v>
      </c>
      <c r="O939">
        <v>0.02</v>
      </c>
      <c r="P939">
        <v>0.34</v>
      </c>
      <c r="Q939">
        <v>0.26</v>
      </c>
      <c r="R939">
        <v>4</v>
      </c>
      <c r="S939">
        <v>3</v>
      </c>
      <c r="T939">
        <v>2010</v>
      </c>
      <c r="U939" t="s">
        <v>80</v>
      </c>
      <c r="V939">
        <v>19</v>
      </c>
      <c r="W939" t="s">
        <v>78</v>
      </c>
      <c r="X939" t="s">
        <v>78</v>
      </c>
      <c r="Y939" t="s">
        <v>78</v>
      </c>
      <c r="Z939" t="s">
        <v>78</v>
      </c>
      <c r="AA939" t="s">
        <v>78</v>
      </c>
      <c r="AB939" t="s">
        <v>78</v>
      </c>
      <c r="AC939" s="13" t="e">
        <f t="shared" si="15"/>
        <v>#VALUE!</v>
      </c>
    </row>
    <row r="940" spans="1:29">
      <c r="A940">
        <v>535</v>
      </c>
      <c r="B940" t="s">
        <v>1194</v>
      </c>
      <c r="C940">
        <v>17000000</v>
      </c>
      <c r="D940">
        <v>8229883114</v>
      </c>
      <c r="E940" t="s">
        <v>63</v>
      </c>
      <c r="F940" t="s">
        <v>1195</v>
      </c>
      <c r="G940">
        <v>1</v>
      </c>
      <c r="H940" t="s">
        <v>78</v>
      </c>
      <c r="I940" t="s">
        <v>78</v>
      </c>
      <c r="J940" t="s">
        <v>171</v>
      </c>
      <c r="K940">
        <v>4057752</v>
      </c>
      <c r="L940" t="s">
        <v>78</v>
      </c>
      <c r="M940">
        <v>7732</v>
      </c>
      <c r="N940" t="s">
        <v>78</v>
      </c>
      <c r="O940">
        <v>0</v>
      </c>
      <c r="P940">
        <v>0</v>
      </c>
      <c r="Q940">
        <v>0</v>
      </c>
      <c r="R940">
        <v>0</v>
      </c>
      <c r="S940" t="s">
        <v>78</v>
      </c>
      <c r="T940">
        <v>2008</v>
      </c>
      <c r="U940" t="s">
        <v>42</v>
      </c>
      <c r="V940">
        <v>21</v>
      </c>
      <c r="W940" t="s">
        <v>78</v>
      </c>
      <c r="X940" t="s">
        <v>78</v>
      </c>
      <c r="Y940" t="s">
        <v>78</v>
      </c>
      <c r="Z940" t="s">
        <v>78</v>
      </c>
      <c r="AA940" t="s">
        <v>78</v>
      </c>
      <c r="AB940" t="s">
        <v>78</v>
      </c>
      <c r="AC940" s="13" t="e">
        <f t="shared" si="15"/>
        <v>#VALUE!</v>
      </c>
    </row>
    <row r="941" spans="1:29">
      <c r="A941">
        <v>331</v>
      </c>
      <c r="B941" t="s">
        <v>1196</v>
      </c>
      <c r="C941">
        <v>21800000</v>
      </c>
      <c r="D941">
        <v>7780934187</v>
      </c>
      <c r="E941" t="s">
        <v>29</v>
      </c>
      <c r="F941" t="s">
        <v>1197</v>
      </c>
      <c r="G941">
        <v>1</v>
      </c>
      <c r="H941" t="s">
        <v>78</v>
      </c>
      <c r="I941" t="s">
        <v>78</v>
      </c>
      <c r="J941" t="s">
        <v>171</v>
      </c>
      <c r="K941">
        <v>4052308</v>
      </c>
      <c r="L941" t="s">
        <v>78</v>
      </c>
      <c r="M941">
        <v>7665</v>
      </c>
      <c r="N941">
        <v>408</v>
      </c>
      <c r="O941">
        <v>0</v>
      </c>
      <c r="P941">
        <v>0</v>
      </c>
      <c r="Q941">
        <v>0</v>
      </c>
      <c r="R941">
        <v>0</v>
      </c>
      <c r="S941" t="s">
        <v>78</v>
      </c>
      <c r="T941">
        <v>2017</v>
      </c>
      <c r="U941" t="s">
        <v>50</v>
      </c>
      <c r="V941">
        <v>24</v>
      </c>
      <c r="W941" t="s">
        <v>78</v>
      </c>
      <c r="X941" t="s">
        <v>78</v>
      </c>
      <c r="Y941" t="s">
        <v>78</v>
      </c>
      <c r="Z941" t="s">
        <v>78</v>
      </c>
      <c r="AA941" t="s">
        <v>78</v>
      </c>
      <c r="AB941" t="s">
        <v>78</v>
      </c>
      <c r="AC941" s="13" t="e">
        <f t="shared" si="15"/>
        <v>#VALUE!</v>
      </c>
    </row>
    <row r="942" spans="1:29">
      <c r="A942">
        <v>770</v>
      </c>
      <c r="B942" t="s">
        <v>1198</v>
      </c>
      <c r="C942">
        <v>14300000</v>
      </c>
      <c r="D942">
        <v>6388439235</v>
      </c>
      <c r="E942" t="s">
        <v>198</v>
      </c>
      <c r="F942" t="s">
        <v>1199</v>
      </c>
      <c r="G942">
        <v>1</v>
      </c>
      <c r="H942" t="s">
        <v>59</v>
      </c>
      <c r="I942" t="s">
        <v>60</v>
      </c>
      <c r="J942" t="s">
        <v>63</v>
      </c>
      <c r="K942">
        <v>4054606</v>
      </c>
      <c r="L942">
        <v>6342</v>
      </c>
      <c r="M942">
        <v>5464</v>
      </c>
      <c r="N942" t="s">
        <v>78</v>
      </c>
      <c r="O942">
        <v>0</v>
      </c>
      <c r="P942">
        <v>0</v>
      </c>
      <c r="Q942">
        <v>0</v>
      </c>
      <c r="R942">
        <v>0</v>
      </c>
      <c r="S942" t="s">
        <v>78</v>
      </c>
      <c r="T942">
        <v>2011</v>
      </c>
      <c r="U942" t="s">
        <v>42</v>
      </c>
      <c r="V942">
        <v>4</v>
      </c>
      <c r="W942">
        <v>88.2</v>
      </c>
      <c r="X942">
        <v>328239523</v>
      </c>
      <c r="Y942">
        <v>14.7</v>
      </c>
      <c r="Z942">
        <v>270663028</v>
      </c>
      <c r="AA942">
        <v>37.090240000000001</v>
      </c>
      <c r="AB942">
        <v>-95.712890999999999</v>
      </c>
      <c r="AC942" s="13">
        <f t="shared" si="15"/>
        <v>48251210</v>
      </c>
    </row>
    <row r="943" spans="1:29">
      <c r="A943">
        <v>404</v>
      </c>
      <c r="B943" t="s">
        <v>1200</v>
      </c>
      <c r="C943">
        <v>20000000</v>
      </c>
      <c r="D943">
        <v>6033295543</v>
      </c>
      <c r="E943" t="s">
        <v>111</v>
      </c>
      <c r="F943" t="s">
        <v>1201</v>
      </c>
      <c r="G943">
        <v>1</v>
      </c>
      <c r="H943" t="s">
        <v>141</v>
      </c>
      <c r="I943" t="s">
        <v>142</v>
      </c>
      <c r="J943" t="s">
        <v>63</v>
      </c>
      <c r="K943">
        <v>4051673</v>
      </c>
      <c r="L943">
        <v>4072</v>
      </c>
      <c r="M943">
        <v>6742</v>
      </c>
      <c r="N943" t="s">
        <v>78</v>
      </c>
      <c r="O943">
        <v>0</v>
      </c>
      <c r="P943">
        <v>0</v>
      </c>
      <c r="Q943">
        <v>0</v>
      </c>
      <c r="R943">
        <v>0</v>
      </c>
      <c r="S943" t="s">
        <v>78</v>
      </c>
      <c r="T943">
        <v>2006</v>
      </c>
      <c r="U943" t="s">
        <v>86</v>
      </c>
      <c r="V943">
        <v>9</v>
      </c>
      <c r="W943">
        <v>68.900000000000006</v>
      </c>
      <c r="X943">
        <v>36991981</v>
      </c>
      <c r="Y943">
        <v>5.56</v>
      </c>
      <c r="Z943">
        <v>30628482</v>
      </c>
      <c r="AA943">
        <v>56.130366000000002</v>
      </c>
      <c r="AB943">
        <v>-106.346771</v>
      </c>
      <c r="AC943" s="13">
        <f t="shared" si="15"/>
        <v>2056754</v>
      </c>
    </row>
    <row r="944" spans="1:29">
      <c r="A944">
        <v>936</v>
      </c>
      <c r="B944" t="s">
        <v>1202</v>
      </c>
      <c r="C944">
        <v>12700000</v>
      </c>
      <c r="D944">
        <v>5958994201</v>
      </c>
      <c r="E944" t="s">
        <v>111</v>
      </c>
      <c r="F944" t="s">
        <v>1203</v>
      </c>
      <c r="G944">
        <v>1</v>
      </c>
      <c r="H944" t="s">
        <v>78</v>
      </c>
      <c r="I944" t="s">
        <v>78</v>
      </c>
      <c r="J944" t="s">
        <v>111</v>
      </c>
      <c r="K944">
        <v>4056853</v>
      </c>
      <c r="L944" t="s">
        <v>78</v>
      </c>
      <c r="M944">
        <v>5789</v>
      </c>
      <c r="N944">
        <v>1</v>
      </c>
      <c r="O944">
        <v>0</v>
      </c>
      <c r="P944">
        <v>0</v>
      </c>
      <c r="Q944">
        <v>0</v>
      </c>
      <c r="R944">
        <v>0.05</v>
      </c>
      <c r="S944" t="s">
        <v>78</v>
      </c>
      <c r="T944">
        <v>2012</v>
      </c>
      <c r="U944" t="s">
        <v>55</v>
      </c>
      <c r="V944">
        <v>10</v>
      </c>
      <c r="W944" t="s">
        <v>78</v>
      </c>
      <c r="X944" t="s">
        <v>78</v>
      </c>
      <c r="Y944" t="s">
        <v>78</v>
      </c>
      <c r="Z944" t="s">
        <v>78</v>
      </c>
      <c r="AA944" t="s">
        <v>78</v>
      </c>
      <c r="AB944" t="s">
        <v>78</v>
      </c>
      <c r="AC944" s="13" t="e">
        <f t="shared" si="15"/>
        <v>#VALUE!</v>
      </c>
    </row>
    <row r="945" spans="1:29">
      <c r="A945">
        <v>399</v>
      </c>
      <c r="B945" t="s">
        <v>1204</v>
      </c>
      <c r="C945">
        <v>20100000</v>
      </c>
      <c r="D945">
        <v>5634695322</v>
      </c>
      <c r="E945" t="s">
        <v>63</v>
      </c>
      <c r="F945" t="s">
        <v>1205</v>
      </c>
      <c r="G945">
        <v>1</v>
      </c>
      <c r="H945" t="s">
        <v>59</v>
      </c>
      <c r="I945" t="s">
        <v>60</v>
      </c>
      <c r="J945" t="s">
        <v>129</v>
      </c>
      <c r="K945">
        <v>4054962</v>
      </c>
      <c r="L945">
        <v>6143</v>
      </c>
      <c r="M945">
        <v>4024</v>
      </c>
      <c r="N945">
        <v>63</v>
      </c>
      <c r="O945">
        <v>0.02</v>
      </c>
      <c r="P945">
        <v>0.25</v>
      </c>
      <c r="Q945">
        <v>0.19</v>
      </c>
      <c r="R945">
        <v>3</v>
      </c>
      <c r="S945">
        <v>30</v>
      </c>
      <c r="T945">
        <v>2011</v>
      </c>
      <c r="U945" t="s">
        <v>80</v>
      </c>
      <c r="V945">
        <v>10</v>
      </c>
      <c r="W945">
        <v>88.2</v>
      </c>
      <c r="X945">
        <v>328239523</v>
      </c>
      <c r="Y945">
        <v>14.7</v>
      </c>
      <c r="Z945">
        <v>270663028</v>
      </c>
      <c r="AA945">
        <v>37.090240000000001</v>
      </c>
      <c r="AB945">
        <v>-95.712890999999999</v>
      </c>
      <c r="AC945" s="13">
        <f t="shared" si="15"/>
        <v>48251210</v>
      </c>
    </row>
    <row r="946" spans="1:29">
      <c r="A946">
        <v>110</v>
      </c>
      <c r="B946" t="s">
        <v>1206</v>
      </c>
      <c r="C946">
        <v>35400000</v>
      </c>
      <c r="D946">
        <v>5556364230</v>
      </c>
      <c r="E946" t="s">
        <v>76</v>
      </c>
      <c r="F946" t="s">
        <v>1207</v>
      </c>
      <c r="G946">
        <v>1</v>
      </c>
      <c r="H946" t="s">
        <v>78</v>
      </c>
      <c r="I946" t="s">
        <v>78</v>
      </c>
      <c r="J946" t="s">
        <v>607</v>
      </c>
      <c r="K946">
        <v>4056447</v>
      </c>
      <c r="L946" t="s">
        <v>78</v>
      </c>
      <c r="M946">
        <v>3902</v>
      </c>
      <c r="N946">
        <v>53</v>
      </c>
      <c r="O946">
        <v>0.01</v>
      </c>
      <c r="P946">
        <v>0.21</v>
      </c>
      <c r="Q946">
        <v>0.16</v>
      </c>
      <c r="R946">
        <v>3</v>
      </c>
      <c r="S946">
        <v>2</v>
      </c>
      <c r="T946">
        <v>2006</v>
      </c>
      <c r="U946" t="s">
        <v>64</v>
      </c>
      <c r="V946">
        <v>15</v>
      </c>
      <c r="W946" t="s">
        <v>78</v>
      </c>
      <c r="X946" t="s">
        <v>78</v>
      </c>
      <c r="Y946" t="s">
        <v>78</v>
      </c>
      <c r="Z946" t="s">
        <v>78</v>
      </c>
      <c r="AA946" t="s">
        <v>78</v>
      </c>
      <c r="AB946" t="s">
        <v>78</v>
      </c>
      <c r="AC946" s="13" t="e">
        <f t="shared" si="15"/>
        <v>#VALUE!</v>
      </c>
    </row>
    <row r="947" spans="1:29">
      <c r="A947">
        <v>669</v>
      </c>
      <c r="B947" t="s">
        <v>1208</v>
      </c>
      <c r="C947">
        <v>15100000</v>
      </c>
      <c r="D947">
        <v>4967784343</v>
      </c>
      <c r="E947" t="s">
        <v>29</v>
      </c>
      <c r="F947" t="s">
        <v>1209</v>
      </c>
      <c r="G947">
        <v>1</v>
      </c>
      <c r="H947" t="s">
        <v>78</v>
      </c>
      <c r="I947" t="s">
        <v>78</v>
      </c>
      <c r="J947" t="s">
        <v>171</v>
      </c>
      <c r="K947">
        <v>4057925</v>
      </c>
      <c r="L947" t="s">
        <v>78</v>
      </c>
      <c r="M947">
        <v>7694</v>
      </c>
      <c r="N947" t="s">
        <v>78</v>
      </c>
      <c r="O947">
        <v>0</v>
      </c>
      <c r="P947">
        <v>0</v>
      </c>
      <c r="Q947">
        <v>0</v>
      </c>
      <c r="R947">
        <v>0</v>
      </c>
      <c r="S947" t="s">
        <v>78</v>
      </c>
      <c r="T947">
        <v>2021</v>
      </c>
      <c r="U947" t="s">
        <v>86</v>
      </c>
      <c r="V947">
        <v>16</v>
      </c>
      <c r="W947" t="s">
        <v>78</v>
      </c>
      <c r="X947" t="s">
        <v>78</v>
      </c>
      <c r="Y947" t="s">
        <v>78</v>
      </c>
      <c r="Z947" t="s">
        <v>78</v>
      </c>
      <c r="AA947" t="s">
        <v>78</v>
      </c>
      <c r="AB947" t="s">
        <v>78</v>
      </c>
      <c r="AC947" s="13" t="e">
        <f t="shared" si="15"/>
        <v>#VALUE!</v>
      </c>
    </row>
    <row r="948" spans="1:29">
      <c r="A948">
        <v>544</v>
      </c>
      <c r="B948" t="s">
        <v>1210</v>
      </c>
      <c r="C948">
        <v>16800000</v>
      </c>
      <c r="D948">
        <v>2315962318</v>
      </c>
      <c r="E948" t="s">
        <v>63</v>
      </c>
      <c r="F948" t="s">
        <v>1211</v>
      </c>
      <c r="G948">
        <v>1</v>
      </c>
      <c r="H948" t="s">
        <v>78</v>
      </c>
      <c r="I948" t="s">
        <v>78</v>
      </c>
      <c r="J948" t="s">
        <v>111</v>
      </c>
      <c r="K948">
        <v>4056488</v>
      </c>
      <c r="L948" t="s">
        <v>78</v>
      </c>
      <c r="M948">
        <v>5767</v>
      </c>
      <c r="N948" t="s">
        <v>78</v>
      </c>
      <c r="O948">
        <v>0</v>
      </c>
      <c r="P948">
        <v>0</v>
      </c>
      <c r="Q948">
        <v>0</v>
      </c>
      <c r="R948">
        <v>0</v>
      </c>
      <c r="S948" t="s">
        <v>78</v>
      </c>
      <c r="T948">
        <v>2016</v>
      </c>
      <c r="U948" t="s">
        <v>130</v>
      </c>
      <c r="V948">
        <v>30</v>
      </c>
      <c r="W948" t="s">
        <v>78</v>
      </c>
      <c r="X948" t="s">
        <v>78</v>
      </c>
      <c r="Y948" t="s">
        <v>78</v>
      </c>
      <c r="Z948" t="s">
        <v>78</v>
      </c>
      <c r="AA948" t="s">
        <v>78</v>
      </c>
      <c r="AB948" t="s">
        <v>78</v>
      </c>
      <c r="AC948" s="13" t="e">
        <f t="shared" si="15"/>
        <v>#VALUE!</v>
      </c>
    </row>
    <row r="949" spans="1:29">
      <c r="A949">
        <v>831</v>
      </c>
      <c r="B949" t="s">
        <v>1212</v>
      </c>
      <c r="C949">
        <v>13700000</v>
      </c>
      <c r="D949">
        <v>2135195239</v>
      </c>
      <c r="E949" t="s">
        <v>76</v>
      </c>
      <c r="F949" t="s">
        <v>1213</v>
      </c>
      <c r="G949">
        <v>1</v>
      </c>
      <c r="H949" t="s">
        <v>78</v>
      </c>
      <c r="I949" t="s">
        <v>78</v>
      </c>
      <c r="J949" t="s">
        <v>233</v>
      </c>
      <c r="K949">
        <v>4057849</v>
      </c>
      <c r="L949" t="s">
        <v>78</v>
      </c>
      <c r="M949">
        <v>4183</v>
      </c>
      <c r="N949">
        <v>5</v>
      </c>
      <c r="O949">
        <v>0</v>
      </c>
      <c r="P949">
        <v>0.02</v>
      </c>
      <c r="Q949">
        <v>0.02</v>
      </c>
      <c r="R949">
        <v>0.24</v>
      </c>
      <c r="S949" t="s">
        <v>78</v>
      </c>
      <c r="T949">
        <v>2020</v>
      </c>
      <c r="U949" t="s">
        <v>130</v>
      </c>
      <c r="V949">
        <v>14</v>
      </c>
      <c r="W949" t="s">
        <v>78</v>
      </c>
      <c r="X949" t="s">
        <v>78</v>
      </c>
      <c r="Y949" t="s">
        <v>78</v>
      </c>
      <c r="Z949" t="s">
        <v>78</v>
      </c>
      <c r="AA949" t="s">
        <v>78</v>
      </c>
      <c r="AB949" t="s">
        <v>78</v>
      </c>
      <c r="AC949" s="13" t="e">
        <f t="shared" si="15"/>
        <v>#VALUE!</v>
      </c>
    </row>
    <row r="950" spans="1:29">
      <c r="A950">
        <v>349</v>
      </c>
      <c r="B950" t="s">
        <v>1214</v>
      </c>
      <c r="C950">
        <v>21200000</v>
      </c>
      <c r="D950">
        <v>2073073070</v>
      </c>
      <c r="E950" t="s">
        <v>118</v>
      </c>
      <c r="F950" t="s">
        <v>1215</v>
      </c>
      <c r="G950">
        <v>1</v>
      </c>
      <c r="H950" t="s">
        <v>78</v>
      </c>
      <c r="I950" t="s">
        <v>78</v>
      </c>
      <c r="J950" t="s">
        <v>171</v>
      </c>
      <c r="K950">
        <v>4057930</v>
      </c>
      <c r="L950" t="s">
        <v>78</v>
      </c>
      <c r="M950">
        <v>7727</v>
      </c>
      <c r="N950" t="s">
        <v>78</v>
      </c>
      <c r="O950">
        <v>0</v>
      </c>
      <c r="P950">
        <v>0</v>
      </c>
      <c r="Q950">
        <v>0</v>
      </c>
      <c r="R950">
        <v>0</v>
      </c>
      <c r="S950" t="s">
        <v>78</v>
      </c>
      <c r="T950">
        <v>2017</v>
      </c>
      <c r="U950" t="s">
        <v>68</v>
      </c>
      <c r="V950">
        <v>5</v>
      </c>
      <c r="W950" t="s">
        <v>78</v>
      </c>
      <c r="X950" t="s">
        <v>78</v>
      </c>
      <c r="Y950" t="s">
        <v>78</v>
      </c>
      <c r="Z950" t="s">
        <v>78</v>
      </c>
      <c r="AA950" t="s">
        <v>78</v>
      </c>
      <c r="AB950" t="s">
        <v>78</v>
      </c>
      <c r="AC950" s="13" t="e">
        <f t="shared" si="15"/>
        <v>#VALUE!</v>
      </c>
    </row>
    <row r="951" spans="1:29">
      <c r="A951">
        <v>701</v>
      </c>
      <c r="B951" t="s">
        <v>1216</v>
      </c>
      <c r="C951">
        <v>14900000</v>
      </c>
      <c r="D951">
        <v>439098</v>
      </c>
      <c r="E951" t="s">
        <v>29</v>
      </c>
      <c r="F951" t="s">
        <v>1216</v>
      </c>
      <c r="G951">
        <v>1</v>
      </c>
      <c r="H951" t="s">
        <v>325</v>
      </c>
      <c r="I951" t="s">
        <v>326</v>
      </c>
      <c r="J951" t="s">
        <v>32</v>
      </c>
      <c r="K951">
        <v>3609784</v>
      </c>
      <c r="L951">
        <v>10</v>
      </c>
      <c r="M951">
        <v>19</v>
      </c>
      <c r="N951">
        <v>7697</v>
      </c>
      <c r="O951">
        <v>2</v>
      </c>
      <c r="P951">
        <v>31</v>
      </c>
      <c r="Q951">
        <v>23</v>
      </c>
      <c r="R951">
        <v>369</v>
      </c>
      <c r="S951" t="s">
        <v>78</v>
      </c>
      <c r="T951">
        <v>2008</v>
      </c>
      <c r="U951" t="s">
        <v>42</v>
      </c>
      <c r="V951">
        <v>11</v>
      </c>
      <c r="W951">
        <v>81.900000000000006</v>
      </c>
      <c r="X951">
        <v>144373535</v>
      </c>
      <c r="Y951">
        <v>4.59</v>
      </c>
      <c r="Z951">
        <v>107683889</v>
      </c>
      <c r="AA951">
        <v>61.524009999999997</v>
      </c>
      <c r="AB951">
        <v>105.31875599999999</v>
      </c>
      <c r="AC951" s="13">
        <f t="shared" si="15"/>
        <v>6626745</v>
      </c>
    </row>
    <row r="952" spans="1:29">
      <c r="A952">
        <v>287</v>
      </c>
      <c r="B952" t="s">
        <v>1217</v>
      </c>
      <c r="C952">
        <v>23200000</v>
      </c>
      <c r="D952">
        <v>2634</v>
      </c>
      <c r="E952" t="s">
        <v>191</v>
      </c>
      <c r="F952" t="s">
        <v>1217</v>
      </c>
      <c r="G952">
        <v>1</v>
      </c>
      <c r="H952" t="s">
        <v>59</v>
      </c>
      <c r="I952" t="s">
        <v>60</v>
      </c>
      <c r="J952" t="s">
        <v>63</v>
      </c>
      <c r="K952">
        <v>4053372</v>
      </c>
      <c r="L952">
        <v>84</v>
      </c>
      <c r="M952">
        <v>79</v>
      </c>
      <c r="N952">
        <v>6589000000</v>
      </c>
      <c r="O952">
        <v>0</v>
      </c>
      <c r="P952">
        <v>0</v>
      </c>
      <c r="Q952">
        <v>0</v>
      </c>
      <c r="R952">
        <v>0</v>
      </c>
      <c r="S952">
        <v>100000</v>
      </c>
      <c r="T952">
        <v>2016</v>
      </c>
      <c r="U952" t="s">
        <v>86</v>
      </c>
      <c r="V952">
        <v>15</v>
      </c>
      <c r="W952">
        <v>88.2</v>
      </c>
      <c r="X952">
        <v>328239523</v>
      </c>
      <c r="Y952">
        <v>14.7</v>
      </c>
      <c r="Z952">
        <v>270663028</v>
      </c>
      <c r="AA952">
        <v>37.090240000000001</v>
      </c>
      <c r="AB952">
        <v>-95.712890999999999</v>
      </c>
      <c r="AC952" s="13">
        <f t="shared" si="15"/>
        <v>48251210</v>
      </c>
    </row>
    <row r="953" spans="1:29">
      <c r="A953">
        <v>2</v>
      </c>
      <c r="B953" t="s">
        <v>1218</v>
      </c>
      <c r="C953">
        <v>170000000</v>
      </c>
      <c r="D953">
        <v>0</v>
      </c>
      <c r="E953" t="s">
        <v>128</v>
      </c>
      <c r="F953" t="s">
        <v>1219</v>
      </c>
      <c r="G953">
        <v>1</v>
      </c>
      <c r="H953" t="s">
        <v>59</v>
      </c>
      <c r="I953" t="s">
        <v>60</v>
      </c>
      <c r="J953" t="s">
        <v>77</v>
      </c>
      <c r="K953">
        <v>4055159</v>
      </c>
      <c r="L953">
        <v>7670</v>
      </c>
      <c r="M953">
        <v>7423</v>
      </c>
      <c r="N953">
        <v>12</v>
      </c>
      <c r="O953">
        <v>0</v>
      </c>
      <c r="P953">
        <v>0.05</v>
      </c>
      <c r="Q953">
        <v>0.04</v>
      </c>
      <c r="R953">
        <v>0.57999999999999996</v>
      </c>
      <c r="S953" t="s">
        <v>78</v>
      </c>
      <c r="T953">
        <v>2006</v>
      </c>
      <c r="U953" t="s">
        <v>86</v>
      </c>
      <c r="V953">
        <v>5</v>
      </c>
      <c r="W953">
        <v>88.2</v>
      </c>
      <c r="X953">
        <v>328239523</v>
      </c>
      <c r="Y953">
        <v>14.7</v>
      </c>
      <c r="Z953">
        <v>270663028</v>
      </c>
      <c r="AA953">
        <v>37.090240000000001</v>
      </c>
      <c r="AB953">
        <v>-95.712890999999999</v>
      </c>
      <c r="AC953" s="13">
        <f t="shared" si="15"/>
        <v>48251210</v>
      </c>
    </row>
    <row r="954" spans="1:29">
      <c r="A954">
        <v>181</v>
      </c>
      <c r="B954" t="s">
        <v>1220</v>
      </c>
      <c r="C954">
        <v>28500000</v>
      </c>
      <c r="D954">
        <v>25857994495</v>
      </c>
      <c r="E954" t="s">
        <v>111</v>
      </c>
      <c r="F954" t="s">
        <v>1221</v>
      </c>
      <c r="G954">
        <v>0</v>
      </c>
      <c r="H954" t="s">
        <v>78</v>
      </c>
      <c r="I954" t="s">
        <v>78</v>
      </c>
      <c r="J954" t="s">
        <v>111</v>
      </c>
      <c r="K954">
        <v>4057944</v>
      </c>
      <c r="L954" t="s">
        <v>78</v>
      </c>
      <c r="M954">
        <v>4721</v>
      </c>
      <c r="N954" t="s">
        <v>78</v>
      </c>
      <c r="O954">
        <v>0</v>
      </c>
      <c r="P954">
        <v>0</v>
      </c>
      <c r="Q954">
        <v>0</v>
      </c>
      <c r="R954">
        <v>0</v>
      </c>
      <c r="S954" t="s">
        <v>78</v>
      </c>
      <c r="T954">
        <v>2010</v>
      </c>
      <c r="U954" t="s">
        <v>84</v>
      </c>
      <c r="V954">
        <v>16</v>
      </c>
      <c r="W954" t="s">
        <v>78</v>
      </c>
      <c r="X954" t="s">
        <v>78</v>
      </c>
      <c r="Y954" t="s">
        <v>78</v>
      </c>
      <c r="Z954" t="s">
        <v>78</v>
      </c>
      <c r="AA954" t="s">
        <v>78</v>
      </c>
      <c r="AB954" t="s">
        <v>78</v>
      </c>
      <c r="AC954" s="13" t="e">
        <f t="shared" si="15"/>
        <v>#VALUE!</v>
      </c>
    </row>
    <row r="955" spans="1:29">
      <c r="A955">
        <v>114</v>
      </c>
      <c r="B955" t="s">
        <v>1222</v>
      </c>
      <c r="C955">
        <v>34600000</v>
      </c>
      <c r="D955">
        <v>21306315429</v>
      </c>
      <c r="E955" t="s">
        <v>111</v>
      </c>
      <c r="F955" t="s">
        <v>1223</v>
      </c>
      <c r="G955">
        <v>0</v>
      </c>
      <c r="H955" t="s">
        <v>78</v>
      </c>
      <c r="I955" t="s">
        <v>78</v>
      </c>
      <c r="J955" t="s">
        <v>32</v>
      </c>
      <c r="K955">
        <v>4057944</v>
      </c>
      <c r="L955" t="s">
        <v>78</v>
      </c>
      <c r="M955">
        <v>4653</v>
      </c>
      <c r="N955" t="s">
        <v>78</v>
      </c>
      <c r="O955">
        <v>0</v>
      </c>
      <c r="P955">
        <v>0</v>
      </c>
      <c r="Q955">
        <v>0</v>
      </c>
      <c r="R955">
        <v>0</v>
      </c>
      <c r="S955" t="s">
        <v>78</v>
      </c>
      <c r="T955">
        <v>2020</v>
      </c>
      <c r="U955" t="s">
        <v>64</v>
      </c>
      <c r="V955">
        <v>9</v>
      </c>
      <c r="W955" t="s">
        <v>78</v>
      </c>
      <c r="X955" t="s">
        <v>78</v>
      </c>
      <c r="Y955" t="s">
        <v>78</v>
      </c>
      <c r="Z955" t="s">
        <v>78</v>
      </c>
      <c r="AA955" t="s">
        <v>78</v>
      </c>
      <c r="AB955" t="s">
        <v>78</v>
      </c>
      <c r="AC955" s="13" t="e">
        <f t="shared" si="15"/>
        <v>#VALUE!</v>
      </c>
    </row>
    <row r="956" spans="1:29">
      <c r="A956">
        <v>984</v>
      </c>
      <c r="B956" t="s">
        <v>1224</v>
      </c>
      <c r="C956">
        <v>12400000</v>
      </c>
      <c r="D956">
        <v>16086808918</v>
      </c>
      <c r="E956" t="s">
        <v>198</v>
      </c>
      <c r="F956" t="s">
        <v>1225</v>
      </c>
      <c r="G956">
        <v>0</v>
      </c>
      <c r="H956" t="s">
        <v>59</v>
      </c>
      <c r="I956" t="s">
        <v>60</v>
      </c>
      <c r="J956" t="s">
        <v>171</v>
      </c>
      <c r="K956">
        <v>4057944</v>
      </c>
      <c r="L956">
        <v>2774</v>
      </c>
      <c r="M956">
        <v>2499</v>
      </c>
      <c r="N956" t="s">
        <v>78</v>
      </c>
      <c r="O956">
        <v>0</v>
      </c>
      <c r="P956">
        <v>0</v>
      </c>
      <c r="Q956">
        <v>0</v>
      </c>
      <c r="R956">
        <v>0</v>
      </c>
      <c r="S956">
        <v>100</v>
      </c>
      <c r="T956">
        <v>2016</v>
      </c>
      <c r="U956" t="s">
        <v>80</v>
      </c>
      <c r="V956">
        <v>10</v>
      </c>
      <c r="W956">
        <v>88.2</v>
      </c>
      <c r="X956">
        <v>328239523</v>
      </c>
      <c r="Y956">
        <v>14.7</v>
      </c>
      <c r="Z956">
        <v>270663028</v>
      </c>
      <c r="AA956">
        <v>37.090240000000001</v>
      </c>
      <c r="AB956">
        <v>-95.712890999999999</v>
      </c>
      <c r="AC956" s="13">
        <f t="shared" si="15"/>
        <v>48251210</v>
      </c>
    </row>
    <row r="957" spans="1:29">
      <c r="A957">
        <v>237</v>
      </c>
      <c r="B957" t="s">
        <v>1226</v>
      </c>
      <c r="C957">
        <v>25200000</v>
      </c>
      <c r="D957">
        <v>15520569496</v>
      </c>
      <c r="E957" t="s">
        <v>111</v>
      </c>
      <c r="F957" t="s">
        <v>1227</v>
      </c>
      <c r="G957">
        <v>0</v>
      </c>
      <c r="H957" t="s">
        <v>78</v>
      </c>
      <c r="I957" t="s">
        <v>78</v>
      </c>
      <c r="J957" t="s">
        <v>78</v>
      </c>
      <c r="K957">
        <v>3612215</v>
      </c>
      <c r="L957" t="s">
        <v>78</v>
      </c>
      <c r="M957" t="s">
        <v>78</v>
      </c>
      <c r="N957" t="s">
        <v>78</v>
      </c>
      <c r="O957">
        <v>0</v>
      </c>
      <c r="P957">
        <v>0</v>
      </c>
      <c r="Q957">
        <v>0</v>
      </c>
      <c r="R957">
        <v>0</v>
      </c>
      <c r="S957" t="s">
        <v>78</v>
      </c>
      <c r="T957" t="s">
        <v>78</v>
      </c>
      <c r="U957" t="s">
        <v>78</v>
      </c>
      <c r="V957" t="s">
        <v>78</v>
      </c>
      <c r="W957" t="s">
        <v>78</v>
      </c>
      <c r="X957" t="s">
        <v>78</v>
      </c>
      <c r="Y957" t="s">
        <v>78</v>
      </c>
      <c r="Z957" t="s">
        <v>78</v>
      </c>
      <c r="AA957" t="s">
        <v>78</v>
      </c>
      <c r="AB957" t="s">
        <v>78</v>
      </c>
      <c r="AC957" s="13" t="e">
        <f t="shared" si="15"/>
        <v>#VALUE!</v>
      </c>
    </row>
    <row r="958" spans="1:29">
      <c r="A958">
        <v>150</v>
      </c>
      <c r="B958" t="s">
        <v>1228</v>
      </c>
      <c r="C958">
        <v>31400000</v>
      </c>
      <c r="D958">
        <v>15176762479</v>
      </c>
      <c r="E958" t="s">
        <v>63</v>
      </c>
      <c r="F958" t="s">
        <v>1229</v>
      </c>
      <c r="G958">
        <v>0</v>
      </c>
      <c r="H958" t="s">
        <v>78</v>
      </c>
      <c r="I958" t="s">
        <v>78</v>
      </c>
      <c r="J958" t="s">
        <v>78</v>
      </c>
      <c r="K958">
        <v>4057944</v>
      </c>
      <c r="L958" t="s">
        <v>78</v>
      </c>
      <c r="M958" t="s">
        <v>78</v>
      </c>
      <c r="N958" t="s">
        <v>78</v>
      </c>
      <c r="O958">
        <v>0</v>
      </c>
      <c r="P958">
        <v>0</v>
      </c>
      <c r="Q958">
        <v>0</v>
      </c>
      <c r="R958">
        <v>0</v>
      </c>
      <c r="S958" t="s">
        <v>78</v>
      </c>
      <c r="T958">
        <v>2006</v>
      </c>
      <c r="U958" t="s">
        <v>86</v>
      </c>
      <c r="V958">
        <v>31</v>
      </c>
      <c r="W958" t="s">
        <v>78</v>
      </c>
      <c r="X958" t="s">
        <v>78</v>
      </c>
      <c r="Y958" t="s">
        <v>78</v>
      </c>
      <c r="Z958" t="s">
        <v>78</v>
      </c>
      <c r="AA958" t="s">
        <v>78</v>
      </c>
      <c r="AB958" t="s">
        <v>78</v>
      </c>
      <c r="AC958" s="13" t="e">
        <f t="shared" si="15"/>
        <v>#VALUE!</v>
      </c>
    </row>
    <row r="959" spans="1:29">
      <c r="A959">
        <v>378</v>
      </c>
      <c r="B959" t="s">
        <v>1230</v>
      </c>
      <c r="C959">
        <v>20400000</v>
      </c>
      <c r="D959">
        <v>13397000296</v>
      </c>
      <c r="E959" t="s">
        <v>111</v>
      </c>
      <c r="F959" t="s">
        <v>1231</v>
      </c>
      <c r="G959">
        <v>0</v>
      </c>
      <c r="H959" t="s">
        <v>1232</v>
      </c>
      <c r="I959" t="s">
        <v>1233</v>
      </c>
      <c r="J959" t="s">
        <v>77</v>
      </c>
      <c r="K959">
        <v>4057944</v>
      </c>
      <c r="L959">
        <v>1385</v>
      </c>
      <c r="M959">
        <v>7136</v>
      </c>
      <c r="N959" t="s">
        <v>78</v>
      </c>
      <c r="O959">
        <v>0</v>
      </c>
      <c r="P959">
        <v>0</v>
      </c>
      <c r="Q959">
        <v>0</v>
      </c>
      <c r="R959">
        <v>0</v>
      </c>
      <c r="S959">
        <v>12</v>
      </c>
      <c r="T959">
        <v>2006</v>
      </c>
      <c r="U959" t="s">
        <v>40</v>
      </c>
      <c r="V959">
        <v>28</v>
      </c>
      <c r="W959">
        <v>9.6999999999999993</v>
      </c>
      <c r="X959">
        <v>38041754</v>
      </c>
      <c r="Y959">
        <v>11.12</v>
      </c>
      <c r="Z959">
        <v>9797273</v>
      </c>
      <c r="AA959">
        <v>33.939109999999999</v>
      </c>
      <c r="AB959">
        <v>67.709952999999999</v>
      </c>
      <c r="AC959" s="13">
        <f t="shared" si="15"/>
        <v>4230243</v>
      </c>
    </row>
    <row r="960" spans="1:29">
      <c r="A960">
        <v>635</v>
      </c>
      <c r="B960" t="s">
        <v>1234</v>
      </c>
      <c r="C960">
        <v>15500000</v>
      </c>
      <c r="D960">
        <v>12880388253</v>
      </c>
      <c r="E960" t="s">
        <v>191</v>
      </c>
      <c r="F960" t="s">
        <v>1235</v>
      </c>
      <c r="G960">
        <v>0</v>
      </c>
      <c r="H960" t="s">
        <v>59</v>
      </c>
      <c r="I960" t="s">
        <v>60</v>
      </c>
      <c r="J960" t="s">
        <v>63</v>
      </c>
      <c r="K960">
        <v>4057944</v>
      </c>
      <c r="L960">
        <v>5048</v>
      </c>
      <c r="M960">
        <v>4453</v>
      </c>
      <c r="N960" t="s">
        <v>78</v>
      </c>
      <c r="O960">
        <v>0</v>
      </c>
      <c r="P960">
        <v>0</v>
      </c>
      <c r="Q960">
        <v>0</v>
      </c>
      <c r="R960">
        <v>0</v>
      </c>
      <c r="S960">
        <v>10</v>
      </c>
      <c r="T960">
        <v>2016</v>
      </c>
      <c r="U960" t="s">
        <v>86</v>
      </c>
      <c r="V960">
        <v>2</v>
      </c>
      <c r="W960">
        <v>88.2</v>
      </c>
      <c r="X960">
        <v>328239523</v>
      </c>
      <c r="Y960">
        <v>14.7</v>
      </c>
      <c r="Z960">
        <v>270663028</v>
      </c>
      <c r="AA960">
        <v>37.090240000000001</v>
      </c>
      <c r="AB960">
        <v>-95.712890999999999</v>
      </c>
      <c r="AC960" s="13">
        <f t="shared" si="15"/>
        <v>48251210</v>
      </c>
    </row>
    <row r="961" spans="1:29">
      <c r="A961">
        <v>477</v>
      </c>
      <c r="B961" t="s">
        <v>1236</v>
      </c>
      <c r="C961">
        <v>18100000</v>
      </c>
      <c r="D961">
        <v>12249828886</v>
      </c>
      <c r="E961" t="s">
        <v>63</v>
      </c>
      <c r="F961" t="s">
        <v>1236</v>
      </c>
      <c r="G961">
        <v>0</v>
      </c>
      <c r="H961" t="s">
        <v>78</v>
      </c>
      <c r="I961" t="s">
        <v>78</v>
      </c>
      <c r="J961" t="s">
        <v>78</v>
      </c>
      <c r="K961">
        <v>4057944</v>
      </c>
      <c r="L961" t="s">
        <v>78</v>
      </c>
      <c r="M961" t="s">
        <v>78</v>
      </c>
      <c r="N961" t="s">
        <v>78</v>
      </c>
      <c r="O961">
        <v>0</v>
      </c>
      <c r="P961">
        <v>0</v>
      </c>
      <c r="Q961">
        <v>0</v>
      </c>
      <c r="R961">
        <v>0</v>
      </c>
      <c r="S961">
        <v>1</v>
      </c>
      <c r="T961">
        <v>2009</v>
      </c>
      <c r="U961" t="s">
        <v>38</v>
      </c>
      <c r="V961">
        <v>24</v>
      </c>
      <c r="W961" t="s">
        <v>78</v>
      </c>
      <c r="X961" t="s">
        <v>78</v>
      </c>
      <c r="Y961" t="s">
        <v>78</v>
      </c>
      <c r="Z961" t="s">
        <v>78</v>
      </c>
      <c r="AA961" t="s">
        <v>78</v>
      </c>
      <c r="AB961" t="s">
        <v>78</v>
      </c>
      <c r="AC961" s="13" t="e">
        <f t="shared" si="15"/>
        <v>#VALUE!</v>
      </c>
    </row>
    <row r="962" spans="1:29">
      <c r="A962">
        <v>464</v>
      </c>
      <c r="B962" t="s">
        <v>1237</v>
      </c>
      <c r="C962">
        <v>18400000</v>
      </c>
      <c r="D962">
        <v>11280732382</v>
      </c>
      <c r="E962" t="s">
        <v>29</v>
      </c>
      <c r="F962" t="s">
        <v>1238</v>
      </c>
      <c r="G962">
        <v>0</v>
      </c>
      <c r="H962" t="s">
        <v>78</v>
      </c>
      <c r="I962" t="s">
        <v>78</v>
      </c>
      <c r="J962" t="s">
        <v>78</v>
      </c>
      <c r="K962">
        <v>4057944</v>
      </c>
      <c r="L962" t="s">
        <v>78</v>
      </c>
      <c r="M962" t="s">
        <v>78</v>
      </c>
      <c r="N962" t="s">
        <v>78</v>
      </c>
      <c r="O962">
        <v>0</v>
      </c>
      <c r="P962">
        <v>0</v>
      </c>
      <c r="Q962">
        <v>0</v>
      </c>
      <c r="R962">
        <v>0</v>
      </c>
      <c r="S962">
        <v>2</v>
      </c>
      <c r="T962">
        <v>2007</v>
      </c>
      <c r="U962" t="s">
        <v>130</v>
      </c>
      <c r="V962">
        <v>25</v>
      </c>
      <c r="W962" t="s">
        <v>78</v>
      </c>
      <c r="X962" t="s">
        <v>78</v>
      </c>
      <c r="Y962" t="s">
        <v>78</v>
      </c>
      <c r="Z962" t="s">
        <v>78</v>
      </c>
      <c r="AA962" t="s">
        <v>78</v>
      </c>
      <c r="AB962" t="s">
        <v>78</v>
      </c>
      <c r="AC962" s="13" t="e">
        <f t="shared" si="15"/>
        <v>#VALUE!</v>
      </c>
    </row>
    <row r="963" spans="1:29">
      <c r="A963">
        <v>58</v>
      </c>
      <c r="B963" t="s">
        <v>1239</v>
      </c>
      <c r="C963">
        <v>44500000</v>
      </c>
      <c r="D963">
        <v>10708531817</v>
      </c>
      <c r="E963" t="s">
        <v>229</v>
      </c>
      <c r="F963" t="s">
        <v>1240</v>
      </c>
      <c r="G963">
        <v>0</v>
      </c>
      <c r="H963" t="s">
        <v>78</v>
      </c>
      <c r="I963" t="s">
        <v>78</v>
      </c>
      <c r="J963" t="s">
        <v>78</v>
      </c>
      <c r="K963">
        <v>4057944</v>
      </c>
      <c r="L963" t="s">
        <v>78</v>
      </c>
      <c r="M963" t="s">
        <v>78</v>
      </c>
      <c r="N963" t="s">
        <v>78</v>
      </c>
      <c r="O963">
        <v>0</v>
      </c>
      <c r="P963">
        <v>0</v>
      </c>
      <c r="Q963">
        <v>0</v>
      </c>
      <c r="R963">
        <v>0</v>
      </c>
      <c r="S963">
        <v>1</v>
      </c>
      <c r="T963">
        <v>2005</v>
      </c>
      <c r="U963" t="s">
        <v>40</v>
      </c>
      <c r="V963">
        <v>18</v>
      </c>
      <c r="W963" t="s">
        <v>78</v>
      </c>
      <c r="X963" t="s">
        <v>78</v>
      </c>
      <c r="Y963" t="s">
        <v>78</v>
      </c>
      <c r="Z963" t="s">
        <v>78</v>
      </c>
      <c r="AA963" t="s">
        <v>78</v>
      </c>
      <c r="AB963" t="s">
        <v>78</v>
      </c>
      <c r="AC963" s="13" t="e">
        <f t="shared" si="15"/>
        <v>#VALUE!</v>
      </c>
    </row>
    <row r="964" spans="1:29">
      <c r="A964">
        <v>395</v>
      </c>
      <c r="B964" t="s">
        <v>1241</v>
      </c>
      <c r="C964">
        <v>20100000</v>
      </c>
      <c r="D964">
        <v>10366850490</v>
      </c>
      <c r="E964" t="s">
        <v>63</v>
      </c>
      <c r="F964" t="s">
        <v>1242</v>
      </c>
      <c r="G964">
        <v>0</v>
      </c>
      <c r="H964" t="s">
        <v>78</v>
      </c>
      <c r="I964" t="s">
        <v>78</v>
      </c>
      <c r="J964" t="s">
        <v>77</v>
      </c>
      <c r="K964">
        <v>4057944</v>
      </c>
      <c r="L964" t="s">
        <v>78</v>
      </c>
      <c r="M964">
        <v>7471</v>
      </c>
      <c r="N964" t="s">
        <v>78</v>
      </c>
      <c r="O964">
        <v>0</v>
      </c>
      <c r="P964">
        <v>0</v>
      </c>
      <c r="Q964">
        <v>0</v>
      </c>
      <c r="R964">
        <v>0</v>
      </c>
      <c r="S964" t="s">
        <v>78</v>
      </c>
      <c r="T964">
        <v>2013</v>
      </c>
      <c r="U964" t="s">
        <v>86</v>
      </c>
      <c r="V964">
        <v>16</v>
      </c>
      <c r="W964" t="s">
        <v>78</v>
      </c>
      <c r="X964" t="s">
        <v>78</v>
      </c>
      <c r="Y964" t="s">
        <v>78</v>
      </c>
      <c r="Z964" t="s">
        <v>78</v>
      </c>
      <c r="AA964" t="s">
        <v>78</v>
      </c>
      <c r="AB964" t="s">
        <v>78</v>
      </c>
      <c r="AC964" s="13" t="e">
        <f t="shared" si="15"/>
        <v>#VALUE!</v>
      </c>
    </row>
    <row r="965" spans="1:29">
      <c r="A965">
        <v>605</v>
      </c>
      <c r="B965" t="s">
        <v>1243</v>
      </c>
      <c r="C965">
        <v>16000000</v>
      </c>
      <c r="D965">
        <v>9786595271</v>
      </c>
      <c r="E965" t="s">
        <v>76</v>
      </c>
      <c r="F965" t="s">
        <v>1244</v>
      </c>
      <c r="G965">
        <v>0</v>
      </c>
      <c r="H965" t="s">
        <v>78</v>
      </c>
      <c r="I965" t="s">
        <v>78</v>
      </c>
      <c r="J965" t="s">
        <v>77</v>
      </c>
      <c r="K965">
        <v>4057944</v>
      </c>
      <c r="L965" t="s">
        <v>78</v>
      </c>
      <c r="M965">
        <v>7360</v>
      </c>
      <c r="N965" t="s">
        <v>78</v>
      </c>
      <c r="O965">
        <v>0</v>
      </c>
      <c r="P965">
        <v>0</v>
      </c>
      <c r="Q965">
        <v>0</v>
      </c>
      <c r="R965">
        <v>0</v>
      </c>
      <c r="S965">
        <v>11</v>
      </c>
      <c r="T965">
        <v>2007</v>
      </c>
      <c r="U965" t="s">
        <v>86</v>
      </c>
      <c r="V965">
        <v>4</v>
      </c>
      <c r="W965" t="s">
        <v>78</v>
      </c>
      <c r="X965" t="s">
        <v>78</v>
      </c>
      <c r="Y965" t="s">
        <v>78</v>
      </c>
      <c r="Z965" t="s">
        <v>78</v>
      </c>
      <c r="AA965" t="s">
        <v>78</v>
      </c>
      <c r="AB965" t="s">
        <v>78</v>
      </c>
      <c r="AC965" s="13" t="e">
        <f t="shared" si="15"/>
        <v>#VALUE!</v>
      </c>
    </row>
    <row r="966" spans="1:29">
      <c r="A966">
        <v>601</v>
      </c>
      <c r="B966" t="s">
        <v>1245</v>
      </c>
      <c r="C966">
        <v>16100000</v>
      </c>
      <c r="D966">
        <v>9642146451</v>
      </c>
      <c r="E966" t="s">
        <v>63</v>
      </c>
      <c r="F966" t="s">
        <v>1246</v>
      </c>
      <c r="G966">
        <v>0</v>
      </c>
      <c r="H966" t="s">
        <v>205</v>
      </c>
      <c r="I966" t="s">
        <v>206</v>
      </c>
      <c r="J966" t="s">
        <v>77</v>
      </c>
      <c r="K966">
        <v>4057944</v>
      </c>
      <c r="L966">
        <v>4258</v>
      </c>
      <c r="M966">
        <v>7472</v>
      </c>
      <c r="N966" t="s">
        <v>78</v>
      </c>
      <c r="O966">
        <v>0</v>
      </c>
      <c r="P966">
        <v>0</v>
      </c>
      <c r="Q966">
        <v>0</v>
      </c>
      <c r="R966">
        <v>0</v>
      </c>
      <c r="S966" t="s">
        <v>78</v>
      </c>
      <c r="T966">
        <v>2008</v>
      </c>
      <c r="U966" t="s">
        <v>50</v>
      </c>
      <c r="V966">
        <v>3</v>
      </c>
      <c r="W966">
        <v>40.200000000000003</v>
      </c>
      <c r="X966">
        <v>126014024</v>
      </c>
      <c r="Y966">
        <v>3.42</v>
      </c>
      <c r="Z966">
        <v>102626859</v>
      </c>
      <c r="AA966">
        <v>23.634501</v>
      </c>
      <c r="AB966">
        <v>-102.552784</v>
      </c>
      <c r="AC966" s="13">
        <f t="shared" si="15"/>
        <v>4309680</v>
      </c>
    </row>
    <row r="967" spans="1:29">
      <c r="A967">
        <v>711</v>
      </c>
      <c r="B967" t="s">
        <v>1247</v>
      </c>
      <c r="C967">
        <v>14800000</v>
      </c>
      <c r="D967">
        <v>9383431376</v>
      </c>
      <c r="E967" t="s">
        <v>111</v>
      </c>
      <c r="F967" t="s">
        <v>1248</v>
      </c>
      <c r="G967">
        <v>0</v>
      </c>
      <c r="H967" t="s">
        <v>78</v>
      </c>
      <c r="I967" t="s">
        <v>78</v>
      </c>
      <c r="J967" t="s">
        <v>78</v>
      </c>
      <c r="K967">
        <v>4057944</v>
      </c>
      <c r="L967" t="s">
        <v>78</v>
      </c>
      <c r="M967" t="s">
        <v>78</v>
      </c>
      <c r="N967" t="s">
        <v>78</v>
      </c>
      <c r="O967">
        <v>0</v>
      </c>
      <c r="P967">
        <v>0</v>
      </c>
      <c r="Q967">
        <v>0</v>
      </c>
      <c r="R967">
        <v>0</v>
      </c>
      <c r="S967" t="s">
        <v>78</v>
      </c>
      <c r="T967">
        <v>2013</v>
      </c>
      <c r="U967" t="s">
        <v>33</v>
      </c>
      <c r="V967">
        <v>14</v>
      </c>
      <c r="W967" t="s">
        <v>78</v>
      </c>
      <c r="X967" t="s">
        <v>78</v>
      </c>
      <c r="Y967" t="s">
        <v>78</v>
      </c>
      <c r="Z967" t="s">
        <v>78</v>
      </c>
      <c r="AA967" t="s">
        <v>78</v>
      </c>
      <c r="AB967" t="s">
        <v>78</v>
      </c>
      <c r="AC967" s="13" t="e">
        <f t="shared" si="15"/>
        <v>#VALUE!</v>
      </c>
    </row>
    <row r="968" spans="1:29">
      <c r="A968">
        <v>469</v>
      </c>
      <c r="B968" t="s">
        <v>1249</v>
      </c>
      <c r="C968">
        <v>18300000</v>
      </c>
      <c r="D968">
        <v>8798044678</v>
      </c>
      <c r="E968" t="s">
        <v>63</v>
      </c>
      <c r="F968" t="s">
        <v>1250</v>
      </c>
      <c r="G968">
        <v>0</v>
      </c>
      <c r="H968" t="s">
        <v>78</v>
      </c>
      <c r="I968" t="s">
        <v>78</v>
      </c>
      <c r="J968" t="s">
        <v>78</v>
      </c>
      <c r="K968">
        <v>3612215</v>
      </c>
      <c r="L968">
        <v>3305</v>
      </c>
      <c r="M968" t="s">
        <v>78</v>
      </c>
      <c r="N968" t="s">
        <v>78</v>
      </c>
      <c r="O968">
        <v>0</v>
      </c>
      <c r="P968">
        <v>0</v>
      </c>
      <c r="Q968">
        <v>0</v>
      </c>
      <c r="R968">
        <v>0</v>
      </c>
      <c r="S968" t="s">
        <v>78</v>
      </c>
      <c r="T968" t="s">
        <v>78</v>
      </c>
      <c r="U968" t="s">
        <v>78</v>
      </c>
      <c r="V968" t="s">
        <v>78</v>
      </c>
      <c r="W968" t="s">
        <v>78</v>
      </c>
      <c r="X968" t="s">
        <v>78</v>
      </c>
      <c r="Y968" t="s">
        <v>78</v>
      </c>
      <c r="Z968" t="s">
        <v>78</v>
      </c>
      <c r="AA968" t="s">
        <v>78</v>
      </c>
      <c r="AB968" t="s">
        <v>78</v>
      </c>
      <c r="AC968" s="13" t="e">
        <f t="shared" si="15"/>
        <v>#VALUE!</v>
      </c>
    </row>
    <row r="969" spans="1:29">
      <c r="A969">
        <v>74</v>
      </c>
      <c r="B969" t="s">
        <v>1251</v>
      </c>
      <c r="C969">
        <v>40600000</v>
      </c>
      <c r="D969">
        <v>8670473639</v>
      </c>
      <c r="E969" t="s">
        <v>198</v>
      </c>
      <c r="F969" t="s">
        <v>1252</v>
      </c>
      <c r="G969">
        <v>0</v>
      </c>
      <c r="H969" t="s">
        <v>205</v>
      </c>
      <c r="I969" t="s">
        <v>206</v>
      </c>
      <c r="J969" t="s">
        <v>198</v>
      </c>
      <c r="K969">
        <v>3612215</v>
      </c>
      <c r="L969">
        <v>3021</v>
      </c>
      <c r="M969" t="s">
        <v>78</v>
      </c>
      <c r="N969" t="s">
        <v>78</v>
      </c>
      <c r="O969">
        <v>0</v>
      </c>
      <c r="P969">
        <v>0</v>
      </c>
      <c r="Q969">
        <v>0</v>
      </c>
      <c r="R969">
        <v>0</v>
      </c>
      <c r="S969" t="s">
        <v>78</v>
      </c>
      <c r="T969">
        <v>2010</v>
      </c>
      <c r="U969" t="s">
        <v>33</v>
      </c>
      <c r="V969">
        <v>18</v>
      </c>
      <c r="W969">
        <v>40.200000000000003</v>
      </c>
      <c r="X969">
        <v>126014024</v>
      </c>
      <c r="Y969">
        <v>3.42</v>
      </c>
      <c r="Z969">
        <v>102626859</v>
      </c>
      <c r="AA969">
        <v>23.634501</v>
      </c>
      <c r="AB969">
        <v>-102.552784</v>
      </c>
      <c r="AC969" s="13">
        <f t="shared" si="15"/>
        <v>4309680</v>
      </c>
    </row>
    <row r="970" spans="1:29">
      <c r="A970">
        <v>441</v>
      </c>
      <c r="B970" t="s">
        <v>1253</v>
      </c>
      <c r="C970">
        <v>18900000</v>
      </c>
      <c r="D970">
        <v>8301731337</v>
      </c>
      <c r="E970" t="s">
        <v>90</v>
      </c>
      <c r="F970" t="s">
        <v>1253</v>
      </c>
      <c r="G970">
        <v>0</v>
      </c>
      <c r="H970" t="s">
        <v>78</v>
      </c>
      <c r="I970" t="s">
        <v>78</v>
      </c>
      <c r="J970" t="s">
        <v>78</v>
      </c>
      <c r="K970">
        <v>4057944</v>
      </c>
      <c r="L970" t="s">
        <v>78</v>
      </c>
      <c r="M970" t="s">
        <v>78</v>
      </c>
      <c r="N970" t="s">
        <v>78</v>
      </c>
      <c r="O970">
        <v>0</v>
      </c>
      <c r="P970">
        <v>0</v>
      </c>
      <c r="Q970">
        <v>0</v>
      </c>
      <c r="R970">
        <v>0</v>
      </c>
      <c r="S970">
        <v>2</v>
      </c>
      <c r="T970">
        <v>2014</v>
      </c>
      <c r="U970" t="s">
        <v>55</v>
      </c>
      <c r="V970">
        <v>20</v>
      </c>
      <c r="W970" t="s">
        <v>78</v>
      </c>
      <c r="X970" t="s">
        <v>78</v>
      </c>
      <c r="Y970" t="s">
        <v>78</v>
      </c>
      <c r="Z970" t="s">
        <v>78</v>
      </c>
      <c r="AA970" t="s">
        <v>78</v>
      </c>
      <c r="AB970" t="s">
        <v>78</v>
      </c>
      <c r="AC970" s="13" t="e">
        <f t="shared" si="15"/>
        <v>#VALUE!</v>
      </c>
    </row>
    <row r="971" spans="1:29">
      <c r="A971">
        <v>227</v>
      </c>
      <c r="B971" t="s">
        <v>1254</v>
      </c>
      <c r="C971">
        <v>25600000</v>
      </c>
      <c r="D971">
        <v>7962725960</v>
      </c>
      <c r="E971" t="s">
        <v>229</v>
      </c>
      <c r="F971" t="s">
        <v>1254</v>
      </c>
      <c r="G971">
        <v>0</v>
      </c>
      <c r="H971" t="s">
        <v>78</v>
      </c>
      <c r="I971" t="s">
        <v>78</v>
      </c>
      <c r="J971" t="s">
        <v>78</v>
      </c>
      <c r="K971">
        <v>4057944</v>
      </c>
      <c r="L971" t="s">
        <v>78</v>
      </c>
      <c r="M971" t="s">
        <v>78</v>
      </c>
      <c r="N971" t="s">
        <v>78</v>
      </c>
      <c r="O971">
        <v>0</v>
      </c>
      <c r="P971">
        <v>0</v>
      </c>
      <c r="Q971">
        <v>0</v>
      </c>
      <c r="R971">
        <v>0</v>
      </c>
      <c r="S971">
        <v>2</v>
      </c>
      <c r="T971">
        <v>2019</v>
      </c>
      <c r="U971" t="s">
        <v>42</v>
      </c>
      <c r="V971">
        <v>1</v>
      </c>
      <c r="W971" t="s">
        <v>78</v>
      </c>
      <c r="X971" t="s">
        <v>78</v>
      </c>
      <c r="Y971" t="s">
        <v>78</v>
      </c>
      <c r="Z971" t="s">
        <v>78</v>
      </c>
      <c r="AA971" t="s">
        <v>78</v>
      </c>
      <c r="AB971" t="s">
        <v>78</v>
      </c>
      <c r="AC971" s="13" t="e">
        <f t="shared" ref="AC971:AC996" si="16">ROUND((Y971/100)*X971, 0)</f>
        <v>#VALUE!</v>
      </c>
    </row>
    <row r="972" spans="1:29">
      <c r="A972">
        <v>778</v>
      </c>
      <c r="B972" t="s">
        <v>1255</v>
      </c>
      <c r="C972">
        <v>14200000</v>
      </c>
      <c r="D972">
        <v>7946322061</v>
      </c>
      <c r="E972" t="s">
        <v>111</v>
      </c>
      <c r="F972" t="s">
        <v>1256</v>
      </c>
      <c r="G972">
        <v>0</v>
      </c>
      <c r="H972" t="s">
        <v>78</v>
      </c>
      <c r="I972" t="s">
        <v>78</v>
      </c>
      <c r="J972" t="s">
        <v>77</v>
      </c>
      <c r="K972">
        <v>4057944</v>
      </c>
      <c r="L972" t="s">
        <v>78</v>
      </c>
      <c r="M972">
        <v>7453</v>
      </c>
      <c r="N972" t="s">
        <v>78</v>
      </c>
      <c r="O972">
        <v>0</v>
      </c>
      <c r="P972">
        <v>0</v>
      </c>
      <c r="Q972">
        <v>0</v>
      </c>
      <c r="R972">
        <v>0</v>
      </c>
      <c r="S972" t="s">
        <v>78</v>
      </c>
      <c r="T972">
        <v>2005</v>
      </c>
      <c r="U972" t="s">
        <v>38</v>
      </c>
      <c r="V972">
        <v>2</v>
      </c>
      <c r="W972" t="s">
        <v>78</v>
      </c>
      <c r="X972" t="s">
        <v>78</v>
      </c>
      <c r="Y972" t="s">
        <v>78</v>
      </c>
      <c r="Z972" t="s">
        <v>78</v>
      </c>
      <c r="AA972" t="s">
        <v>78</v>
      </c>
      <c r="AB972" t="s">
        <v>78</v>
      </c>
      <c r="AC972" s="13" t="e">
        <f t="shared" si="16"/>
        <v>#VALUE!</v>
      </c>
    </row>
    <row r="973" spans="1:29">
      <c r="A973">
        <v>218</v>
      </c>
      <c r="B973" t="s">
        <v>1257</v>
      </c>
      <c r="C973">
        <v>26100000</v>
      </c>
      <c r="D973">
        <v>7886440199</v>
      </c>
      <c r="E973" t="s">
        <v>63</v>
      </c>
      <c r="F973" t="s">
        <v>1257</v>
      </c>
      <c r="G973">
        <v>0</v>
      </c>
      <c r="H973" t="s">
        <v>239</v>
      </c>
      <c r="I973" t="s">
        <v>240</v>
      </c>
      <c r="J973" t="s">
        <v>111</v>
      </c>
      <c r="K973">
        <v>4057944</v>
      </c>
      <c r="L973">
        <v>3695</v>
      </c>
      <c r="M973">
        <v>5641</v>
      </c>
      <c r="N973" t="s">
        <v>78</v>
      </c>
      <c r="O973">
        <v>0</v>
      </c>
      <c r="P973">
        <v>0</v>
      </c>
      <c r="Q973">
        <v>0</v>
      </c>
      <c r="R973">
        <v>0</v>
      </c>
      <c r="S973" t="s">
        <v>78</v>
      </c>
      <c r="T973">
        <v>2019</v>
      </c>
      <c r="U973" t="s">
        <v>64</v>
      </c>
      <c r="V973">
        <v>13</v>
      </c>
      <c r="W973">
        <v>68</v>
      </c>
      <c r="X973">
        <v>34268528</v>
      </c>
      <c r="Y973">
        <v>5.93</v>
      </c>
      <c r="Z973">
        <v>28807838</v>
      </c>
      <c r="AA973">
        <v>23.885942</v>
      </c>
      <c r="AB973">
        <v>45.079161999999997</v>
      </c>
      <c r="AC973" s="13">
        <f t="shared" si="16"/>
        <v>2032124</v>
      </c>
    </row>
    <row r="974" spans="1:29">
      <c r="A974">
        <v>274</v>
      </c>
      <c r="B974" t="s">
        <v>1258</v>
      </c>
      <c r="C974">
        <v>23700000</v>
      </c>
      <c r="D974">
        <v>7451792132</v>
      </c>
      <c r="E974" t="s">
        <v>76</v>
      </c>
      <c r="F974" t="s">
        <v>1259</v>
      </c>
      <c r="G974">
        <v>0</v>
      </c>
      <c r="H974" t="s">
        <v>141</v>
      </c>
      <c r="I974" t="s">
        <v>142</v>
      </c>
      <c r="J974" t="s">
        <v>77</v>
      </c>
      <c r="K974">
        <v>4057944</v>
      </c>
      <c r="L974">
        <v>3885</v>
      </c>
      <c r="M974">
        <v>7268</v>
      </c>
      <c r="N974" t="s">
        <v>78</v>
      </c>
      <c r="O974">
        <v>0</v>
      </c>
      <c r="P974">
        <v>0</v>
      </c>
      <c r="Q974">
        <v>0</v>
      </c>
      <c r="R974">
        <v>0</v>
      </c>
      <c r="S974">
        <v>1</v>
      </c>
      <c r="T974">
        <v>2012</v>
      </c>
      <c r="U974" t="s">
        <v>40</v>
      </c>
      <c r="V974">
        <v>30</v>
      </c>
      <c r="W974">
        <v>68.900000000000006</v>
      </c>
      <c r="X974">
        <v>36991981</v>
      </c>
      <c r="Y974">
        <v>5.56</v>
      </c>
      <c r="Z974">
        <v>30628482</v>
      </c>
      <c r="AA974">
        <v>56.130366000000002</v>
      </c>
      <c r="AB974">
        <v>-106.346771</v>
      </c>
      <c r="AC974" s="13">
        <f t="shared" si="16"/>
        <v>2056754</v>
      </c>
    </row>
    <row r="975" spans="1:29">
      <c r="A975">
        <v>167</v>
      </c>
      <c r="B975" t="s">
        <v>1260</v>
      </c>
      <c r="C975">
        <v>30100000</v>
      </c>
      <c r="D975">
        <v>7277493940</v>
      </c>
      <c r="E975" t="s">
        <v>76</v>
      </c>
      <c r="F975" t="s">
        <v>1261</v>
      </c>
      <c r="G975">
        <v>0</v>
      </c>
      <c r="H975" t="s">
        <v>78</v>
      </c>
      <c r="I975" t="s">
        <v>78</v>
      </c>
      <c r="J975" t="s">
        <v>78</v>
      </c>
      <c r="K975">
        <v>4057944</v>
      </c>
      <c r="L975" t="s">
        <v>78</v>
      </c>
      <c r="M975" t="s">
        <v>78</v>
      </c>
      <c r="N975" t="s">
        <v>78</v>
      </c>
      <c r="O975">
        <v>0</v>
      </c>
      <c r="P975">
        <v>0</v>
      </c>
      <c r="Q975">
        <v>0</v>
      </c>
      <c r="R975">
        <v>0</v>
      </c>
      <c r="S975">
        <v>6</v>
      </c>
      <c r="T975">
        <v>2006</v>
      </c>
      <c r="U975" t="s">
        <v>42</v>
      </c>
      <c r="V975">
        <v>10</v>
      </c>
      <c r="W975" t="s">
        <v>78</v>
      </c>
      <c r="X975" t="s">
        <v>78</v>
      </c>
      <c r="Y975" t="s">
        <v>78</v>
      </c>
      <c r="Z975" t="s">
        <v>78</v>
      </c>
      <c r="AA975" t="s">
        <v>78</v>
      </c>
      <c r="AB975" t="s">
        <v>78</v>
      </c>
      <c r="AC975" s="13" t="e">
        <f t="shared" si="16"/>
        <v>#VALUE!</v>
      </c>
    </row>
    <row r="976" spans="1:29">
      <c r="A976">
        <v>387</v>
      </c>
      <c r="B976" t="s">
        <v>1262</v>
      </c>
      <c r="C976">
        <v>20200000</v>
      </c>
      <c r="D976">
        <v>7066711323</v>
      </c>
      <c r="E976" t="s">
        <v>63</v>
      </c>
      <c r="F976" t="s">
        <v>1263</v>
      </c>
      <c r="G976">
        <v>0</v>
      </c>
      <c r="H976" t="s">
        <v>78</v>
      </c>
      <c r="I976" t="s">
        <v>78</v>
      </c>
      <c r="J976" t="s">
        <v>77</v>
      </c>
      <c r="K976">
        <v>4057944</v>
      </c>
      <c r="L976" t="s">
        <v>78</v>
      </c>
      <c r="M976">
        <v>7492</v>
      </c>
      <c r="N976" t="s">
        <v>78</v>
      </c>
      <c r="O976">
        <v>0</v>
      </c>
      <c r="P976">
        <v>0</v>
      </c>
      <c r="Q976">
        <v>0</v>
      </c>
      <c r="R976">
        <v>0</v>
      </c>
      <c r="S976" t="s">
        <v>78</v>
      </c>
      <c r="T976">
        <v>2012</v>
      </c>
      <c r="U976" t="s">
        <v>84</v>
      </c>
      <c r="V976">
        <v>29</v>
      </c>
      <c r="W976" t="s">
        <v>78</v>
      </c>
      <c r="X976" t="s">
        <v>78</v>
      </c>
      <c r="Y976" t="s">
        <v>78</v>
      </c>
      <c r="Z976" t="s">
        <v>78</v>
      </c>
      <c r="AA976" t="s">
        <v>78</v>
      </c>
      <c r="AB976" t="s">
        <v>78</v>
      </c>
      <c r="AC976" s="13" t="e">
        <f t="shared" si="16"/>
        <v>#VALUE!</v>
      </c>
    </row>
    <row r="977" spans="1:29">
      <c r="A977">
        <v>545</v>
      </c>
      <c r="B977" t="s">
        <v>1264</v>
      </c>
      <c r="C977">
        <v>16800000</v>
      </c>
      <c r="D977">
        <v>6518418501</v>
      </c>
      <c r="E977" t="s">
        <v>63</v>
      </c>
      <c r="F977" t="s">
        <v>1264</v>
      </c>
      <c r="G977">
        <v>0</v>
      </c>
      <c r="H977" t="s">
        <v>78</v>
      </c>
      <c r="I977" t="s">
        <v>78</v>
      </c>
      <c r="J977" t="s">
        <v>78</v>
      </c>
      <c r="K977">
        <v>4057944</v>
      </c>
      <c r="L977" t="s">
        <v>78</v>
      </c>
      <c r="M977" t="s">
        <v>78</v>
      </c>
      <c r="N977" t="s">
        <v>78</v>
      </c>
      <c r="O977">
        <v>0</v>
      </c>
      <c r="P977">
        <v>0</v>
      </c>
      <c r="Q977">
        <v>0</v>
      </c>
      <c r="R977">
        <v>0</v>
      </c>
      <c r="S977" t="s">
        <v>78</v>
      </c>
      <c r="T977">
        <v>2018</v>
      </c>
      <c r="U977" t="s">
        <v>40</v>
      </c>
      <c r="V977">
        <v>11</v>
      </c>
      <c r="W977" t="s">
        <v>78</v>
      </c>
      <c r="X977" t="s">
        <v>78</v>
      </c>
      <c r="Y977" t="s">
        <v>78</v>
      </c>
      <c r="Z977" t="s">
        <v>78</v>
      </c>
      <c r="AA977" t="s">
        <v>78</v>
      </c>
      <c r="AB977" t="s">
        <v>78</v>
      </c>
      <c r="AC977" s="13" t="e">
        <f t="shared" si="16"/>
        <v>#VALUE!</v>
      </c>
    </row>
    <row r="978" spans="1:29">
      <c r="A978">
        <v>763</v>
      </c>
      <c r="B978" t="s">
        <v>1265</v>
      </c>
      <c r="C978">
        <v>14400000</v>
      </c>
      <c r="D978">
        <v>5689224452</v>
      </c>
      <c r="E978" t="s">
        <v>29</v>
      </c>
      <c r="F978" t="s">
        <v>1266</v>
      </c>
      <c r="G978">
        <v>0</v>
      </c>
      <c r="H978" t="s">
        <v>59</v>
      </c>
      <c r="I978" t="s">
        <v>60</v>
      </c>
      <c r="J978" t="s">
        <v>77</v>
      </c>
      <c r="K978">
        <v>4037956</v>
      </c>
      <c r="L978">
        <v>7574</v>
      </c>
      <c r="M978">
        <v>7340</v>
      </c>
      <c r="N978" t="s">
        <v>78</v>
      </c>
      <c r="O978">
        <v>0</v>
      </c>
      <c r="P978">
        <v>0</v>
      </c>
      <c r="Q978">
        <v>0</v>
      </c>
      <c r="R978">
        <v>0</v>
      </c>
      <c r="S978" t="s">
        <v>78</v>
      </c>
      <c r="T978" t="s">
        <v>78</v>
      </c>
      <c r="U978" t="s">
        <v>78</v>
      </c>
      <c r="V978" t="s">
        <v>78</v>
      </c>
      <c r="W978">
        <v>88.2</v>
      </c>
      <c r="X978">
        <v>328239523</v>
      </c>
      <c r="Y978">
        <v>14.7</v>
      </c>
      <c r="Z978">
        <v>270663028</v>
      </c>
      <c r="AA978">
        <v>37.090240000000001</v>
      </c>
      <c r="AB978">
        <v>-95.712890999999999</v>
      </c>
      <c r="AC978" s="13">
        <f t="shared" si="16"/>
        <v>48251210</v>
      </c>
    </row>
    <row r="979" spans="1:29">
      <c r="A979">
        <v>300</v>
      </c>
      <c r="B979" t="s">
        <v>1267</v>
      </c>
      <c r="C979">
        <v>22900000</v>
      </c>
      <c r="D979">
        <v>5380073627</v>
      </c>
      <c r="E979" t="s">
        <v>128</v>
      </c>
      <c r="F979" t="s">
        <v>1267</v>
      </c>
      <c r="G979">
        <v>0</v>
      </c>
      <c r="H979" t="s">
        <v>59</v>
      </c>
      <c r="I979" t="s">
        <v>60</v>
      </c>
      <c r="J979" t="s">
        <v>77</v>
      </c>
      <c r="K979">
        <v>4057944</v>
      </c>
      <c r="L979">
        <v>7700</v>
      </c>
      <c r="M979">
        <v>7453</v>
      </c>
      <c r="N979" t="s">
        <v>78</v>
      </c>
      <c r="O979">
        <v>0</v>
      </c>
      <c r="P979">
        <v>0</v>
      </c>
      <c r="Q979">
        <v>0</v>
      </c>
      <c r="R979">
        <v>0</v>
      </c>
      <c r="S979">
        <v>1</v>
      </c>
      <c r="T979">
        <v>2006</v>
      </c>
      <c r="U979" t="s">
        <v>86</v>
      </c>
      <c r="V979">
        <v>21</v>
      </c>
      <c r="W979">
        <v>88.2</v>
      </c>
      <c r="X979">
        <v>328239523</v>
      </c>
      <c r="Y979">
        <v>14.7</v>
      </c>
      <c r="Z979">
        <v>270663028</v>
      </c>
      <c r="AA979">
        <v>37.090240000000001</v>
      </c>
      <c r="AB979">
        <v>-95.712890999999999</v>
      </c>
      <c r="AC979" s="13">
        <f t="shared" si="16"/>
        <v>48251210</v>
      </c>
    </row>
    <row r="980" spans="1:29">
      <c r="A980">
        <v>630</v>
      </c>
      <c r="B980" t="s">
        <v>1268</v>
      </c>
      <c r="C980">
        <v>15500000</v>
      </c>
      <c r="D980">
        <v>5070970714</v>
      </c>
      <c r="E980" t="s">
        <v>63</v>
      </c>
      <c r="F980" t="s">
        <v>1268</v>
      </c>
      <c r="G980">
        <v>0</v>
      </c>
      <c r="H980" t="s">
        <v>78</v>
      </c>
      <c r="I980" t="s">
        <v>78</v>
      </c>
      <c r="J980" t="s">
        <v>78</v>
      </c>
      <c r="K980">
        <v>4057944</v>
      </c>
      <c r="L980" t="s">
        <v>78</v>
      </c>
      <c r="M980" t="s">
        <v>78</v>
      </c>
      <c r="N980" t="s">
        <v>78</v>
      </c>
      <c r="O980">
        <v>0</v>
      </c>
      <c r="P980">
        <v>0</v>
      </c>
      <c r="Q980">
        <v>0</v>
      </c>
      <c r="R980">
        <v>0</v>
      </c>
      <c r="S980" t="s">
        <v>78</v>
      </c>
      <c r="T980">
        <v>2017</v>
      </c>
      <c r="U980" t="s">
        <v>64</v>
      </c>
      <c r="V980">
        <v>27</v>
      </c>
      <c r="W980" t="s">
        <v>78</v>
      </c>
      <c r="X980" t="s">
        <v>78</v>
      </c>
      <c r="Y980" t="s">
        <v>78</v>
      </c>
      <c r="Z980" t="s">
        <v>78</v>
      </c>
      <c r="AA980" t="s">
        <v>78</v>
      </c>
      <c r="AB980" t="s">
        <v>78</v>
      </c>
      <c r="AC980" s="13" t="e">
        <f t="shared" si="16"/>
        <v>#VALUE!</v>
      </c>
    </row>
    <row r="981" spans="1:29">
      <c r="A981">
        <v>509</v>
      </c>
      <c r="B981" t="s">
        <v>1269</v>
      </c>
      <c r="C981">
        <v>17600000</v>
      </c>
      <c r="D981">
        <v>3752347262</v>
      </c>
      <c r="E981" t="s">
        <v>76</v>
      </c>
      <c r="F981" t="s">
        <v>1270</v>
      </c>
      <c r="G981">
        <v>0</v>
      </c>
      <c r="H981" t="s">
        <v>318</v>
      </c>
      <c r="I981" t="s">
        <v>319</v>
      </c>
      <c r="J981" t="s">
        <v>78</v>
      </c>
      <c r="K981">
        <v>3612215</v>
      </c>
      <c r="L981">
        <v>6095</v>
      </c>
      <c r="M981" t="s">
        <v>78</v>
      </c>
      <c r="N981" t="s">
        <v>78</v>
      </c>
      <c r="O981">
        <v>0</v>
      </c>
      <c r="P981">
        <v>0</v>
      </c>
      <c r="Q981">
        <v>0</v>
      </c>
      <c r="R981">
        <v>0</v>
      </c>
      <c r="S981" t="s">
        <v>78</v>
      </c>
      <c r="T981" t="s">
        <v>78</v>
      </c>
      <c r="U981" t="s">
        <v>78</v>
      </c>
      <c r="V981" t="s">
        <v>78</v>
      </c>
      <c r="W981">
        <v>113.1</v>
      </c>
      <c r="X981">
        <v>25766605</v>
      </c>
      <c r="Y981">
        <v>5.27</v>
      </c>
      <c r="Z981">
        <v>21844756</v>
      </c>
      <c r="AA981">
        <v>-25.274398000000001</v>
      </c>
      <c r="AB981">
        <v>133.775136</v>
      </c>
      <c r="AC981" s="13">
        <f t="shared" si="16"/>
        <v>1357900</v>
      </c>
    </row>
    <row r="982" spans="1:29">
      <c r="A982">
        <v>878</v>
      </c>
      <c r="B982" t="s">
        <v>1271</v>
      </c>
      <c r="C982">
        <v>13200000</v>
      </c>
      <c r="D982">
        <v>3568392223</v>
      </c>
      <c r="E982" t="s">
        <v>63</v>
      </c>
      <c r="F982" t="s">
        <v>1272</v>
      </c>
      <c r="G982">
        <v>0</v>
      </c>
      <c r="H982" t="s">
        <v>78</v>
      </c>
      <c r="I982" t="s">
        <v>78</v>
      </c>
      <c r="J982" t="s">
        <v>77</v>
      </c>
      <c r="K982">
        <v>4057944</v>
      </c>
      <c r="L982" t="s">
        <v>78</v>
      </c>
      <c r="M982">
        <v>7399</v>
      </c>
      <c r="N982" t="s">
        <v>78</v>
      </c>
      <c r="O982">
        <v>0</v>
      </c>
      <c r="P982">
        <v>0</v>
      </c>
      <c r="Q982">
        <v>0</v>
      </c>
      <c r="R982">
        <v>0</v>
      </c>
      <c r="S982" t="s">
        <v>78</v>
      </c>
      <c r="T982">
        <v>2007</v>
      </c>
      <c r="U982" t="s">
        <v>40</v>
      </c>
      <c r="V982">
        <v>19</v>
      </c>
      <c r="W982" t="s">
        <v>78</v>
      </c>
      <c r="X982" t="s">
        <v>78</v>
      </c>
      <c r="Y982" t="s">
        <v>78</v>
      </c>
      <c r="Z982" t="s">
        <v>78</v>
      </c>
      <c r="AA982" t="s">
        <v>78</v>
      </c>
      <c r="AB982" t="s">
        <v>78</v>
      </c>
      <c r="AC982" s="13" t="e">
        <f t="shared" si="16"/>
        <v>#VALUE!</v>
      </c>
    </row>
    <row r="983" spans="1:29">
      <c r="A983">
        <v>986</v>
      </c>
      <c r="B983" t="s">
        <v>1273</v>
      </c>
      <c r="C983">
        <v>12400000</v>
      </c>
      <c r="D983">
        <v>3392022527</v>
      </c>
      <c r="E983" t="s">
        <v>118</v>
      </c>
      <c r="F983" t="s">
        <v>1274</v>
      </c>
      <c r="G983">
        <v>0</v>
      </c>
      <c r="H983" t="s">
        <v>78</v>
      </c>
      <c r="I983" t="s">
        <v>78</v>
      </c>
      <c r="J983" t="s">
        <v>171</v>
      </c>
      <c r="K983">
        <v>4057944</v>
      </c>
      <c r="L983" t="s">
        <v>78</v>
      </c>
      <c r="M983">
        <v>7741</v>
      </c>
      <c r="N983" t="s">
        <v>78</v>
      </c>
      <c r="O983">
        <v>0</v>
      </c>
      <c r="P983">
        <v>0</v>
      </c>
      <c r="Q983">
        <v>0</v>
      </c>
      <c r="R983">
        <v>0</v>
      </c>
      <c r="S983" t="s">
        <v>78</v>
      </c>
      <c r="T983">
        <v>2006</v>
      </c>
      <c r="U983" t="s">
        <v>42</v>
      </c>
      <c r="V983">
        <v>16</v>
      </c>
      <c r="W983" t="s">
        <v>78</v>
      </c>
      <c r="X983" t="s">
        <v>78</v>
      </c>
      <c r="Y983" t="s">
        <v>78</v>
      </c>
      <c r="Z983" t="s">
        <v>78</v>
      </c>
      <c r="AA983" t="s">
        <v>78</v>
      </c>
      <c r="AB983" t="s">
        <v>78</v>
      </c>
      <c r="AC983" s="13" t="e">
        <f t="shared" si="16"/>
        <v>#VALUE!</v>
      </c>
    </row>
    <row r="984" spans="1:29">
      <c r="A984">
        <v>555</v>
      </c>
      <c r="B984" t="s">
        <v>1275</v>
      </c>
      <c r="C984">
        <v>16600000</v>
      </c>
      <c r="D984">
        <v>2798273962</v>
      </c>
      <c r="E984" t="s">
        <v>63</v>
      </c>
      <c r="F984" t="s">
        <v>1276</v>
      </c>
      <c r="G984">
        <v>0</v>
      </c>
      <c r="H984" t="s">
        <v>205</v>
      </c>
      <c r="I984" t="s">
        <v>206</v>
      </c>
      <c r="J984" t="s">
        <v>77</v>
      </c>
      <c r="K984">
        <v>4057944</v>
      </c>
      <c r="L984">
        <v>4248</v>
      </c>
      <c r="M984">
        <v>7462</v>
      </c>
      <c r="N984" t="s">
        <v>78</v>
      </c>
      <c r="O984">
        <v>0</v>
      </c>
      <c r="P984">
        <v>0</v>
      </c>
      <c r="Q984">
        <v>0</v>
      </c>
      <c r="R984">
        <v>0</v>
      </c>
      <c r="S984" t="s">
        <v>78</v>
      </c>
      <c r="T984">
        <v>2010</v>
      </c>
      <c r="U984" t="s">
        <v>84</v>
      </c>
      <c r="V984">
        <v>7</v>
      </c>
      <c r="W984">
        <v>40.200000000000003</v>
      </c>
      <c r="X984">
        <v>126014024</v>
      </c>
      <c r="Y984">
        <v>3.42</v>
      </c>
      <c r="Z984">
        <v>102626859</v>
      </c>
      <c r="AA984">
        <v>23.634501</v>
      </c>
      <c r="AB984">
        <v>-102.552784</v>
      </c>
      <c r="AC984" s="13">
        <f t="shared" si="16"/>
        <v>4309680</v>
      </c>
    </row>
    <row r="985" spans="1:29">
      <c r="A985">
        <v>681</v>
      </c>
      <c r="B985" t="s">
        <v>1277</v>
      </c>
      <c r="C985">
        <v>15000000</v>
      </c>
      <c r="D985">
        <v>2730879024</v>
      </c>
      <c r="E985" t="s">
        <v>118</v>
      </c>
      <c r="F985" t="s">
        <v>1278</v>
      </c>
      <c r="G985">
        <v>0</v>
      </c>
      <c r="H985" t="s">
        <v>59</v>
      </c>
      <c r="I985" t="s">
        <v>60</v>
      </c>
      <c r="J985" t="s">
        <v>77</v>
      </c>
      <c r="K985">
        <v>4057944</v>
      </c>
      <c r="L985">
        <v>7692</v>
      </c>
      <c r="M985">
        <v>7445</v>
      </c>
      <c r="N985" t="s">
        <v>78</v>
      </c>
      <c r="O985">
        <v>0</v>
      </c>
      <c r="P985">
        <v>0</v>
      </c>
      <c r="Q985">
        <v>0</v>
      </c>
      <c r="R985">
        <v>0</v>
      </c>
      <c r="S985" t="s">
        <v>78</v>
      </c>
      <c r="T985">
        <v>2006</v>
      </c>
      <c r="U985" t="s">
        <v>80</v>
      </c>
      <c r="V985">
        <v>25</v>
      </c>
      <c r="W985">
        <v>88.2</v>
      </c>
      <c r="X985">
        <v>328239523</v>
      </c>
      <c r="Y985">
        <v>14.7</v>
      </c>
      <c r="Z985">
        <v>270663028</v>
      </c>
      <c r="AA985">
        <v>37.090240000000001</v>
      </c>
      <c r="AB985">
        <v>-95.712890999999999</v>
      </c>
      <c r="AC985" s="13">
        <f>ROUND((Y985/100)*X985, 0)</f>
        <v>48251210</v>
      </c>
    </row>
    <row r="986" spans="1:29">
      <c r="A986">
        <v>854</v>
      </c>
      <c r="B986" t="s">
        <v>1279</v>
      </c>
      <c r="C986">
        <v>13400000</v>
      </c>
      <c r="D986">
        <v>2650061211</v>
      </c>
      <c r="E986" t="s">
        <v>63</v>
      </c>
      <c r="F986" t="s">
        <v>1279</v>
      </c>
      <c r="G986">
        <v>0</v>
      </c>
      <c r="H986" t="s">
        <v>30</v>
      </c>
      <c r="I986" t="s">
        <v>31</v>
      </c>
      <c r="J986" t="s">
        <v>78</v>
      </c>
      <c r="K986">
        <v>4057944</v>
      </c>
      <c r="L986">
        <v>5589</v>
      </c>
      <c r="M986" t="s">
        <v>78</v>
      </c>
      <c r="N986" t="s">
        <v>78</v>
      </c>
      <c r="O986">
        <v>0</v>
      </c>
      <c r="P986">
        <v>0</v>
      </c>
      <c r="Q986">
        <v>0</v>
      </c>
      <c r="R986">
        <v>0</v>
      </c>
      <c r="S986" t="s">
        <v>78</v>
      </c>
      <c r="T986">
        <v>2017</v>
      </c>
      <c r="U986" t="s">
        <v>64</v>
      </c>
      <c r="V986">
        <v>4</v>
      </c>
      <c r="W986">
        <v>28.1</v>
      </c>
      <c r="X986">
        <v>1366417754</v>
      </c>
      <c r="Y986">
        <v>5.36</v>
      </c>
      <c r="Z986">
        <v>471031528</v>
      </c>
      <c r="AA986">
        <v>20.593684</v>
      </c>
      <c r="AB986">
        <v>78.962879999999998</v>
      </c>
      <c r="AC986" s="13">
        <f t="shared" si="16"/>
        <v>73239992</v>
      </c>
    </row>
    <row r="987" spans="1:29">
      <c r="A987">
        <v>736</v>
      </c>
      <c r="B987" t="s">
        <v>1280</v>
      </c>
      <c r="C987">
        <v>14500000</v>
      </c>
      <c r="D987">
        <v>2440718089</v>
      </c>
      <c r="E987" t="s">
        <v>111</v>
      </c>
      <c r="F987" t="s">
        <v>1281</v>
      </c>
      <c r="G987">
        <v>0</v>
      </c>
      <c r="H987" t="s">
        <v>132</v>
      </c>
      <c r="I987" t="s">
        <v>133</v>
      </c>
      <c r="J987" t="s">
        <v>111</v>
      </c>
      <c r="L987" t="s">
        <v>78</v>
      </c>
      <c r="M987" t="s">
        <v>78</v>
      </c>
      <c r="N987" t="s">
        <v>78</v>
      </c>
      <c r="O987">
        <v>0</v>
      </c>
      <c r="P987">
        <v>0</v>
      </c>
      <c r="Q987">
        <v>0</v>
      </c>
      <c r="R987">
        <v>0</v>
      </c>
      <c r="S987" t="s">
        <v>78</v>
      </c>
      <c r="T987" t="s">
        <v>78</v>
      </c>
      <c r="U987" t="s">
        <v>78</v>
      </c>
      <c r="V987" t="s">
        <v>78</v>
      </c>
      <c r="W987">
        <v>51.3</v>
      </c>
      <c r="X987">
        <v>212559417</v>
      </c>
      <c r="Y987">
        <v>12.08</v>
      </c>
      <c r="Z987">
        <v>183241641</v>
      </c>
      <c r="AA987">
        <v>-14.235004</v>
      </c>
      <c r="AB987">
        <v>-51.925280000000001</v>
      </c>
      <c r="AC987" s="13">
        <f t="shared" si="16"/>
        <v>25677178</v>
      </c>
    </row>
    <row r="988" spans="1:29">
      <c r="A988">
        <v>191</v>
      </c>
      <c r="B988" t="s">
        <v>1282</v>
      </c>
      <c r="C988">
        <v>27800000</v>
      </c>
      <c r="D988">
        <v>2303069221</v>
      </c>
      <c r="E988" t="s">
        <v>29</v>
      </c>
      <c r="F988" t="s">
        <v>1283</v>
      </c>
      <c r="G988">
        <v>0</v>
      </c>
      <c r="H988" t="s">
        <v>137</v>
      </c>
      <c r="I988" t="s">
        <v>138</v>
      </c>
      <c r="J988" t="s">
        <v>78</v>
      </c>
      <c r="K988">
        <v>4057944</v>
      </c>
      <c r="L988">
        <v>3017</v>
      </c>
      <c r="M988" t="s">
        <v>78</v>
      </c>
      <c r="N988" t="s">
        <v>78</v>
      </c>
      <c r="O988">
        <v>0</v>
      </c>
      <c r="P988">
        <v>0</v>
      </c>
      <c r="Q988">
        <v>0</v>
      </c>
      <c r="R988">
        <v>0</v>
      </c>
      <c r="S988">
        <v>1</v>
      </c>
      <c r="T988">
        <v>2008</v>
      </c>
      <c r="U988" t="s">
        <v>68</v>
      </c>
      <c r="V988">
        <v>2</v>
      </c>
      <c r="W988">
        <v>84.8</v>
      </c>
      <c r="X988">
        <v>5703569</v>
      </c>
      <c r="Y988">
        <v>4.1100000000000003</v>
      </c>
      <c r="Z988">
        <v>5703569</v>
      </c>
      <c r="AA988">
        <v>1.3520829999999999</v>
      </c>
      <c r="AB988">
        <v>103.819836</v>
      </c>
      <c r="AC988" s="13">
        <f t="shared" si="16"/>
        <v>234417</v>
      </c>
    </row>
    <row r="989" spans="1:29">
      <c r="A989">
        <v>607</v>
      </c>
      <c r="B989" t="s">
        <v>1284</v>
      </c>
      <c r="C989">
        <v>15900000</v>
      </c>
      <c r="D989">
        <v>1845329502</v>
      </c>
      <c r="E989" t="s">
        <v>29</v>
      </c>
      <c r="F989" t="s">
        <v>1285</v>
      </c>
      <c r="G989">
        <v>0</v>
      </c>
      <c r="H989" t="s">
        <v>325</v>
      </c>
      <c r="I989" t="s">
        <v>326</v>
      </c>
      <c r="J989" t="s">
        <v>77</v>
      </c>
      <c r="K989">
        <v>4057944</v>
      </c>
      <c r="L989">
        <v>3309</v>
      </c>
      <c r="M989">
        <v>5665</v>
      </c>
      <c r="N989" t="s">
        <v>78</v>
      </c>
      <c r="O989">
        <v>0</v>
      </c>
      <c r="P989">
        <v>0</v>
      </c>
      <c r="Q989">
        <v>0</v>
      </c>
      <c r="R989">
        <v>0</v>
      </c>
      <c r="S989">
        <v>10</v>
      </c>
      <c r="T989">
        <v>2017</v>
      </c>
      <c r="U989" t="s">
        <v>80</v>
      </c>
      <c r="V989">
        <v>27</v>
      </c>
      <c r="W989">
        <v>81.900000000000006</v>
      </c>
      <c r="X989">
        <v>144373535</v>
      </c>
      <c r="Y989">
        <v>4.59</v>
      </c>
      <c r="Z989">
        <v>107683889</v>
      </c>
      <c r="AA989">
        <v>61.524009999999997</v>
      </c>
      <c r="AB989">
        <v>105.31875599999999</v>
      </c>
      <c r="AC989" s="13">
        <f t="shared" si="16"/>
        <v>6626745</v>
      </c>
    </row>
    <row r="990" spans="1:29">
      <c r="A990">
        <v>341</v>
      </c>
      <c r="B990" t="s">
        <v>1286</v>
      </c>
      <c r="C990">
        <v>21400000</v>
      </c>
      <c r="D990">
        <v>1573058816</v>
      </c>
      <c r="E990" t="s">
        <v>198</v>
      </c>
      <c r="F990" t="s">
        <v>1286</v>
      </c>
      <c r="G990">
        <v>0</v>
      </c>
      <c r="H990" t="s">
        <v>364</v>
      </c>
      <c r="I990" t="s">
        <v>365</v>
      </c>
      <c r="J990" t="s">
        <v>78</v>
      </c>
      <c r="K990">
        <v>4057944</v>
      </c>
      <c r="L990">
        <v>3810</v>
      </c>
      <c r="M990" t="s">
        <v>78</v>
      </c>
      <c r="N990" t="s">
        <v>78</v>
      </c>
      <c r="O990">
        <v>0</v>
      </c>
      <c r="P990">
        <v>0</v>
      </c>
      <c r="Q990">
        <v>0</v>
      </c>
      <c r="R990">
        <v>0</v>
      </c>
      <c r="S990">
        <v>5</v>
      </c>
      <c r="T990">
        <v>2013</v>
      </c>
      <c r="U990" t="s">
        <v>33</v>
      </c>
      <c r="V990">
        <v>11</v>
      </c>
      <c r="W990">
        <v>70.2</v>
      </c>
      <c r="X990">
        <v>83132799</v>
      </c>
      <c r="Y990">
        <v>3.04</v>
      </c>
      <c r="Z990">
        <v>64324835</v>
      </c>
      <c r="AA990">
        <v>51.165691000000002</v>
      </c>
      <c r="AB990">
        <v>10.451525999999999</v>
      </c>
      <c r="AC990" s="13">
        <f t="shared" si="16"/>
        <v>2527237</v>
      </c>
    </row>
    <row r="991" spans="1:29">
      <c r="A991">
        <v>952</v>
      </c>
      <c r="B991" t="s">
        <v>1287</v>
      </c>
      <c r="C991">
        <v>12500000</v>
      </c>
      <c r="D991">
        <v>1302818088</v>
      </c>
      <c r="E991" t="s">
        <v>29</v>
      </c>
      <c r="F991" t="s">
        <v>1288</v>
      </c>
      <c r="G991">
        <v>0</v>
      </c>
      <c r="H991" t="s">
        <v>78</v>
      </c>
      <c r="I991" t="s">
        <v>78</v>
      </c>
      <c r="J991" t="s">
        <v>78</v>
      </c>
      <c r="K991">
        <v>4048879</v>
      </c>
      <c r="L991" t="s">
        <v>78</v>
      </c>
      <c r="M991" t="s">
        <v>78</v>
      </c>
      <c r="N991" t="s">
        <v>78</v>
      </c>
      <c r="O991">
        <v>0</v>
      </c>
      <c r="P991">
        <v>0</v>
      </c>
      <c r="Q991">
        <v>0</v>
      </c>
      <c r="R991">
        <v>0</v>
      </c>
      <c r="S991" t="s">
        <v>78</v>
      </c>
      <c r="T991">
        <v>2006</v>
      </c>
      <c r="U991" t="s">
        <v>55</v>
      </c>
      <c r="V991">
        <v>22</v>
      </c>
      <c r="W991" t="s">
        <v>78</v>
      </c>
      <c r="X991" t="s">
        <v>78</v>
      </c>
      <c r="Y991" t="s">
        <v>78</v>
      </c>
      <c r="Z991" t="s">
        <v>78</v>
      </c>
      <c r="AA991" t="s">
        <v>78</v>
      </c>
      <c r="AB991" t="s">
        <v>78</v>
      </c>
      <c r="AC991" s="13" t="e">
        <f t="shared" si="16"/>
        <v>#VALUE!</v>
      </c>
    </row>
    <row r="992" spans="1:29">
      <c r="A992">
        <v>6</v>
      </c>
      <c r="B992" t="s">
        <v>111</v>
      </c>
      <c r="C992">
        <v>119000000</v>
      </c>
      <c r="D992">
        <v>0</v>
      </c>
      <c r="E992" t="s">
        <v>78</v>
      </c>
      <c r="F992" t="s">
        <v>111</v>
      </c>
      <c r="G992">
        <v>0</v>
      </c>
      <c r="H992" t="s">
        <v>78</v>
      </c>
      <c r="I992" t="s">
        <v>78</v>
      </c>
      <c r="J992" t="s">
        <v>111</v>
      </c>
      <c r="K992">
        <v>4057944</v>
      </c>
      <c r="L992" t="s">
        <v>78</v>
      </c>
      <c r="M992" t="s">
        <v>78</v>
      </c>
      <c r="N992" t="s">
        <v>78</v>
      </c>
      <c r="O992">
        <v>0</v>
      </c>
      <c r="P992">
        <v>0</v>
      </c>
      <c r="Q992">
        <v>0</v>
      </c>
      <c r="R992">
        <v>0</v>
      </c>
      <c r="S992" t="s">
        <v>78</v>
      </c>
      <c r="T992">
        <v>2013</v>
      </c>
      <c r="U992" t="s">
        <v>50</v>
      </c>
      <c r="V992">
        <v>24</v>
      </c>
      <c r="W992" t="s">
        <v>78</v>
      </c>
      <c r="X992" t="s">
        <v>78</v>
      </c>
      <c r="Y992" t="s">
        <v>78</v>
      </c>
      <c r="Z992" t="s">
        <v>78</v>
      </c>
      <c r="AA992" t="s">
        <v>78</v>
      </c>
      <c r="AB992" t="s">
        <v>78</v>
      </c>
      <c r="AC992" s="13" t="e">
        <f t="shared" si="16"/>
        <v>#VALUE!</v>
      </c>
    </row>
    <row r="993" spans="1:29">
      <c r="A993">
        <v>13</v>
      </c>
      <c r="B993" t="s">
        <v>76</v>
      </c>
      <c r="C993">
        <v>93600000</v>
      </c>
      <c r="D993">
        <v>0</v>
      </c>
      <c r="E993" t="s">
        <v>78</v>
      </c>
      <c r="F993" t="s">
        <v>76</v>
      </c>
      <c r="G993">
        <v>0</v>
      </c>
      <c r="H993" t="s">
        <v>78</v>
      </c>
      <c r="I993" t="s">
        <v>78</v>
      </c>
      <c r="J993" t="s">
        <v>77</v>
      </c>
      <c r="K993">
        <v>4057944</v>
      </c>
      <c r="L993" t="s">
        <v>78</v>
      </c>
      <c r="M993">
        <v>1</v>
      </c>
      <c r="N993" t="s">
        <v>78</v>
      </c>
      <c r="O993">
        <v>0</v>
      </c>
      <c r="P993">
        <v>0</v>
      </c>
      <c r="Q993">
        <v>0</v>
      </c>
      <c r="R993">
        <v>0</v>
      </c>
      <c r="S993" t="s">
        <v>78</v>
      </c>
      <c r="T993">
        <v>2013</v>
      </c>
      <c r="U993" t="s">
        <v>84</v>
      </c>
      <c r="V993">
        <v>15</v>
      </c>
      <c r="W993" t="s">
        <v>78</v>
      </c>
      <c r="X993" t="s">
        <v>78</v>
      </c>
      <c r="Y993" t="s">
        <v>78</v>
      </c>
      <c r="Z993" t="s">
        <v>78</v>
      </c>
      <c r="AA993" t="s">
        <v>78</v>
      </c>
      <c r="AB993" t="s">
        <v>78</v>
      </c>
      <c r="AC993" s="13" t="e">
        <f t="shared" si="16"/>
        <v>#VALUE!</v>
      </c>
    </row>
    <row r="994" spans="1:29">
      <c r="A994">
        <v>103</v>
      </c>
      <c r="B994" t="s">
        <v>32</v>
      </c>
      <c r="C994">
        <v>36300000</v>
      </c>
      <c r="D994">
        <v>0</v>
      </c>
      <c r="E994" t="s">
        <v>78</v>
      </c>
      <c r="F994" t="s">
        <v>32</v>
      </c>
      <c r="G994">
        <v>0</v>
      </c>
      <c r="H994" t="s">
        <v>78</v>
      </c>
      <c r="I994" t="s">
        <v>78</v>
      </c>
      <c r="J994" t="s">
        <v>78</v>
      </c>
      <c r="K994">
        <v>4057944</v>
      </c>
      <c r="L994" t="s">
        <v>78</v>
      </c>
      <c r="M994" t="s">
        <v>78</v>
      </c>
      <c r="N994" t="s">
        <v>78</v>
      </c>
      <c r="O994">
        <v>0</v>
      </c>
      <c r="P994">
        <v>0</v>
      </c>
      <c r="Q994">
        <v>0</v>
      </c>
      <c r="R994">
        <v>0</v>
      </c>
      <c r="S994" t="s">
        <v>78</v>
      </c>
      <c r="T994">
        <v>2013</v>
      </c>
      <c r="U994" t="s">
        <v>50</v>
      </c>
      <c r="V994">
        <v>9</v>
      </c>
      <c r="W994" t="s">
        <v>78</v>
      </c>
      <c r="X994" t="s">
        <v>78</v>
      </c>
      <c r="Y994" t="s">
        <v>78</v>
      </c>
      <c r="Z994" t="s">
        <v>78</v>
      </c>
      <c r="AA994" t="s">
        <v>78</v>
      </c>
      <c r="AB994" t="s">
        <v>78</v>
      </c>
      <c r="AC994" s="13" t="e">
        <f t="shared" si="16"/>
        <v>#VALUE!</v>
      </c>
    </row>
    <row r="995" spans="1:29">
      <c r="A995">
        <v>361</v>
      </c>
      <c r="B995" t="s">
        <v>1289</v>
      </c>
      <c r="C995">
        <v>20900000</v>
      </c>
      <c r="D995">
        <v>0</v>
      </c>
      <c r="E995" t="s">
        <v>78</v>
      </c>
      <c r="F995" t="s">
        <v>1289</v>
      </c>
      <c r="G995">
        <v>0</v>
      </c>
      <c r="H995" t="s">
        <v>78</v>
      </c>
      <c r="I995" t="s">
        <v>78</v>
      </c>
      <c r="J995" t="s">
        <v>77</v>
      </c>
      <c r="K995">
        <v>4057944</v>
      </c>
      <c r="L995" t="s">
        <v>78</v>
      </c>
      <c r="M995">
        <v>24</v>
      </c>
      <c r="N995" t="s">
        <v>78</v>
      </c>
      <c r="O995">
        <v>0</v>
      </c>
      <c r="P995">
        <v>0</v>
      </c>
      <c r="Q995">
        <v>0</v>
      </c>
      <c r="R995">
        <v>0</v>
      </c>
      <c r="S995">
        <v>300000</v>
      </c>
      <c r="T995">
        <v>2013</v>
      </c>
      <c r="U995" t="s">
        <v>84</v>
      </c>
      <c r="V995">
        <v>20</v>
      </c>
      <c r="W995" t="s">
        <v>78</v>
      </c>
      <c r="X995" t="s">
        <v>78</v>
      </c>
      <c r="Y995" t="s">
        <v>78</v>
      </c>
      <c r="Z995" t="s">
        <v>78</v>
      </c>
      <c r="AA995" t="s">
        <v>78</v>
      </c>
      <c r="AB995" t="s">
        <v>78</v>
      </c>
      <c r="AC995" s="13" t="e">
        <f t="shared" si="16"/>
        <v>#VALUE!</v>
      </c>
    </row>
    <row r="996" spans="1:29">
      <c r="A996">
        <v>593</v>
      </c>
      <c r="B996" t="s">
        <v>1290</v>
      </c>
      <c r="C996">
        <v>16100000</v>
      </c>
      <c r="D996">
        <v>0</v>
      </c>
      <c r="E996" t="s">
        <v>78</v>
      </c>
      <c r="F996" t="s">
        <v>1290</v>
      </c>
      <c r="G996">
        <v>0</v>
      </c>
      <c r="H996" t="s">
        <v>78</v>
      </c>
      <c r="I996" t="s">
        <v>78</v>
      </c>
      <c r="J996" t="s">
        <v>78</v>
      </c>
      <c r="K996">
        <v>4057944</v>
      </c>
      <c r="L996" t="s">
        <v>78</v>
      </c>
      <c r="M996" t="s">
        <v>78</v>
      </c>
      <c r="N996" t="s">
        <v>78</v>
      </c>
      <c r="O996">
        <v>0</v>
      </c>
      <c r="P996">
        <v>0</v>
      </c>
      <c r="Q996">
        <v>0</v>
      </c>
      <c r="R996">
        <v>0</v>
      </c>
      <c r="S996" t="s">
        <v>78</v>
      </c>
      <c r="T996">
        <v>2015</v>
      </c>
      <c r="U996" t="s">
        <v>68</v>
      </c>
      <c r="V996">
        <v>13</v>
      </c>
      <c r="W996" t="s">
        <v>78</v>
      </c>
      <c r="X996" t="s">
        <v>78</v>
      </c>
      <c r="Y996" t="s">
        <v>78</v>
      </c>
      <c r="Z996" t="s">
        <v>78</v>
      </c>
      <c r="AA996" t="s">
        <v>78</v>
      </c>
      <c r="AB996" t="s">
        <v>78</v>
      </c>
      <c r="AC996" s="13" t="e">
        <f t="shared" si="16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W22"/>
  <sheetViews>
    <sheetView workbookViewId="0">
      <selection activeCell="T9" sqref="T9"/>
    </sheetView>
  </sheetViews>
  <sheetFormatPr defaultRowHeight="14.4"/>
  <cols>
    <col min="2" max="2" width="19.44140625" customWidth="1"/>
    <col min="13" max="13" width="13.44140625" customWidth="1"/>
    <col min="19" max="19" width="18" customWidth="1"/>
    <col min="20" max="20" width="9" bestFit="1" customWidth="1"/>
  </cols>
  <sheetData>
    <row r="1" spans="2:23">
      <c r="B1" s="5" t="s">
        <v>1291</v>
      </c>
      <c r="M1" s="2" t="s">
        <v>1295</v>
      </c>
      <c r="S1" s="8" t="s">
        <v>1298</v>
      </c>
    </row>
    <row r="2" spans="2:23">
      <c r="B2" s="3" t="s">
        <v>1292</v>
      </c>
      <c r="C2" s="3"/>
      <c r="D2" s="3"/>
      <c r="E2" s="3"/>
      <c r="F2" s="3"/>
      <c r="G2" s="3"/>
      <c r="H2" s="3"/>
      <c r="I2" s="3"/>
      <c r="J2" s="3"/>
      <c r="K2" s="4"/>
      <c r="M2" s="7" t="s">
        <v>1296</v>
      </c>
      <c r="N2" s="7"/>
      <c r="O2" s="7"/>
      <c r="P2" s="7"/>
      <c r="Q2" s="7"/>
      <c r="S2" s="7" t="s">
        <v>1299</v>
      </c>
      <c r="T2" s="7"/>
      <c r="U2" s="7"/>
      <c r="V2" s="7"/>
      <c r="W2" s="7"/>
    </row>
    <row r="3" spans="2:23">
      <c r="M3" s="1" t="s">
        <v>7</v>
      </c>
      <c r="N3" s="1" t="s">
        <v>1297</v>
      </c>
      <c r="S3" s="1" t="s">
        <v>1300</v>
      </c>
    </row>
    <row r="4" spans="2:23">
      <c r="B4" t="s">
        <v>361</v>
      </c>
      <c r="C4" s="6">
        <f>COUNTIF('Global YouTube Statistics'!E2:E996, "Autos &amp; Vehicles")</f>
        <v>2</v>
      </c>
      <c r="M4" t="s">
        <v>30</v>
      </c>
      <c r="N4">
        <f>COUNTIF('Global YouTube Statistics'!H2:H996, "India")</f>
        <v>168</v>
      </c>
      <c r="S4" t="s">
        <v>361</v>
      </c>
      <c r="T4">
        <f>AVERAGEIFS('Global YouTube Statistics'!C2:C996, 'Global YouTube Statistics'!E2:E996, "Autos &amp; Vehicles")</f>
        <v>17850000</v>
      </c>
    </row>
    <row r="5" spans="2:23">
      <c r="B5" t="s">
        <v>198</v>
      </c>
      <c r="C5">
        <f>COUNTIF('Global YouTube Statistics'!E2:E996, "Comedy")</f>
        <v>69</v>
      </c>
      <c r="M5" t="s">
        <v>318</v>
      </c>
      <c r="N5">
        <f>COUNTIF('Global YouTube Statistics'!H2:H996, "Australia")</f>
        <v>9</v>
      </c>
      <c r="S5" t="s">
        <v>198</v>
      </c>
      <c r="T5">
        <f>AVERAGEIFS('Global YouTube Statistics'!C2:C996, 'Global YouTube Statistics'!E2:E996, "Comedy")</f>
        <v>20123188.405797102</v>
      </c>
    </row>
    <row r="6" spans="2:23">
      <c r="B6" t="s">
        <v>118</v>
      </c>
      <c r="C6">
        <f>COUNTIF('Global YouTube Statistics'!E2:E996, "Education")</f>
        <v>45</v>
      </c>
      <c r="M6" t="s">
        <v>1232</v>
      </c>
      <c r="N6">
        <f>COUNTIF('Global YouTube Statistics'!H2:H996, "Afghanistan")</f>
        <v>1</v>
      </c>
      <c r="S6" t="s">
        <v>118</v>
      </c>
      <c r="T6">
        <f>AVERAGEIFS('Global YouTube Statistics'!C2:C996, 'Global YouTube Statistics'!E2:E996, "Education")</f>
        <v>26542222.222222224</v>
      </c>
    </row>
    <row r="7" spans="2:23">
      <c r="B7" t="s">
        <v>63</v>
      </c>
      <c r="C7">
        <f>COUNTIF('Global YouTube Statistics'!E2:E996, "Entertainment")</f>
        <v>241</v>
      </c>
      <c r="M7" t="s">
        <v>59</v>
      </c>
      <c r="N7">
        <f>COUNTIF('Global YouTube Statistics'!H2:H996, "United States")</f>
        <v>313</v>
      </c>
      <c r="S7" t="s">
        <v>63</v>
      </c>
      <c r="T7">
        <f>AVERAGEIFS('Global YouTube Statistics'!C2:C996, 'Global YouTube Statistics'!E2:E996, "Entertainment")</f>
        <v>21403319.502074689</v>
      </c>
    </row>
    <row r="8" spans="2:23">
      <c r="B8" t="s">
        <v>128</v>
      </c>
      <c r="C8">
        <f>COUNTIF('Global YouTube Statistics'!E2:E996, "Film &amp; Animation")</f>
        <v>46</v>
      </c>
      <c r="M8" t="s">
        <v>161</v>
      </c>
      <c r="N8">
        <f>COUNTIF('Global YouTube Statistics'!H2:H996, "United Kingdom")</f>
        <v>43</v>
      </c>
      <c r="S8" t="s">
        <v>128</v>
      </c>
      <c r="T8">
        <f>AVERAGEIFS('Global YouTube Statistics'!C2:C996, 'Global YouTube Statistics'!E2:E996, "Film &amp; Animation")</f>
        <v>28584782.608695652</v>
      </c>
    </row>
    <row r="9" spans="2:23">
      <c r="B9" t="s">
        <v>76</v>
      </c>
      <c r="C9">
        <f>COUNTIF('Global YouTube Statistics'!E2:E996, "Gaming")</f>
        <v>94</v>
      </c>
      <c r="S9" t="s">
        <v>76</v>
      </c>
      <c r="T9">
        <f>AVERAGEIFS('Global YouTube Statistics'!C2:C996, 'Global YouTube Statistics'!E2:E996, "Gaming")</f>
        <v>20852127.659574468</v>
      </c>
    </row>
    <row r="10" spans="2:23">
      <c r="B10" t="s">
        <v>1293</v>
      </c>
      <c r="C10">
        <f>COUNTIF('Global YouTube Statistics'!E2:E996, "Howto &amp; Style")</f>
        <v>40</v>
      </c>
      <c r="S10" t="s">
        <v>1293</v>
      </c>
      <c r="T10">
        <f>AVERAGEIFS('Global YouTube Statistics'!C2:C996, 'Global YouTube Statistics'!E2:E996, "Howto &amp; Style")</f>
        <v>19390000</v>
      </c>
    </row>
    <row r="11" spans="2:23">
      <c r="B11" t="s">
        <v>259</v>
      </c>
      <c r="C11">
        <f>COUNTIF('Global YouTube Statistics'!E2:E996, "Movies")</f>
        <v>2</v>
      </c>
      <c r="S11" t="s">
        <v>259</v>
      </c>
      <c r="T11">
        <f>AVERAGEIFS('Global YouTube Statistics'!C2:C996, 'Global YouTube Statistics'!E2:E996, "Movies")</f>
        <v>25650000</v>
      </c>
    </row>
    <row r="12" spans="2:23">
      <c r="B12" t="s">
        <v>111</v>
      </c>
      <c r="C12">
        <f>COUNTIF('Global YouTube Statistics'!E2:E996, "Music")</f>
        <v>202</v>
      </c>
      <c r="S12" t="s">
        <v>111</v>
      </c>
      <c r="T12">
        <f>AVERAGEIFS('Global YouTube Statistics'!C2:C996, 'Global YouTube Statistics'!E2:E996, "Music")</f>
        <v>25717821.782178219</v>
      </c>
    </row>
    <row r="13" spans="2:23">
      <c r="B13" t="s">
        <v>78</v>
      </c>
      <c r="C13">
        <f>COUNTIF('Global YouTube Statistics'!E2:E996, "nan")</f>
        <v>46</v>
      </c>
      <c r="S13" t="s">
        <v>78</v>
      </c>
      <c r="T13">
        <f>AVERAGEIFS('Global YouTube Statistics'!C2:C996, 'Global YouTube Statistics'!E2:E996, "nan")</f>
        <v>23997826.086956523</v>
      </c>
    </row>
    <row r="14" spans="2:23">
      <c r="B14" t="s">
        <v>35</v>
      </c>
      <c r="C14">
        <f>COUNTIF('Global YouTube Statistics'!E2:E996, "News &amp; Politics")</f>
        <v>26</v>
      </c>
      <c r="S14" t="s">
        <v>35</v>
      </c>
      <c r="T14">
        <f>AVERAGEIFS('Global YouTube Statistics'!C2:C996, 'Global YouTube Statistics'!E2:E996, "News &amp; Politics")</f>
        <v>20630769.230769232</v>
      </c>
    </row>
    <row r="15" spans="2:23">
      <c r="B15" t="s">
        <v>1294</v>
      </c>
      <c r="C15">
        <f>COUNTIF('Global YouTube Statistics'!E2:E996, "Nonprofits &amp; Activism")</f>
        <v>2</v>
      </c>
      <c r="S15" t="s">
        <v>1294</v>
      </c>
      <c r="T15">
        <f>AVERAGEIFS('Global YouTube Statistics'!C2:C996, 'Global YouTube Statistics'!E2:E996, "nonprofits &amp; Activism")</f>
        <v>27750000</v>
      </c>
    </row>
    <row r="16" spans="2:23">
      <c r="B16" t="s">
        <v>29</v>
      </c>
      <c r="C16">
        <f>COUNTIF('Global YouTube Statistics'!E2:E996, "People &amp; Blogs")</f>
        <v>132</v>
      </c>
      <c r="S16" t="s">
        <v>29</v>
      </c>
      <c r="T16">
        <f>AVERAGEIFS('Global YouTube Statistics'!C2:C996, 'Global YouTube Statistics'!E2:E996, "people &amp; Blogs")</f>
        <v>21056060.606060605</v>
      </c>
    </row>
    <row r="17" spans="2:20">
      <c r="B17" t="s">
        <v>167</v>
      </c>
      <c r="C17">
        <f>COUNTIF('Global YouTube Statistics'!E2:E996, "Pets &amp; Animals")</f>
        <v>4</v>
      </c>
      <c r="S17" t="s">
        <v>167</v>
      </c>
      <c r="T17">
        <f>AVERAGEIFS('Global YouTube Statistics'!C2:C996, 'Global YouTube Statistics'!E2:E996, "Pets &amp; Animals")</f>
        <v>18100000</v>
      </c>
    </row>
    <row r="18" spans="2:20">
      <c r="B18" t="s">
        <v>191</v>
      </c>
      <c r="C18">
        <f>COUNTIF('Global YouTube Statistics'!E2:E996, "Science &amp; Technology")</f>
        <v>17</v>
      </c>
      <c r="S18" t="s">
        <v>191</v>
      </c>
      <c r="T18">
        <f>AVERAGEIFS('Global YouTube Statistics'!C2:C996, 'Global YouTube Statistics'!E2:E996, "Science &amp; technology")</f>
        <v>18617647.05882353</v>
      </c>
    </row>
    <row r="19" spans="2:20">
      <c r="B19" t="s">
        <v>90</v>
      </c>
      <c r="C19">
        <f>COUNTIF('Global YouTube Statistics'!E2:E996, "Shows")</f>
        <v>13</v>
      </c>
      <c r="S19" t="s">
        <v>90</v>
      </c>
      <c r="T19">
        <f>AVERAGEIFS('Global YouTube Statistics'!C2:C996, 'Global YouTube Statistics'!E2:E996, "Shows")</f>
        <v>41615384.615384616</v>
      </c>
    </row>
    <row r="20" spans="2:20">
      <c r="B20" t="s">
        <v>107</v>
      </c>
      <c r="C20">
        <f>COUNTIF('Global YouTube Statistics'!E2:E996, "Sports")</f>
        <v>11</v>
      </c>
      <c r="S20" t="s">
        <v>107</v>
      </c>
      <c r="T20">
        <f>AVERAGEIFS('Global YouTube Statistics'!C2:C996, 'Global YouTube Statistics'!E2:E996, "Sports")</f>
        <v>27109090.90909091</v>
      </c>
    </row>
    <row r="21" spans="2:20">
      <c r="B21" t="s">
        <v>200</v>
      </c>
      <c r="C21">
        <f>COUNTIF('Global YouTube Statistics'!E2:E996, "Trailers")</f>
        <v>2</v>
      </c>
      <c r="S21" t="s">
        <v>200</v>
      </c>
      <c r="T21">
        <f>AVERAGEIFS('Global YouTube Statistics'!C2:C996, 'Global YouTube Statistics'!E2:E996, "Trailers")</f>
        <v>39000000</v>
      </c>
    </row>
    <row r="22" spans="2:20">
      <c r="B22" t="s">
        <v>634</v>
      </c>
      <c r="C22">
        <f>COUNTIF('Global YouTube Statistics'!E2:E996, "Travel &amp; Events")</f>
        <v>1</v>
      </c>
      <c r="S22" t="s">
        <v>634</v>
      </c>
      <c r="T22">
        <f>AVERAGEIFS('Global YouTube Statistics'!C2:C996, 'Global YouTube Statistics'!E2:E996, "Travel &amp; Events")</f>
        <v>12500000</v>
      </c>
    </row>
  </sheetData>
  <mergeCells count="2">
    <mergeCell ref="M2:Q2"/>
    <mergeCell ref="S2:W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Q36"/>
  <sheetViews>
    <sheetView workbookViewId="0">
      <selection activeCell="O31" sqref="O31"/>
    </sheetView>
  </sheetViews>
  <sheetFormatPr defaultRowHeight="14.4"/>
  <cols>
    <col min="9" max="9" width="19.33203125" customWidth="1"/>
    <col min="10" max="10" width="20.6640625" customWidth="1"/>
    <col min="11" max="11" width="15.5546875" customWidth="1"/>
    <col min="14" max="14" width="13.77734375" customWidth="1"/>
    <col min="15" max="15" width="24.21875" customWidth="1"/>
  </cols>
  <sheetData>
    <row r="2" spans="2:15">
      <c r="B2" s="2" t="s">
        <v>1301</v>
      </c>
      <c r="E2" s="2" t="s">
        <v>1305</v>
      </c>
      <c r="I2" s="10" t="s">
        <v>1306</v>
      </c>
    </row>
    <row r="3" spans="2:15">
      <c r="B3" s="7" t="s">
        <v>1302</v>
      </c>
      <c r="C3" s="7"/>
      <c r="D3" s="7"/>
      <c r="E3" s="7"/>
      <c r="I3" s="4" t="s">
        <v>1307</v>
      </c>
      <c r="J3" s="4"/>
      <c r="K3" s="4"/>
      <c r="L3" s="4"/>
      <c r="M3" s="4"/>
      <c r="N3" s="4"/>
      <c r="O3" s="4"/>
    </row>
    <row r="4" spans="2:15">
      <c r="B4" t="s">
        <v>1303</v>
      </c>
      <c r="E4" s="1" t="s">
        <v>1304</v>
      </c>
      <c r="I4" s="4" t="s">
        <v>1321</v>
      </c>
      <c r="J4" s="4"/>
      <c r="K4" s="4"/>
      <c r="L4" s="4"/>
      <c r="M4" s="4"/>
      <c r="N4" s="4"/>
      <c r="O4" s="4"/>
    </row>
    <row r="5" spans="2:15">
      <c r="B5">
        <v>2005</v>
      </c>
      <c r="C5">
        <f>COUNTIFS('Global YouTube Statistics'!T2:T996, 2005)</f>
        <v>24</v>
      </c>
      <c r="E5" t="s">
        <v>68</v>
      </c>
      <c r="F5">
        <f>COUNTIF('Global YouTube Statistics'!U2:U996, "Jan")</f>
        <v>101</v>
      </c>
      <c r="I5" s="4" t="s">
        <v>1322</v>
      </c>
      <c r="J5" s="4"/>
      <c r="K5" s="4"/>
      <c r="L5" s="4"/>
      <c r="M5" s="4"/>
      <c r="N5" s="4"/>
      <c r="O5" s="4"/>
    </row>
    <row r="6" spans="2:15">
      <c r="B6">
        <v>2006</v>
      </c>
      <c r="C6">
        <f>COUNTIFS('Global YouTube Statistics'!T2:T996, 2006)</f>
        <v>91</v>
      </c>
      <c r="E6" t="s">
        <v>55</v>
      </c>
      <c r="F6">
        <f>COUNTIF('Global YouTube Statistics'!U2:U996, "Feb")</f>
        <v>67</v>
      </c>
      <c r="I6" s="4" t="s">
        <v>1323</v>
      </c>
      <c r="J6" s="4"/>
      <c r="K6" s="4"/>
      <c r="L6" s="4"/>
      <c r="M6" s="4"/>
      <c r="N6" s="4"/>
      <c r="O6" s="4"/>
    </row>
    <row r="7" spans="2:15">
      <c r="B7">
        <v>2007</v>
      </c>
      <c r="C7">
        <f>COUNTIFS('Global YouTube Statistics'!T2:T996, 2007)</f>
        <v>49</v>
      </c>
      <c r="E7" t="s">
        <v>86</v>
      </c>
      <c r="F7">
        <f>COUNTIF('Global YouTube Statistics'!U2:U996, "Mar")</f>
        <v>87</v>
      </c>
    </row>
    <row r="8" spans="2:15">
      <c r="B8">
        <v>2008</v>
      </c>
      <c r="C8">
        <f>COUNTIFS('Global YouTube Statistics'!T2:T996, 2008)</f>
        <v>46</v>
      </c>
      <c r="E8" t="s">
        <v>130</v>
      </c>
      <c r="F8">
        <f>COUNTIF('Global YouTube Statistics'!U2:U996, "Apr")</f>
        <v>72</v>
      </c>
      <c r="K8" s="1" t="s">
        <v>1308</v>
      </c>
    </row>
    <row r="9" spans="2:15">
      <c r="B9">
        <v>2009</v>
      </c>
      <c r="C9">
        <f>COUNTIFS('Global YouTube Statistics'!T2:T996, 2009)</f>
        <v>52</v>
      </c>
      <c r="E9" t="s">
        <v>80</v>
      </c>
      <c r="F9">
        <f>COUNTIF('Global YouTube Statistics'!U2:U996, "May")</f>
        <v>84</v>
      </c>
      <c r="J9" t="s">
        <v>1309</v>
      </c>
      <c r="K9">
        <f>SUM('Global YouTube Statistics'!Q2:Q996)</f>
        <v>440046105.56999969</v>
      </c>
    </row>
    <row r="10" spans="2:15">
      <c r="B10">
        <v>2010</v>
      </c>
      <c r="C10">
        <f>COUNTIFS('Global YouTube Statistics'!T2:T996, 2010)</f>
        <v>48</v>
      </c>
      <c r="E10" t="s">
        <v>33</v>
      </c>
      <c r="F10">
        <f>COUNTIF('Global YouTube Statistics'!U2:U996, "Jun")</f>
        <v>73</v>
      </c>
      <c r="J10" t="s">
        <v>1310</v>
      </c>
      <c r="K10">
        <f>SUM('Global YouTube Statistics'!P2:P996)</f>
        <v>586858808.34999967</v>
      </c>
    </row>
    <row r="11" spans="2:15">
      <c r="B11">
        <v>2011</v>
      </c>
      <c r="C11">
        <f>COUNTIFS('Global YouTube Statistics'!T2:T996, 2011)</f>
        <v>82</v>
      </c>
      <c r="E11" t="s">
        <v>64</v>
      </c>
      <c r="F11">
        <f>COUNTIF('Global YouTube Statistics'!U2:U996, "Jul")</f>
        <v>91</v>
      </c>
      <c r="K11" s="1" t="s">
        <v>1312</v>
      </c>
    </row>
    <row r="12" spans="2:15">
      <c r="B12">
        <v>2012</v>
      </c>
      <c r="C12">
        <f>COUNTIFS('Global YouTube Statistics'!T2:T996, 2012)</f>
        <v>68</v>
      </c>
      <c r="E12" t="s">
        <v>42</v>
      </c>
      <c r="F12">
        <f>COUNTIF('Global YouTube Statistics'!U2:U996, "Aug")</f>
        <v>82</v>
      </c>
      <c r="J12" t="s">
        <v>1309</v>
      </c>
      <c r="K12">
        <f>SUM('Global YouTube Statistics'!Q2:Q996)</f>
        <v>440046105.56999969</v>
      </c>
    </row>
    <row r="13" spans="2:15">
      <c r="B13">
        <v>2013</v>
      </c>
      <c r="C13">
        <f>COUNTIFS('Global YouTube Statistics'!T2:T996, 2013)</f>
        <v>76</v>
      </c>
      <c r="E13" t="s">
        <v>50</v>
      </c>
      <c r="F13">
        <f>COUNTIF('Global YouTube Statistics'!U2:U996, "Sep")</f>
        <v>96</v>
      </c>
      <c r="J13" t="s">
        <v>1311</v>
      </c>
      <c r="K13">
        <f>SUM('Global YouTube Statistics'!R2:R996)</f>
        <v>7046404849.9300041</v>
      </c>
    </row>
    <row r="14" spans="2:15">
      <c r="B14">
        <v>2014</v>
      </c>
      <c r="C14">
        <f>COUNTIFS('Global YouTube Statistics'!T2:T996, 2014)</f>
        <v>98</v>
      </c>
      <c r="E14" t="s">
        <v>38</v>
      </c>
      <c r="F14">
        <f>COUNTIF('Global YouTube Statistics'!U2:U996, "Oct")</f>
        <v>78</v>
      </c>
    </row>
    <row r="15" spans="2:15">
      <c r="B15">
        <v>2015</v>
      </c>
      <c r="C15">
        <f>COUNTIFS('Global YouTube Statistics'!T2:T996, 2015)</f>
        <v>73</v>
      </c>
      <c r="E15" t="s">
        <v>40</v>
      </c>
      <c r="F15">
        <f>COUNTIF('Global YouTube Statistics'!U2:U996, "Nov")</f>
        <v>90</v>
      </c>
    </row>
    <row r="16" spans="2:15">
      <c r="B16">
        <v>2016</v>
      </c>
      <c r="C16">
        <f>COUNTIFS('Global YouTube Statistics'!T2:T996, 2016)</f>
        <v>77</v>
      </c>
      <c r="E16" t="s">
        <v>84</v>
      </c>
      <c r="F16">
        <f>COUNTIF('Global YouTube Statistics'!U2:U996, "Dec")</f>
        <v>69</v>
      </c>
      <c r="I16" s="11" t="s">
        <v>1313</v>
      </c>
      <c r="N16" s="2" t="s">
        <v>1318</v>
      </c>
    </row>
    <row r="17" spans="2:17">
      <c r="B17">
        <v>2017</v>
      </c>
      <c r="C17">
        <f>COUNTIFS('Global YouTube Statistics'!T2:T996, 2017)</f>
        <v>68</v>
      </c>
      <c r="I17" s="1" t="s">
        <v>1314</v>
      </c>
      <c r="J17" s="1" t="s">
        <v>1316</v>
      </c>
      <c r="K17" s="1" t="s">
        <v>1317</v>
      </c>
      <c r="N17" s="9" t="s">
        <v>1319</v>
      </c>
      <c r="O17" s="12"/>
      <c r="P17" s="12"/>
    </row>
    <row r="18" spans="2:17">
      <c r="B18">
        <v>2018</v>
      </c>
      <c r="C18">
        <f>COUNTIFS('Global YouTube Statistics'!T2:T996, 2018)</f>
        <v>46</v>
      </c>
      <c r="I18" t="s">
        <v>361</v>
      </c>
      <c r="J18">
        <f>AVERAGEIF('Global YouTube Statistics'!E2:E996, "Autos &amp; vehicles", 'Global YouTube Statistics'!N2:N996)</f>
        <v>273216500</v>
      </c>
      <c r="K18">
        <f>AVERAGEIF('Global YouTube Statistics'!E2:E996, "Autos &amp; vehicles", 'Global YouTube Statistics'!D2:D996)</f>
        <v>7501729070.5</v>
      </c>
      <c r="N18" s="1" t="s">
        <v>7</v>
      </c>
      <c r="O18" s="1" t="s">
        <v>1320</v>
      </c>
      <c r="P18" s="1"/>
      <c r="Q18" s="1"/>
    </row>
    <row r="19" spans="2:17" ht="16.2" customHeight="1">
      <c r="B19">
        <v>2019</v>
      </c>
      <c r="C19">
        <f>COUNTIFS('Global YouTube Statistics'!T2:T996, 2019)</f>
        <v>33</v>
      </c>
      <c r="I19" t="s">
        <v>198</v>
      </c>
      <c r="J19">
        <f>AVERAGEIF('Global YouTube Statistics'!E2:E996, "Comedy", 'Global YouTube Statistics'!N2:N996)</f>
        <v>185310615.95238096</v>
      </c>
      <c r="K19">
        <f>AVERAGEIF('Global YouTube Statistics'!E2:E996, "Comedy", 'Global YouTube Statistics'!D2:D996)</f>
        <v>7972648903.115942</v>
      </c>
      <c r="N19" t="s">
        <v>30</v>
      </c>
      <c r="O19" s="6">
        <f>AVERAGEIF('Global YouTube Statistics'!H2:H996, "India", 'Global YouTube Statistics'!Y2:Y996)</f>
        <v>5.3600000000000119</v>
      </c>
    </row>
    <row r="20" spans="2:17">
      <c r="B20">
        <v>2020</v>
      </c>
      <c r="C20">
        <f>COUNTIFS('Global YouTube Statistics'!T2:T996, 2020)</f>
        <v>30</v>
      </c>
      <c r="I20" t="s">
        <v>118</v>
      </c>
      <c r="J20">
        <f>AVERAGEIF('Global YouTube Statistics'!E2:E996, "Education", 'Global YouTube Statistics'!N2:N996)</f>
        <v>185863493.45238096</v>
      </c>
      <c r="K20">
        <f>AVERAGEIF('Global YouTube Statistics'!E2:E996, "Education", 'Global YouTube Statistics'!D2:D996)</f>
        <v>15480321619.977777</v>
      </c>
      <c r="N20" t="s">
        <v>318</v>
      </c>
      <c r="O20">
        <f>AVERAGEIF('Global YouTube Statistics'!H2:H996, "australia", 'Global YouTube Statistics'!Y2:Y996)</f>
        <v>5.27</v>
      </c>
    </row>
    <row r="21" spans="2:17">
      <c r="B21">
        <v>2021</v>
      </c>
      <c r="C21">
        <f>COUNTIFS('Global YouTube Statistics'!T2:T996, 2021)</f>
        <v>23</v>
      </c>
      <c r="I21" t="s">
        <v>63</v>
      </c>
      <c r="J21">
        <f>AVERAGEIF('Global YouTube Statistics'!E2:E996, "Entertainment", 'Global YouTube Statistics'!N2:N996)</f>
        <v>179664875.36283186</v>
      </c>
      <c r="K21">
        <f>AVERAGEIF('Global YouTube Statistics'!E2:E996, "Entertainment", 'Global YouTube Statistics'!D2:D996)</f>
        <v>10488544853.041494</v>
      </c>
      <c r="N21" t="s">
        <v>1232</v>
      </c>
      <c r="O21">
        <f>AVERAGEIF('Global YouTube Statistics'!H2:H996, "Afghanistan", 'Global YouTube Statistics'!Y2:Y996)</f>
        <v>11.12</v>
      </c>
    </row>
    <row r="22" spans="2:17">
      <c r="B22">
        <v>2022</v>
      </c>
      <c r="C22">
        <f>COUNTIFS('Global YouTube Statistics'!T2:T996, 2022)</f>
        <v>5</v>
      </c>
      <c r="I22" t="s">
        <v>128</v>
      </c>
      <c r="J22">
        <f>AVERAGEIF('Global YouTube Statistics'!E2:E996, "Film &amp; Animation", 'Global YouTube Statistics'!N2:N996)</f>
        <v>193084786.68181819</v>
      </c>
      <c r="K22">
        <f>AVERAGEIF('Global YouTube Statistics'!E2:E996, "Film &amp; Animation", 'Global YouTube Statistics'!D2:D996)</f>
        <v>11835271941.586956</v>
      </c>
      <c r="N22" t="s">
        <v>59</v>
      </c>
      <c r="O22">
        <f>AVERAGEIF('Global YouTube Statistics'!H2:H996, "United States", 'Global YouTube Statistics'!Y2:Y996)</f>
        <v>14.699999999999914</v>
      </c>
    </row>
    <row r="23" spans="2:17">
      <c r="B23">
        <v>1987</v>
      </c>
      <c r="C23">
        <f>COUNTIFS('Global YouTube Statistics'!T2:T996, 1987)</f>
        <v>0</v>
      </c>
      <c r="I23" t="s">
        <v>76</v>
      </c>
      <c r="J23">
        <f>AVERAGEIF('Global YouTube Statistics'!E2:E996, "Gaming", 'Global YouTube Statistics'!N2:N996)</f>
        <v>71636920.685393259</v>
      </c>
      <c r="K23">
        <f>AVERAGEIF('Global YouTube Statistics'!E2:E996, "Gaming", 'Global YouTube Statistics'!D2:D996)</f>
        <v>7634456379.0319147</v>
      </c>
      <c r="N23" t="s">
        <v>161</v>
      </c>
      <c r="O23">
        <f>AVERAGEIF('Global YouTube Statistics'!H2:H996, "United Kingdom", 'Global YouTube Statistics'!Y2:Y996)</f>
        <v>3.849999999999997</v>
      </c>
    </row>
    <row r="24" spans="2:17">
      <c r="I24" t="s">
        <v>1293</v>
      </c>
      <c r="J24">
        <f>AVERAGEIF('Global YouTube Statistics'!E2:E996, "Howto &amp; Style", 'Global YouTube Statistics'!N2:N996)</f>
        <v>50810390.736842103</v>
      </c>
      <c r="K24">
        <f>AVERAGEIF('Global YouTube Statistics'!E2:E996, "Autos &amp; vehicles", 'Global YouTube Statistics'!D2:D996)</f>
        <v>7501729070.5</v>
      </c>
    </row>
    <row r="25" spans="2:17">
      <c r="I25" t="s">
        <v>259</v>
      </c>
      <c r="J25">
        <f>AVERAGEIF('Global YouTube Statistics'!E2:E996, "Movies", 'Global YouTube Statistics'!N2:N996)</f>
        <v>173100500</v>
      </c>
      <c r="K25">
        <f>AVERAGEIF('Global YouTube Statistics'!E2:E996, "Movies", 'Global YouTube Statistics'!D2:D996)</f>
        <v>7691627564.5</v>
      </c>
    </row>
    <row r="26" spans="2:17">
      <c r="I26" t="s">
        <v>111</v>
      </c>
      <c r="J26">
        <f>AVERAGEIF('Global YouTube Statistics'!E2:E996, "Music", 'Global YouTube Statistics'!N2:N996)</f>
        <v>179028215.31606218</v>
      </c>
      <c r="K26">
        <f>AVERAGEIF('Global YouTube Statistics'!E2:E996, "Music", 'Global YouTube Statistics'!D2:D996)</f>
        <v>15452858943.727722</v>
      </c>
      <c r="N26" s="2" t="s">
        <v>1325</v>
      </c>
    </row>
    <row r="27" spans="2:17">
      <c r="I27" t="s">
        <v>78</v>
      </c>
      <c r="J27">
        <f>AVERAGEIF('Global YouTube Statistics'!E2:E996, "nan", 'Global YouTube Statistics'!N2:N996)</f>
        <v>318682832.22500002</v>
      </c>
      <c r="K27">
        <f>AVERAGEIF('Global YouTube Statistics'!E2:E996, "nan", 'Global YouTube Statistics'!D2:D996)</f>
        <v>6622682426.76087</v>
      </c>
      <c r="N27" s="3" t="s">
        <v>1326</v>
      </c>
      <c r="O27" s="3"/>
    </row>
    <row r="28" spans="2:17">
      <c r="I28" t="s">
        <v>35</v>
      </c>
      <c r="J28">
        <f>AVERAGEIF('Global YouTube Statistics'!E2:E996, "News &amp; Politics", 'Global YouTube Statistics'!N2:N996)</f>
        <v>160747026.42307693</v>
      </c>
      <c r="K28">
        <f>AVERAGEIF('Global YouTube Statistics'!E2:E996, "News &amp; Politics", 'Global YouTube Statistics'!D2:D996)</f>
        <v>10399689205.653847</v>
      </c>
    </row>
    <row r="29" spans="2:17">
      <c r="I29" t="s">
        <v>1315</v>
      </c>
      <c r="J29">
        <f>AVERAGEIF('Global YouTube Statistics'!E2:E996, "nonprofits &amp; activism", 'Global YouTube Statistics'!N2:N996)</f>
        <v>97590500</v>
      </c>
      <c r="K29">
        <f>AVERAGEIF('Global YouTube Statistics'!E2:E996, "nonprofits &amp; Activism", 'Global YouTube Statistics'!D2:D996)</f>
        <v>5431455892.5</v>
      </c>
    </row>
    <row r="30" spans="2:17">
      <c r="I30" t="s">
        <v>29</v>
      </c>
      <c r="J30">
        <f>AVERAGEIF('Global YouTube Statistics'!E2:E996, "People &amp; blogs", 'Global YouTube Statistics'!N2:N996)</f>
        <v>143220072.98412699</v>
      </c>
      <c r="K30">
        <f>AVERAGEIF('Global YouTube Statistics'!E2:E996, "People &amp; Blogs", 'Global YouTube Statistics'!D2:D996)</f>
        <v>9589327284.454546</v>
      </c>
    </row>
    <row r="31" spans="2:17">
      <c r="I31" t="s">
        <v>167</v>
      </c>
      <c r="J31">
        <f>AVERAGEIF('Global YouTube Statistics'!E2:E996, "Pets &amp; animals", 'Global YouTube Statistics'!N2:N996)</f>
        <v>200616052</v>
      </c>
      <c r="K31">
        <f>AVERAGEIF('Global YouTube Statistics'!E2:E996, "Pets &amp; Animals", 'Global YouTube Statistics'!D2:D996)</f>
        <v>11216686474.75</v>
      </c>
    </row>
    <row r="32" spans="2:17">
      <c r="I32" t="s">
        <v>191</v>
      </c>
      <c r="J32">
        <f>AVERAGEIF('Global YouTube Statistics'!E2:E996, "Science &amp; Technology", 'Global YouTube Statistics'!N2:N996)</f>
        <v>465479670.0625</v>
      </c>
      <c r="K32">
        <f>AVERAGEIF('Global YouTube Statistics'!E2:E996, "Science &amp; Technology", 'Global YouTube Statistics'!D2:D996)</f>
        <v>3939808653.5294118</v>
      </c>
    </row>
    <row r="33" spans="9:11">
      <c r="I33" t="s">
        <v>90</v>
      </c>
      <c r="J33">
        <f>AVERAGEIF('Global YouTube Statistics'!E2:E996, "Shows", 'Global YouTube Statistics'!N2:N996)</f>
        <v>550166083.33333337</v>
      </c>
      <c r="K33">
        <f>AVERAGEIF('Global YouTube Statistics'!E2:E996, "Shows", 'Global YouTube Statistics'!D2:D996)</f>
        <v>34323602069.923077</v>
      </c>
    </row>
    <row r="34" spans="9:11">
      <c r="I34" t="s">
        <v>107</v>
      </c>
      <c r="J34">
        <f>AVERAGEIF('Global YouTube Statistics'!E2:E996, "Sports", 'Global YouTube Statistics'!N2:N996)</f>
        <v>200225454.54545453</v>
      </c>
      <c r="K34">
        <f>AVERAGEIF('Global YouTube Statistics'!E2:E996, "Sports", 'Global YouTube Statistics'!D2:D996)</f>
        <v>13453299147.272728</v>
      </c>
    </row>
    <row r="35" spans="9:11">
      <c r="I35" t="s">
        <v>200</v>
      </c>
      <c r="J35">
        <f>AVERAGEIF('Global YouTube Statistics'!E2:E996, "Trailers", 'Global YouTube Statistics'!N2:N996)</f>
        <v>156202000</v>
      </c>
      <c r="K35">
        <f>AVERAGEIF('Global YouTube Statistics'!E2:E996, "Trailers", 'Global YouTube Statistics'!D2:D996)</f>
        <v>16631358803.5</v>
      </c>
    </row>
    <row r="36" spans="9:11">
      <c r="I36" t="s">
        <v>634</v>
      </c>
      <c r="J36">
        <f>AVERAGEIF('Global YouTube Statistics'!E2:E996, "Travel &amp; Events", 'Global YouTube Statistics'!N2:N996)</f>
        <v>31007000</v>
      </c>
      <c r="K36">
        <f>AVERAGEIF('Global YouTube Statistics'!E2:E996, "Travel &amp; Events", 'Global YouTube Statistics'!D2:D996)</f>
        <v>3140883140</v>
      </c>
    </row>
  </sheetData>
  <mergeCells count="1"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YouTube Statistics</vt:lpstr>
      <vt:lpstr>Sloutions 1</vt:lpstr>
      <vt:lpstr>solutions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2024-04-29T12:55:55Z</dcterms:created>
  <dcterms:modified xsi:type="dcterms:W3CDTF">2024-04-29T14:03:25Z</dcterms:modified>
</cp:coreProperties>
</file>