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5255" windowHeight="7935"/>
  </bookViews>
  <sheets>
    <sheet name="Zubair sb Ledger September-16" sheetId="1" r:id="rId1"/>
    <sheet name="Sameer sb Ledger September-16" sheetId="4" r:id="rId2"/>
    <sheet name="Sheet1" sheetId="5" r:id="rId3"/>
  </sheets>
  <definedNames>
    <definedName name="_xlnm._FilterDatabase" localSheetId="0" hidden="1">'Zubair sb Ledger September-16'!$C$6:$O$261</definedName>
  </definedNames>
  <calcPr calcId="144525"/>
</workbook>
</file>

<file path=xl/calcChain.xml><?xml version="1.0" encoding="utf-8"?>
<calcChain xmlns="http://schemas.openxmlformats.org/spreadsheetml/2006/main">
  <c r="J53" i="1" l="1"/>
  <c r="J19" i="1"/>
  <c r="J57" i="1"/>
  <c r="J75" i="1"/>
  <c r="J141" i="1"/>
  <c r="J145" i="1"/>
  <c r="J147" i="1"/>
  <c r="J161" i="1"/>
  <c r="J167" i="1"/>
  <c r="J255" i="1"/>
  <c r="J257" i="1"/>
  <c r="U260" i="1"/>
  <c r="T261" i="1"/>
  <c r="T259" i="1"/>
  <c r="T257" i="1"/>
  <c r="T255" i="1"/>
  <c r="T253" i="1"/>
  <c r="T251" i="1"/>
  <c r="T249" i="1"/>
  <c r="T247" i="1"/>
  <c r="T245" i="1"/>
  <c r="T243" i="1"/>
  <c r="T241" i="1"/>
  <c r="T239" i="1"/>
  <c r="T237" i="1"/>
  <c r="T235" i="1"/>
  <c r="T233" i="1"/>
  <c r="T231" i="1"/>
  <c r="T229" i="1"/>
  <c r="T227" i="1"/>
  <c r="T225" i="1"/>
  <c r="T223" i="1"/>
  <c r="T221" i="1"/>
  <c r="T219" i="1"/>
  <c r="T217" i="1"/>
  <c r="T215" i="1"/>
  <c r="T213" i="1"/>
  <c r="T211" i="1"/>
  <c r="T209" i="1"/>
  <c r="T207" i="1"/>
  <c r="T205" i="1"/>
  <c r="T203" i="1"/>
  <c r="T201" i="1"/>
  <c r="T199" i="1"/>
  <c r="T197" i="1"/>
  <c r="T195" i="1"/>
  <c r="T193" i="1"/>
  <c r="T192" i="1"/>
  <c r="T191" i="1"/>
  <c r="T189" i="1"/>
  <c r="T187" i="1"/>
  <c r="T185" i="1"/>
  <c r="T183" i="1"/>
  <c r="T181" i="1"/>
  <c r="T179" i="1"/>
  <c r="T177" i="1"/>
  <c r="T175" i="1"/>
  <c r="T173" i="1"/>
  <c r="T17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3" i="1"/>
  <c r="T141" i="1"/>
  <c r="T139" i="1"/>
  <c r="T137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1" i="1"/>
  <c r="T49" i="1"/>
  <c r="T47" i="1"/>
  <c r="T45" i="1"/>
  <c r="T43" i="1"/>
  <c r="T41" i="1"/>
  <c r="T39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S261" i="1"/>
  <c r="S259" i="1"/>
  <c r="S227" i="1"/>
  <c r="S225" i="1"/>
  <c r="S223" i="1"/>
  <c r="S221" i="1"/>
  <c r="S219" i="1"/>
  <c r="S217" i="1"/>
  <c r="S207" i="1"/>
  <c r="S205" i="1"/>
  <c r="S203" i="1"/>
  <c r="S201" i="1"/>
  <c r="S199" i="1"/>
  <c r="S197" i="1"/>
  <c r="S195" i="1"/>
  <c r="S193" i="1"/>
  <c r="S192" i="1"/>
  <c r="S187" i="1"/>
  <c r="S181" i="1"/>
  <c r="S169" i="1"/>
  <c r="S165" i="1"/>
  <c r="S163" i="1"/>
  <c r="S159" i="1"/>
  <c r="S157" i="1"/>
  <c r="S155" i="1"/>
  <c r="S153" i="1"/>
  <c r="S151" i="1"/>
  <c r="S149" i="1"/>
  <c r="S143" i="1"/>
  <c r="S139" i="1"/>
  <c r="S137" i="1"/>
  <c r="S135" i="1"/>
  <c r="S133" i="1"/>
  <c r="S127" i="1"/>
  <c r="S125" i="1"/>
  <c r="S123" i="1"/>
  <c r="S117" i="1"/>
  <c r="S115" i="1"/>
  <c r="S111" i="1"/>
  <c r="S109" i="1"/>
  <c r="S107" i="1"/>
  <c r="S105" i="1"/>
  <c r="S103" i="1"/>
  <c r="S93" i="1"/>
  <c r="S91" i="1"/>
  <c r="S89" i="1"/>
  <c r="S87" i="1"/>
  <c r="S85" i="1"/>
  <c r="S83" i="1"/>
  <c r="S81" i="1"/>
  <c r="S71" i="1"/>
  <c r="S69" i="1"/>
  <c r="S67" i="1"/>
  <c r="S65" i="1"/>
  <c r="S63" i="1"/>
  <c r="S61" i="1"/>
  <c r="S59" i="1"/>
  <c r="S49" i="1"/>
  <c r="S47" i="1"/>
  <c r="S45" i="1"/>
  <c r="S43" i="1"/>
  <c r="S41" i="1"/>
  <c r="S39" i="1"/>
  <c r="S35" i="1"/>
  <c r="S33" i="1"/>
  <c r="S21" i="1"/>
  <c r="S17" i="1"/>
  <c r="S15" i="1"/>
  <c r="S13" i="1"/>
  <c r="S11" i="1"/>
  <c r="S9" i="1"/>
  <c r="R11" i="1"/>
  <c r="R261" i="1"/>
  <c r="R259" i="1"/>
  <c r="R227" i="1"/>
  <c r="R225" i="1"/>
  <c r="R223" i="1"/>
  <c r="R221" i="1"/>
  <c r="R219" i="1"/>
  <c r="R217" i="1"/>
  <c r="R207" i="1"/>
  <c r="R205" i="1"/>
  <c r="R203" i="1"/>
  <c r="R201" i="1"/>
  <c r="R199" i="1"/>
  <c r="R197" i="1"/>
  <c r="R195" i="1"/>
  <c r="R193" i="1"/>
  <c r="R192" i="1"/>
  <c r="R187" i="1"/>
  <c r="R181" i="1"/>
  <c r="R169" i="1"/>
  <c r="R165" i="1"/>
  <c r="R163" i="1"/>
  <c r="R159" i="1"/>
  <c r="R157" i="1"/>
  <c r="R155" i="1"/>
  <c r="R153" i="1"/>
  <c r="R151" i="1"/>
  <c r="R149" i="1"/>
  <c r="R143" i="1"/>
  <c r="R139" i="1"/>
  <c r="R137" i="1"/>
  <c r="R135" i="1"/>
  <c r="R133" i="1"/>
  <c r="R127" i="1"/>
  <c r="R125" i="1"/>
  <c r="R123" i="1"/>
  <c r="R117" i="1"/>
  <c r="R115" i="1"/>
  <c r="R111" i="1"/>
  <c r="R109" i="1"/>
  <c r="R107" i="1"/>
  <c r="R105" i="1"/>
  <c r="R103" i="1"/>
  <c r="R93" i="1"/>
  <c r="R91" i="1"/>
  <c r="R89" i="1"/>
  <c r="R87" i="1"/>
  <c r="R85" i="1"/>
  <c r="R83" i="1"/>
  <c r="R81" i="1"/>
  <c r="R71" i="1"/>
  <c r="R69" i="1"/>
  <c r="R67" i="1"/>
  <c r="R65" i="1"/>
  <c r="R63" i="1"/>
  <c r="R61" i="1"/>
  <c r="R59" i="1"/>
  <c r="R49" i="1"/>
  <c r="R47" i="1"/>
  <c r="R45" i="1"/>
  <c r="R43" i="1"/>
  <c r="R41" i="1"/>
  <c r="R39" i="1"/>
  <c r="R35" i="1"/>
  <c r="R33" i="1"/>
  <c r="R21" i="1"/>
  <c r="R17" i="1"/>
  <c r="R15" i="1"/>
  <c r="R13" i="1"/>
  <c r="R9" i="1"/>
  <c r="U151" i="1" l="1"/>
  <c r="U155" i="1"/>
  <c r="U159" i="1"/>
  <c r="U163" i="1"/>
  <c r="U187" i="1"/>
  <c r="U193" i="1"/>
  <c r="U197" i="1"/>
  <c r="U201" i="1"/>
  <c r="U205" i="1"/>
  <c r="U217" i="1"/>
  <c r="U221" i="1"/>
  <c r="U225" i="1"/>
  <c r="U261" i="1"/>
  <c r="U117" i="1"/>
  <c r="U125" i="1"/>
  <c r="U133" i="1"/>
  <c r="U137" i="1"/>
  <c r="U149" i="1"/>
  <c r="U153" i="1"/>
  <c r="U157" i="1"/>
  <c r="U165" i="1"/>
  <c r="U169" i="1"/>
  <c r="U181" i="1"/>
  <c r="U192" i="1"/>
  <c r="U195" i="1"/>
  <c r="U199" i="1"/>
  <c r="U203" i="1"/>
  <c r="U207" i="1"/>
  <c r="U219" i="1"/>
  <c r="U223" i="1"/>
  <c r="U227" i="1"/>
  <c r="U259" i="1"/>
  <c r="U9" i="1"/>
  <c r="U13" i="1"/>
  <c r="U17" i="1"/>
  <c r="U21" i="1"/>
  <c r="U33" i="1"/>
  <c r="U39" i="1"/>
  <c r="U43" i="1"/>
  <c r="U47" i="1"/>
  <c r="U59" i="1"/>
  <c r="U63" i="1"/>
  <c r="U67" i="1"/>
  <c r="U71" i="1"/>
  <c r="U83" i="1"/>
  <c r="U87" i="1"/>
  <c r="U91" i="1"/>
  <c r="U103" i="1"/>
  <c r="U107" i="1"/>
  <c r="U111" i="1"/>
  <c r="U115" i="1"/>
  <c r="U123" i="1"/>
  <c r="U127" i="1"/>
  <c r="U135" i="1"/>
  <c r="U139" i="1"/>
  <c r="U143" i="1"/>
  <c r="U11" i="1"/>
  <c r="U15" i="1"/>
  <c r="U35" i="1"/>
  <c r="U41" i="1"/>
  <c r="U45" i="1"/>
  <c r="U49" i="1"/>
  <c r="U61" i="1"/>
  <c r="U65" i="1"/>
  <c r="U69" i="1"/>
  <c r="U81" i="1"/>
  <c r="U85" i="1"/>
  <c r="U89" i="1"/>
  <c r="U93" i="1"/>
  <c r="U105" i="1"/>
  <c r="U10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5" i="1"/>
  <c r="L27" i="1"/>
  <c r="L29" i="1"/>
  <c r="L31" i="1"/>
  <c r="L33" i="1"/>
  <c r="L34" i="1"/>
  <c r="L35" i="1"/>
  <c r="L36" i="1"/>
  <c r="L37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7" i="1"/>
  <c r="L79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9" i="1"/>
  <c r="L101" i="1"/>
  <c r="L103" i="1"/>
  <c r="L104" i="1"/>
  <c r="L105" i="1"/>
  <c r="L106" i="1"/>
  <c r="L107" i="1"/>
  <c r="L108" i="1"/>
  <c r="L109" i="1"/>
  <c r="L110" i="1"/>
  <c r="L111" i="1"/>
  <c r="L112" i="1"/>
  <c r="L113" i="1"/>
  <c r="L115" i="1"/>
  <c r="L116" i="1"/>
  <c r="L117" i="1"/>
  <c r="L118" i="1"/>
  <c r="L119" i="1"/>
  <c r="L121" i="1"/>
  <c r="L123" i="1"/>
  <c r="L124" i="1"/>
  <c r="L125" i="1"/>
  <c r="L126" i="1"/>
  <c r="L127" i="1"/>
  <c r="L128" i="1"/>
  <c r="L129" i="1"/>
  <c r="L131" i="1"/>
  <c r="L133" i="1"/>
  <c r="L134" i="1"/>
  <c r="L135" i="1"/>
  <c r="L136" i="1"/>
  <c r="L137" i="1"/>
  <c r="L138" i="1"/>
  <c r="L139" i="1"/>
  <c r="L140" i="1"/>
  <c r="L141" i="1"/>
  <c r="L143" i="1"/>
  <c r="L144" i="1"/>
  <c r="L145" i="1"/>
  <c r="L147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3" i="1"/>
  <c r="L164" i="1"/>
  <c r="L165" i="1"/>
  <c r="L166" i="1"/>
  <c r="L167" i="1"/>
  <c r="L169" i="1"/>
  <c r="L170" i="1"/>
  <c r="L171" i="1"/>
  <c r="L173" i="1"/>
  <c r="L175" i="1"/>
  <c r="L177" i="1"/>
  <c r="L179" i="1"/>
  <c r="L181" i="1"/>
  <c r="L182" i="1"/>
  <c r="L183" i="1"/>
  <c r="L185" i="1"/>
  <c r="L187" i="1"/>
  <c r="L188" i="1"/>
  <c r="L189" i="1"/>
  <c r="L191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1" i="1"/>
  <c r="L213" i="1"/>
  <c r="L215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0" i="1"/>
  <c r="L261" i="1"/>
  <c r="L9" i="1"/>
  <c r="M259" i="1" l="1"/>
  <c r="O259" i="1" s="1"/>
  <c r="M257" i="1"/>
  <c r="M253" i="1"/>
  <c r="M249" i="1"/>
  <c r="M247" i="1"/>
  <c r="M243" i="1"/>
  <c r="M241" i="1"/>
  <c r="M239" i="1"/>
  <c r="M237" i="1"/>
  <c r="M235" i="1"/>
  <c r="M233" i="1"/>
  <c r="M231" i="1"/>
  <c r="M229" i="1"/>
  <c r="M227" i="1"/>
  <c r="O227" i="1" s="1"/>
  <c r="M225" i="1"/>
  <c r="O225" i="1" s="1"/>
  <c r="M223" i="1"/>
  <c r="O223" i="1" s="1"/>
  <c r="M221" i="1"/>
  <c r="O221" i="1" s="1"/>
  <c r="M219" i="1"/>
  <c r="O219" i="1" s="1"/>
  <c r="M217" i="1"/>
  <c r="O217" i="1" s="1"/>
  <c r="M215" i="1"/>
  <c r="M213" i="1"/>
  <c r="M211" i="1"/>
  <c r="M209" i="1"/>
  <c r="M207" i="1"/>
  <c r="O207" i="1" s="1"/>
  <c r="M205" i="1"/>
  <c r="O205" i="1" s="1"/>
  <c r="M203" i="1"/>
  <c r="O203" i="1" s="1"/>
  <c r="M201" i="1"/>
  <c r="O201" i="1" s="1"/>
  <c r="M261" i="1"/>
  <c r="O261" i="1" s="1"/>
  <c r="M255" i="1"/>
  <c r="M251" i="1"/>
  <c r="M245" i="1"/>
  <c r="M9" i="1"/>
  <c r="M95" i="1"/>
  <c r="M93" i="1"/>
  <c r="O93" i="1" s="1"/>
  <c r="M91" i="1"/>
  <c r="O91" i="1" s="1"/>
  <c r="M89" i="1"/>
  <c r="O89" i="1" s="1"/>
  <c r="M87" i="1"/>
  <c r="O87" i="1" s="1"/>
  <c r="M85" i="1"/>
  <c r="O85" i="1" s="1"/>
  <c r="M83" i="1"/>
  <c r="O83" i="1" s="1"/>
  <c r="M81" i="1"/>
  <c r="O81" i="1" s="1"/>
  <c r="M79" i="1"/>
  <c r="M77" i="1"/>
  <c r="M75" i="1"/>
  <c r="M73" i="1"/>
  <c r="M71" i="1"/>
  <c r="O71" i="1" s="1"/>
  <c r="M69" i="1"/>
  <c r="O69" i="1" s="1"/>
  <c r="M67" i="1"/>
  <c r="O67" i="1" s="1"/>
  <c r="M65" i="1"/>
  <c r="O65" i="1" s="1"/>
  <c r="M63" i="1"/>
  <c r="O63" i="1" s="1"/>
  <c r="M61" i="1"/>
  <c r="O61" i="1" s="1"/>
  <c r="M59" i="1"/>
  <c r="O59" i="1" s="1"/>
  <c r="M57" i="1"/>
  <c r="M53" i="1"/>
  <c r="M51" i="1"/>
  <c r="M49" i="1"/>
  <c r="O49" i="1" s="1"/>
  <c r="M47" i="1"/>
  <c r="O47" i="1" s="1"/>
  <c r="M45" i="1"/>
  <c r="O45" i="1" s="1"/>
  <c r="M43" i="1"/>
  <c r="O43" i="1" s="1"/>
  <c r="M41" i="1"/>
  <c r="O41" i="1" s="1"/>
  <c r="M39" i="1"/>
  <c r="O39" i="1" s="1"/>
  <c r="M37" i="1"/>
  <c r="M35" i="1"/>
  <c r="O35" i="1" s="1"/>
  <c r="M33" i="1"/>
  <c r="O33" i="1" s="1"/>
  <c r="M31" i="1"/>
  <c r="M29" i="1"/>
  <c r="M27" i="1"/>
  <c r="M25" i="1"/>
  <c r="M23" i="1"/>
  <c r="M21" i="1"/>
  <c r="O21" i="1" s="1"/>
  <c r="M19" i="1"/>
  <c r="M17" i="1"/>
  <c r="O17" i="1" s="1"/>
  <c r="M15" i="1"/>
  <c r="O15" i="1" s="1"/>
  <c r="M13" i="1"/>
  <c r="O13" i="1" s="1"/>
  <c r="M11" i="1"/>
  <c r="O11" i="1" s="1"/>
  <c r="M199" i="1"/>
  <c r="O199" i="1" s="1"/>
  <c r="M197" i="1"/>
  <c r="O197" i="1" s="1"/>
  <c r="M195" i="1"/>
  <c r="O195" i="1" s="1"/>
  <c r="M193" i="1"/>
  <c r="O193" i="1" s="1"/>
  <c r="M191" i="1"/>
  <c r="M189" i="1"/>
  <c r="M187" i="1"/>
  <c r="O187" i="1" s="1"/>
  <c r="M185" i="1"/>
  <c r="M183" i="1"/>
  <c r="M181" i="1"/>
  <c r="O181" i="1" s="1"/>
  <c r="M179" i="1"/>
  <c r="M177" i="1"/>
  <c r="M175" i="1"/>
  <c r="M173" i="1"/>
  <c r="M171" i="1"/>
  <c r="M169" i="1"/>
  <c r="O169" i="1" s="1"/>
  <c r="M167" i="1"/>
  <c r="M165" i="1"/>
  <c r="O165" i="1" s="1"/>
  <c r="M163" i="1"/>
  <c r="O163" i="1" s="1"/>
  <c r="M161" i="1"/>
  <c r="M159" i="1"/>
  <c r="O159" i="1" s="1"/>
  <c r="M157" i="1"/>
  <c r="O157" i="1" s="1"/>
  <c r="M155" i="1"/>
  <c r="O155" i="1" s="1"/>
  <c r="M153" i="1"/>
  <c r="O153" i="1" s="1"/>
  <c r="M151" i="1"/>
  <c r="O151" i="1" s="1"/>
  <c r="M149" i="1"/>
  <c r="O149" i="1" s="1"/>
  <c r="M147" i="1"/>
  <c r="M145" i="1"/>
  <c r="M143" i="1"/>
  <c r="O143" i="1" s="1"/>
  <c r="M141" i="1"/>
  <c r="M139" i="1"/>
  <c r="O139" i="1" s="1"/>
  <c r="M137" i="1"/>
  <c r="O137" i="1" s="1"/>
  <c r="M135" i="1"/>
  <c r="O135" i="1" s="1"/>
  <c r="M133" i="1"/>
  <c r="O133" i="1" s="1"/>
  <c r="M131" i="1"/>
  <c r="M129" i="1"/>
  <c r="M127" i="1"/>
  <c r="O127" i="1" s="1"/>
  <c r="M125" i="1"/>
  <c r="O125" i="1" s="1"/>
  <c r="M123" i="1"/>
  <c r="O123" i="1" s="1"/>
  <c r="M121" i="1"/>
  <c r="M119" i="1"/>
  <c r="M115" i="1"/>
  <c r="O115" i="1" s="1"/>
  <c r="M111" i="1"/>
  <c r="O111" i="1" s="1"/>
  <c r="M107" i="1"/>
  <c r="O107" i="1" s="1"/>
  <c r="M103" i="1"/>
  <c r="O103" i="1" s="1"/>
  <c r="M99" i="1"/>
  <c r="M118" i="1"/>
  <c r="M116" i="1"/>
  <c r="M112" i="1"/>
  <c r="M110" i="1"/>
  <c r="M108" i="1"/>
  <c r="M106" i="1"/>
  <c r="M104" i="1"/>
  <c r="M94" i="1"/>
  <c r="M92" i="1"/>
  <c r="M90" i="1"/>
  <c r="M88" i="1"/>
  <c r="M86" i="1"/>
  <c r="M84" i="1"/>
  <c r="M82" i="1"/>
  <c r="M72" i="1"/>
  <c r="M70" i="1"/>
  <c r="M68" i="1"/>
  <c r="M66" i="1"/>
  <c r="M64" i="1"/>
  <c r="M62" i="1"/>
  <c r="M60" i="1"/>
  <c r="M56" i="1"/>
  <c r="M55" i="1"/>
  <c r="M50" i="1"/>
  <c r="M48" i="1"/>
  <c r="M46" i="1"/>
  <c r="M44" i="1"/>
  <c r="M42" i="1"/>
  <c r="M40" i="1"/>
  <c r="M36" i="1"/>
  <c r="M34" i="1"/>
  <c r="M22" i="1"/>
  <c r="M18" i="1"/>
  <c r="M16" i="1"/>
  <c r="M14" i="1"/>
  <c r="M12" i="1"/>
  <c r="M10" i="1"/>
  <c r="M260" i="1"/>
  <c r="O260" i="1" s="1"/>
  <c r="M228" i="1"/>
  <c r="M226" i="1"/>
  <c r="M224" i="1"/>
  <c r="M222" i="1"/>
  <c r="M220" i="1"/>
  <c r="M218" i="1"/>
  <c r="M208" i="1"/>
  <c r="M206" i="1"/>
  <c r="M204" i="1"/>
  <c r="M202" i="1"/>
  <c r="M200" i="1"/>
  <c r="M198" i="1"/>
  <c r="M196" i="1"/>
  <c r="M194" i="1"/>
  <c r="M188" i="1"/>
  <c r="M182" i="1"/>
  <c r="M170" i="1"/>
  <c r="M166" i="1"/>
  <c r="M164" i="1"/>
  <c r="M160" i="1"/>
  <c r="M158" i="1"/>
  <c r="M156" i="1"/>
  <c r="M154" i="1"/>
  <c r="M152" i="1"/>
  <c r="M150" i="1"/>
  <c r="M144" i="1"/>
  <c r="M140" i="1"/>
  <c r="M138" i="1"/>
  <c r="M136" i="1"/>
  <c r="M134" i="1"/>
  <c r="M128" i="1"/>
  <c r="M126" i="1"/>
  <c r="M124" i="1"/>
  <c r="M117" i="1"/>
  <c r="O117" i="1" s="1"/>
  <c r="M113" i="1"/>
  <c r="M109" i="1"/>
  <c r="O109" i="1" s="1"/>
  <c r="M105" i="1"/>
  <c r="O105" i="1" s="1"/>
  <c r="M101" i="1"/>
  <c r="M97" i="1"/>
  <c r="I66" i="4"/>
  <c r="I63" i="4"/>
  <c r="I60" i="4"/>
  <c r="I57" i="4"/>
  <c r="J68" i="4"/>
  <c r="J245" i="1"/>
  <c r="J243" i="1"/>
  <c r="J241" i="1"/>
  <c r="J63" i="4"/>
  <c r="J57" i="4"/>
  <c r="J66" i="4"/>
  <c r="J60" i="4"/>
  <c r="J24" i="4"/>
  <c r="J21" i="4"/>
  <c r="J18" i="4"/>
  <c r="O243" i="1" l="1"/>
  <c r="S75" i="1"/>
  <c r="U75" i="1" s="1"/>
  <c r="R75" i="1"/>
  <c r="L76" i="1"/>
  <c r="M76" i="1" s="1"/>
  <c r="S243" i="1"/>
  <c r="U243" i="1" s="1"/>
  <c r="R243" i="1"/>
  <c r="L244" i="1"/>
  <c r="M244" i="1" s="1"/>
  <c r="S241" i="1"/>
  <c r="U241" i="1" s="1"/>
  <c r="R241" i="1"/>
  <c r="L242" i="1"/>
  <c r="M242" i="1" s="1"/>
  <c r="S245" i="1"/>
  <c r="U245" i="1" s="1"/>
  <c r="R245" i="1"/>
  <c r="L246" i="1"/>
  <c r="M246" i="1" s="1"/>
  <c r="O75" i="1"/>
  <c r="O245" i="1"/>
  <c r="O241" i="1"/>
  <c r="N259" i="1"/>
  <c r="N124" i="1"/>
  <c r="N128" i="1"/>
  <c r="N136" i="1"/>
  <c r="N140" i="1"/>
  <c r="N144" i="1"/>
  <c r="N152" i="1"/>
  <c r="N156" i="1"/>
  <c r="N160" i="1"/>
  <c r="N164" i="1"/>
  <c r="N188" i="1"/>
  <c r="N196" i="1"/>
  <c r="N200" i="1"/>
  <c r="N204" i="1"/>
  <c r="N208" i="1"/>
  <c r="N220" i="1"/>
  <c r="N224" i="1"/>
  <c r="N228" i="1"/>
  <c r="N244" i="1"/>
  <c r="N12" i="1"/>
  <c r="N16" i="1"/>
  <c r="N36" i="1"/>
  <c r="N40" i="1"/>
  <c r="N44" i="1"/>
  <c r="N48" i="1"/>
  <c r="N55" i="1"/>
  <c r="N62" i="1"/>
  <c r="N66" i="1"/>
  <c r="N70" i="1"/>
  <c r="N82" i="1"/>
  <c r="N86" i="1"/>
  <c r="N90" i="1"/>
  <c r="N94" i="1"/>
  <c r="N106" i="1"/>
  <c r="N110" i="1"/>
  <c r="N118" i="1"/>
  <c r="N126" i="1"/>
  <c r="N134" i="1"/>
  <c r="N138" i="1"/>
  <c r="N150" i="1"/>
  <c r="N154" i="1"/>
  <c r="N158" i="1"/>
  <c r="N166" i="1"/>
  <c r="N170" i="1"/>
  <c r="N182" i="1"/>
  <c r="N194" i="1"/>
  <c r="N198" i="1"/>
  <c r="N202" i="1"/>
  <c r="N206" i="1"/>
  <c r="N218" i="1"/>
  <c r="N222" i="1"/>
  <c r="N226" i="1"/>
  <c r="N242" i="1"/>
  <c r="N10" i="1"/>
  <c r="N14" i="1"/>
  <c r="N18" i="1"/>
  <c r="N22" i="1"/>
  <c r="N34" i="1"/>
  <c r="N42" i="1"/>
  <c r="N46" i="1"/>
  <c r="N50" i="1"/>
  <c r="N56" i="1"/>
  <c r="N60" i="1"/>
  <c r="N64" i="1"/>
  <c r="N68" i="1"/>
  <c r="N72" i="1"/>
  <c r="N76" i="1"/>
  <c r="N84" i="1"/>
  <c r="N88" i="1"/>
  <c r="N92" i="1"/>
  <c r="N104" i="1"/>
  <c r="N108" i="1"/>
  <c r="N112" i="1"/>
  <c r="N116" i="1"/>
  <c r="N105" i="1"/>
  <c r="N113" i="1"/>
  <c r="N260" i="1"/>
  <c r="N107" i="1"/>
  <c r="N115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11" i="1"/>
  <c r="N15" i="1"/>
  <c r="N19" i="1"/>
  <c r="N23" i="1"/>
  <c r="N27" i="1"/>
  <c r="N31" i="1"/>
  <c r="N35" i="1"/>
  <c r="N39" i="1"/>
  <c r="N43" i="1"/>
  <c r="N47" i="1"/>
  <c r="N51" i="1"/>
  <c r="N57" i="1"/>
  <c r="N61" i="1"/>
  <c r="N65" i="1"/>
  <c r="N69" i="1"/>
  <c r="N73" i="1"/>
  <c r="N77" i="1"/>
  <c r="N81" i="1"/>
  <c r="N85" i="1"/>
  <c r="N89" i="1"/>
  <c r="N93" i="1"/>
  <c r="N99" i="1"/>
  <c r="N97" i="1"/>
  <c r="N101" i="1"/>
  <c r="N109" i="1"/>
  <c r="N117" i="1"/>
  <c r="N13" i="1"/>
  <c r="N17" i="1"/>
  <c r="N21" i="1"/>
  <c r="N25" i="1"/>
  <c r="N29" i="1"/>
  <c r="N33" i="1"/>
  <c r="N37" i="1"/>
  <c r="N41" i="1"/>
  <c r="N45" i="1"/>
  <c r="N49" i="1"/>
  <c r="N53" i="1"/>
  <c r="N59" i="1"/>
  <c r="N63" i="1"/>
  <c r="N67" i="1"/>
  <c r="N71" i="1"/>
  <c r="N75" i="1"/>
  <c r="N79" i="1"/>
  <c r="N83" i="1"/>
  <c r="N87" i="1"/>
  <c r="N91" i="1"/>
  <c r="N95" i="1"/>
  <c r="N245" i="1"/>
  <c r="N255" i="1"/>
  <c r="N103" i="1"/>
  <c r="N111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9" i="1"/>
  <c r="O9" i="1"/>
  <c r="N251" i="1"/>
  <c r="N261" i="1"/>
  <c r="N201" i="1"/>
  <c r="N203" i="1"/>
  <c r="N205" i="1"/>
  <c r="N207" i="1"/>
  <c r="N209" i="1"/>
  <c r="N211" i="1"/>
  <c r="N213" i="1"/>
  <c r="N215" i="1"/>
  <c r="N217" i="1"/>
  <c r="N219" i="1"/>
  <c r="N221" i="1"/>
  <c r="N223" i="1"/>
  <c r="N225" i="1"/>
  <c r="N227" i="1"/>
  <c r="N229" i="1"/>
  <c r="N231" i="1"/>
  <c r="N233" i="1"/>
  <c r="N235" i="1"/>
  <c r="N237" i="1"/>
  <c r="N239" i="1"/>
  <c r="N241" i="1"/>
  <c r="N243" i="1"/>
  <c r="N247" i="1"/>
  <c r="N249" i="1"/>
  <c r="N253" i="1"/>
  <c r="N257" i="1"/>
  <c r="N246" i="1" l="1"/>
  <c r="S257" i="1"/>
  <c r="U257" i="1" s="1"/>
  <c r="R257" i="1"/>
  <c r="L258" i="1"/>
  <c r="S255" i="1"/>
  <c r="U255" i="1" s="1"/>
  <c r="R255" i="1"/>
  <c r="L256" i="1"/>
  <c r="O255" i="1"/>
  <c r="O257" i="1"/>
  <c r="J253" i="1"/>
  <c r="J249" i="1"/>
  <c r="J247" i="1"/>
  <c r="J251" i="1"/>
  <c r="J239" i="1"/>
  <c r="J237" i="1"/>
  <c r="J235" i="1"/>
  <c r="J233" i="1"/>
  <c r="J231" i="1"/>
  <c r="J229" i="1"/>
  <c r="S231" i="1" l="1"/>
  <c r="U231" i="1" s="1"/>
  <c r="R231" i="1"/>
  <c r="L232" i="1"/>
  <c r="O231" i="1"/>
  <c r="S235" i="1"/>
  <c r="U235" i="1" s="1"/>
  <c r="R235" i="1"/>
  <c r="L236" i="1"/>
  <c r="O235" i="1"/>
  <c r="S239" i="1"/>
  <c r="U239" i="1" s="1"/>
  <c r="R239" i="1"/>
  <c r="L240" i="1"/>
  <c r="O239" i="1"/>
  <c r="S247" i="1"/>
  <c r="U247" i="1" s="1"/>
  <c r="R247" i="1"/>
  <c r="L248" i="1"/>
  <c r="O247" i="1"/>
  <c r="S253" i="1"/>
  <c r="U253" i="1" s="1"/>
  <c r="R253" i="1"/>
  <c r="L254" i="1"/>
  <c r="O253" i="1"/>
  <c r="M258" i="1"/>
  <c r="N258" i="1" s="1"/>
  <c r="S229" i="1"/>
  <c r="U229" i="1" s="1"/>
  <c r="R229" i="1"/>
  <c r="L230" i="1"/>
  <c r="O229" i="1"/>
  <c r="S233" i="1"/>
  <c r="U233" i="1" s="1"/>
  <c r="R233" i="1"/>
  <c r="L234" i="1"/>
  <c r="O233" i="1"/>
  <c r="S237" i="1"/>
  <c r="U237" i="1" s="1"/>
  <c r="R237" i="1"/>
  <c r="L238" i="1"/>
  <c r="O237" i="1"/>
  <c r="S251" i="1"/>
  <c r="U251" i="1" s="1"/>
  <c r="R251" i="1"/>
  <c r="L252" i="1"/>
  <c r="O251" i="1"/>
  <c r="S249" i="1"/>
  <c r="U249" i="1" s="1"/>
  <c r="R249" i="1"/>
  <c r="L250" i="1"/>
  <c r="O249" i="1"/>
  <c r="M256" i="1"/>
  <c r="N256" i="1" s="1"/>
  <c r="S57" i="1" l="1"/>
  <c r="U57" i="1" s="1"/>
  <c r="R57" i="1"/>
  <c r="L58" i="1"/>
  <c r="O57" i="1"/>
  <c r="S145" i="1"/>
  <c r="U145" i="1" s="1"/>
  <c r="R145" i="1"/>
  <c r="L146" i="1"/>
  <c r="O145" i="1"/>
  <c r="S161" i="1"/>
  <c r="U161" i="1" s="1"/>
  <c r="R161" i="1"/>
  <c r="L162" i="1"/>
  <c r="O161" i="1"/>
  <c r="S141" i="1"/>
  <c r="U141" i="1" s="1"/>
  <c r="R141" i="1"/>
  <c r="L142" i="1"/>
  <c r="O141" i="1"/>
  <c r="S147" i="1"/>
  <c r="U147" i="1" s="1"/>
  <c r="R147" i="1"/>
  <c r="L148" i="1"/>
  <c r="O147" i="1"/>
  <c r="S167" i="1"/>
  <c r="U167" i="1" s="1"/>
  <c r="R167" i="1"/>
  <c r="L168" i="1"/>
  <c r="O167" i="1"/>
  <c r="M250" i="1"/>
  <c r="N250" i="1" s="1"/>
  <c r="M252" i="1"/>
  <c r="N252" i="1" s="1"/>
  <c r="M238" i="1"/>
  <c r="N238" i="1" s="1"/>
  <c r="M234" i="1"/>
  <c r="N234" i="1" s="1"/>
  <c r="M230" i="1"/>
  <c r="N230" i="1" s="1"/>
  <c r="M254" i="1"/>
  <c r="N254" i="1" s="1"/>
  <c r="M248" i="1"/>
  <c r="N248" i="1" s="1"/>
  <c r="M240" i="1"/>
  <c r="N240" i="1" s="1"/>
  <c r="M236" i="1"/>
  <c r="N236" i="1" s="1"/>
  <c r="M232" i="1"/>
  <c r="N232" i="1" s="1"/>
  <c r="J215" i="1"/>
  <c r="J213" i="1"/>
  <c r="J211" i="1"/>
  <c r="J209" i="1"/>
  <c r="J191" i="1"/>
  <c r="J189" i="1"/>
  <c r="J185" i="1"/>
  <c r="J183" i="1"/>
  <c r="J179" i="1"/>
  <c r="J177" i="1"/>
  <c r="J175" i="1"/>
  <c r="J173" i="1"/>
  <c r="J171" i="1"/>
  <c r="J131" i="1"/>
  <c r="J129" i="1"/>
  <c r="J121" i="1"/>
  <c r="J119" i="1"/>
  <c r="J113" i="1"/>
  <c r="J101" i="1"/>
  <c r="J99" i="1"/>
  <c r="J97" i="1"/>
  <c r="J95" i="1"/>
  <c r="J79" i="1"/>
  <c r="J77" i="1"/>
  <c r="J73" i="1"/>
  <c r="J51" i="1"/>
  <c r="I53" i="1"/>
  <c r="T53" i="1" s="1"/>
  <c r="J37" i="1"/>
  <c r="I37" i="1"/>
  <c r="T37" i="1" s="1"/>
  <c r="T262" i="1" s="1"/>
  <c r="J31" i="1"/>
  <c r="J29" i="1"/>
  <c r="J27" i="1"/>
  <c r="J25" i="1"/>
  <c r="J23" i="1"/>
  <c r="S27" i="1" l="1"/>
  <c r="U27" i="1" s="1"/>
  <c r="R27" i="1"/>
  <c r="L28" i="1"/>
  <c r="O27" i="1"/>
  <c r="S31" i="1"/>
  <c r="U31" i="1" s="1"/>
  <c r="R31" i="1"/>
  <c r="L32" i="1"/>
  <c r="O31" i="1"/>
  <c r="S53" i="1"/>
  <c r="R53" i="1"/>
  <c r="L54" i="1"/>
  <c r="O53" i="1"/>
  <c r="S79" i="1"/>
  <c r="U79" i="1" s="1"/>
  <c r="R79" i="1"/>
  <c r="L80" i="1"/>
  <c r="O79" i="1"/>
  <c r="S101" i="1"/>
  <c r="U101" i="1" s="1"/>
  <c r="R101" i="1"/>
  <c r="L102" i="1"/>
  <c r="O101" i="1"/>
  <c r="S129" i="1"/>
  <c r="U129" i="1" s="1"/>
  <c r="R129" i="1"/>
  <c r="L130" i="1"/>
  <c r="O129" i="1"/>
  <c r="S175" i="1"/>
  <c r="U175" i="1" s="1"/>
  <c r="R175" i="1"/>
  <c r="L176" i="1"/>
  <c r="O175" i="1"/>
  <c r="S185" i="1"/>
  <c r="U185" i="1" s="1"/>
  <c r="R185" i="1"/>
  <c r="L186" i="1"/>
  <c r="O185" i="1"/>
  <c r="S19" i="1"/>
  <c r="R19" i="1"/>
  <c r="L20" i="1"/>
  <c r="O19" i="1"/>
  <c r="S25" i="1"/>
  <c r="U25" i="1" s="1"/>
  <c r="R25" i="1"/>
  <c r="L26" i="1"/>
  <c r="O25" i="1"/>
  <c r="S29" i="1"/>
  <c r="U29" i="1" s="1"/>
  <c r="R29" i="1"/>
  <c r="L30" i="1"/>
  <c r="O29" i="1"/>
  <c r="U53" i="1"/>
  <c r="S51" i="1"/>
  <c r="U51" i="1" s="1"/>
  <c r="R51" i="1"/>
  <c r="L52" i="1"/>
  <c r="O51" i="1"/>
  <c r="S77" i="1"/>
  <c r="U77" i="1" s="1"/>
  <c r="R77" i="1"/>
  <c r="L78" i="1"/>
  <c r="O77" i="1"/>
  <c r="S95" i="1"/>
  <c r="U95" i="1" s="1"/>
  <c r="R95" i="1"/>
  <c r="L96" i="1"/>
  <c r="O95" i="1"/>
  <c r="S99" i="1"/>
  <c r="U99" i="1" s="1"/>
  <c r="R99" i="1"/>
  <c r="L100" i="1"/>
  <c r="O99" i="1"/>
  <c r="S113" i="1"/>
  <c r="U113" i="1" s="1"/>
  <c r="R113" i="1"/>
  <c r="L114" i="1"/>
  <c r="O113" i="1"/>
  <c r="S121" i="1"/>
  <c r="U121" i="1" s="1"/>
  <c r="R121" i="1"/>
  <c r="L122" i="1"/>
  <c r="O121" i="1"/>
  <c r="S131" i="1"/>
  <c r="U131" i="1" s="1"/>
  <c r="R131" i="1"/>
  <c r="L132" i="1"/>
  <c r="O131" i="1"/>
  <c r="S173" i="1"/>
  <c r="U173" i="1" s="1"/>
  <c r="R173" i="1"/>
  <c r="L174" i="1"/>
  <c r="O173" i="1"/>
  <c r="S177" i="1"/>
  <c r="U177" i="1" s="1"/>
  <c r="R177" i="1"/>
  <c r="L178" i="1"/>
  <c r="O177" i="1"/>
  <c r="S183" i="1"/>
  <c r="U183" i="1" s="1"/>
  <c r="R183" i="1"/>
  <c r="L184" i="1"/>
  <c r="O183" i="1"/>
  <c r="S189" i="1"/>
  <c r="U189" i="1" s="1"/>
  <c r="R189" i="1"/>
  <c r="L190" i="1"/>
  <c r="O189" i="1"/>
  <c r="S209" i="1"/>
  <c r="U209" i="1" s="1"/>
  <c r="R209" i="1"/>
  <c r="L210" i="1"/>
  <c r="O209" i="1"/>
  <c r="S213" i="1"/>
  <c r="U213" i="1" s="1"/>
  <c r="R213" i="1"/>
  <c r="L214" i="1"/>
  <c r="O213" i="1"/>
  <c r="S23" i="1"/>
  <c r="U23" i="1" s="1"/>
  <c r="R23" i="1"/>
  <c r="L24" i="1"/>
  <c r="O23" i="1"/>
  <c r="S37" i="1"/>
  <c r="U37" i="1" s="1"/>
  <c r="R37" i="1"/>
  <c r="L38" i="1"/>
  <c r="O37" i="1"/>
  <c r="S73" i="1"/>
  <c r="U73" i="1" s="1"/>
  <c r="R73" i="1"/>
  <c r="L74" i="1"/>
  <c r="O73" i="1"/>
  <c r="S97" i="1"/>
  <c r="U97" i="1" s="1"/>
  <c r="R97" i="1"/>
  <c r="L98" i="1"/>
  <c r="O97" i="1"/>
  <c r="S119" i="1"/>
  <c r="U119" i="1" s="1"/>
  <c r="R119" i="1"/>
  <c r="L120" i="1"/>
  <c r="O119" i="1"/>
  <c r="S171" i="1"/>
  <c r="U171" i="1" s="1"/>
  <c r="R171" i="1"/>
  <c r="L172" i="1"/>
  <c r="O171" i="1"/>
  <c r="S179" i="1"/>
  <c r="U179" i="1" s="1"/>
  <c r="R179" i="1"/>
  <c r="L180" i="1"/>
  <c r="O179" i="1"/>
  <c r="S191" i="1"/>
  <c r="U191" i="1" s="1"/>
  <c r="R191" i="1"/>
  <c r="L192" i="1"/>
  <c r="O191" i="1"/>
  <c r="S211" i="1"/>
  <c r="U211" i="1" s="1"/>
  <c r="R211" i="1"/>
  <c r="L212" i="1"/>
  <c r="O211" i="1"/>
  <c r="S215" i="1"/>
  <c r="U215" i="1" s="1"/>
  <c r="R215" i="1"/>
  <c r="L216" i="1"/>
  <c r="O215" i="1"/>
  <c r="M168" i="1"/>
  <c r="N168" i="1"/>
  <c r="M148" i="1"/>
  <c r="N148" i="1"/>
  <c r="M142" i="1"/>
  <c r="N142" i="1"/>
  <c r="M162" i="1"/>
  <c r="N162" i="1"/>
  <c r="M146" i="1"/>
  <c r="N146" i="1"/>
  <c r="M58" i="1"/>
  <c r="N58" i="1" s="1"/>
  <c r="U19" i="1" l="1"/>
  <c r="U262" i="1" s="1"/>
  <c r="S262" i="1"/>
  <c r="M216" i="1"/>
  <c r="N216" i="1" s="1"/>
  <c r="M212" i="1"/>
  <c r="N212" i="1" s="1"/>
  <c r="M192" i="1"/>
  <c r="O192" i="1" s="1"/>
  <c r="M180" i="1"/>
  <c r="N180" i="1" s="1"/>
  <c r="M172" i="1"/>
  <c r="N172" i="1" s="1"/>
  <c r="M120" i="1"/>
  <c r="N120" i="1" s="1"/>
  <c r="M98" i="1"/>
  <c r="N98" i="1" s="1"/>
  <c r="M74" i="1"/>
  <c r="N74" i="1" s="1"/>
  <c r="M38" i="1"/>
  <c r="N38" i="1" s="1"/>
  <c r="M24" i="1"/>
  <c r="N24" i="1" s="1"/>
  <c r="M214" i="1"/>
  <c r="N214" i="1" s="1"/>
  <c r="M210" i="1"/>
  <c r="N210" i="1" s="1"/>
  <c r="M190" i="1"/>
  <c r="N190" i="1" s="1"/>
  <c r="M184" i="1"/>
  <c r="N184" i="1" s="1"/>
  <c r="M178" i="1"/>
  <c r="N178" i="1" s="1"/>
  <c r="M174" i="1"/>
  <c r="N174" i="1" s="1"/>
  <c r="M132" i="1"/>
  <c r="N132" i="1" s="1"/>
  <c r="M122" i="1"/>
  <c r="N122" i="1" s="1"/>
  <c r="M114" i="1"/>
  <c r="N114" i="1" s="1"/>
  <c r="M100" i="1"/>
  <c r="N100" i="1" s="1"/>
  <c r="M96" i="1"/>
  <c r="N96" i="1" s="1"/>
  <c r="M78" i="1"/>
  <c r="N78" i="1" s="1"/>
  <c r="M52" i="1"/>
  <c r="N52" i="1" s="1"/>
  <c r="M30" i="1"/>
  <c r="N30" i="1" s="1"/>
  <c r="M26" i="1"/>
  <c r="N26" i="1" s="1"/>
  <c r="M20" i="1"/>
  <c r="N20" i="1" s="1"/>
  <c r="M186" i="1"/>
  <c r="N186" i="1" s="1"/>
  <c r="M176" i="1"/>
  <c r="N176" i="1" s="1"/>
  <c r="M130" i="1"/>
  <c r="N130" i="1" s="1"/>
  <c r="M102" i="1"/>
  <c r="N102" i="1" s="1"/>
  <c r="M80" i="1"/>
  <c r="N80" i="1" s="1"/>
  <c r="M54" i="1"/>
  <c r="N54" i="1" s="1"/>
  <c r="M32" i="1"/>
  <c r="N32" i="1" s="1"/>
  <c r="M28" i="1"/>
  <c r="N28" i="1" s="1"/>
  <c r="N192" i="1" l="1"/>
  <c r="G16" i="5" l="1"/>
  <c r="L24" i="4" l="1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21" i="4"/>
  <c r="K20" i="4"/>
  <c r="K16" i="4" l="1"/>
  <c r="K17" i="4"/>
  <c r="K18" i="4"/>
  <c r="K19" i="4"/>
  <c r="L15" i="4"/>
  <c r="L16" i="4"/>
  <c r="L17" i="4"/>
  <c r="L18" i="4"/>
  <c r="L19" i="4"/>
  <c r="L20" i="4"/>
  <c r="L21" i="4"/>
  <c r="L22" i="4"/>
  <c r="L23" i="4"/>
  <c r="K15" i="4"/>
  <c r="L14" i="4"/>
  <c r="K12" i="4" l="1"/>
  <c r="L11" i="4"/>
  <c r="K11" i="4"/>
  <c r="L9" i="4"/>
  <c r="K9" i="4"/>
  <c r="L8" i="4"/>
  <c r="K8" i="4"/>
  <c r="L12" i="4" l="1"/>
  <c r="M17" i="4" l="1"/>
  <c r="M18" i="4" s="1"/>
  <c r="M19" i="4" s="1"/>
  <c r="M20" i="4" s="1"/>
  <c r="M21" i="4" l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l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</calcChain>
</file>

<file path=xl/sharedStrings.xml><?xml version="1.0" encoding="utf-8"?>
<sst xmlns="http://schemas.openxmlformats.org/spreadsheetml/2006/main" count="867" uniqueCount="172">
  <si>
    <t>Margalla packages</t>
  </si>
  <si>
    <t>Sh.Zubair Sb</t>
  </si>
  <si>
    <t>DATE</t>
  </si>
  <si>
    <t>V.NO</t>
  </si>
  <si>
    <t>Customer</t>
  </si>
  <si>
    <t>Parta</t>
  </si>
  <si>
    <t>PARTICULARS</t>
  </si>
  <si>
    <t>SIZE</t>
  </si>
  <si>
    <t>Gaj</t>
  </si>
  <si>
    <t>Weight In</t>
  </si>
  <si>
    <t>Weight Out</t>
  </si>
  <si>
    <t>RATE/KG</t>
  </si>
  <si>
    <t>DEBIT</t>
  </si>
  <si>
    <t>CREDIT</t>
  </si>
  <si>
    <t>BALANCE</t>
  </si>
  <si>
    <t>Waste</t>
  </si>
  <si>
    <t>Remarks</t>
  </si>
  <si>
    <t>Waste %age</t>
  </si>
  <si>
    <t xml:space="preserve">                           Sameer Sb</t>
  </si>
  <si>
    <t xml:space="preserve">Parta No </t>
  </si>
  <si>
    <t>Tehzeeb Bakers</t>
  </si>
  <si>
    <t>Save Mart Tramri</t>
  </si>
  <si>
    <t>2+0</t>
  </si>
  <si>
    <t>16x18</t>
  </si>
  <si>
    <t>19x22</t>
  </si>
  <si>
    <t>18x22</t>
  </si>
  <si>
    <t>3+3</t>
  </si>
  <si>
    <t>1+1</t>
  </si>
  <si>
    <t>10x13</t>
  </si>
  <si>
    <t>15x18</t>
  </si>
  <si>
    <t>2+2</t>
  </si>
  <si>
    <t>13x16</t>
  </si>
  <si>
    <t>6x9</t>
  </si>
  <si>
    <t>18x24</t>
  </si>
  <si>
    <t>8x11</t>
  </si>
  <si>
    <t>8x12</t>
  </si>
  <si>
    <t>12x18</t>
  </si>
  <si>
    <t>14x24</t>
  </si>
  <si>
    <t>16x26</t>
  </si>
  <si>
    <t>12x15</t>
  </si>
  <si>
    <t>Save Mart Rawat</t>
  </si>
  <si>
    <t>3+0</t>
  </si>
  <si>
    <t>Shaheen Chemist F-11</t>
  </si>
  <si>
    <t>12x13</t>
  </si>
  <si>
    <t>MCC</t>
  </si>
  <si>
    <t>Arsalan Paint</t>
  </si>
  <si>
    <t>20x30</t>
  </si>
  <si>
    <t>Nayyar Abbas 1-10</t>
  </si>
  <si>
    <t>Kohsar Namak Chakki</t>
  </si>
  <si>
    <t>Maac Mart</t>
  </si>
  <si>
    <t>Saaf Suthra Sheher Sada Blue</t>
  </si>
  <si>
    <t>26x36</t>
  </si>
  <si>
    <t>Saaf Suthra Sheher Sada Green</t>
  </si>
  <si>
    <t>Saaf Suthra Sheher Sada Brown</t>
  </si>
  <si>
    <t>22x32</t>
  </si>
  <si>
    <t>30x44</t>
  </si>
  <si>
    <t>Save Mart Lalazar</t>
  </si>
  <si>
    <t>Shaheen Kidney Center</t>
  </si>
  <si>
    <t>20x22</t>
  </si>
  <si>
    <t>Apna Mall (Loop)</t>
  </si>
  <si>
    <t>Save Mart Lalazar  Sugar 5kg</t>
  </si>
  <si>
    <t>4+0</t>
  </si>
  <si>
    <t>Iodized Namak Sada Without Bottle</t>
  </si>
  <si>
    <t>Shaheen Groccers I-8</t>
  </si>
  <si>
    <t>Save Mart Choor Chowk Sugar 5kg</t>
  </si>
  <si>
    <t>Family Cash &amp; Carry Golra</t>
  </si>
  <si>
    <t>1+0</t>
  </si>
  <si>
    <t>Sajid Nama Sabzi Mandi</t>
  </si>
  <si>
    <t>Dalda Namak Marka</t>
  </si>
  <si>
    <t>WFP Salt</t>
  </si>
  <si>
    <t>7x9</t>
  </si>
  <si>
    <t>Korea Salt</t>
  </si>
  <si>
    <t>4+1</t>
  </si>
  <si>
    <t>Australian Salt</t>
  </si>
  <si>
    <t>Kids Master</t>
  </si>
  <si>
    <t>15x20</t>
  </si>
  <si>
    <t>14.5x10</t>
  </si>
  <si>
    <t>AR Forms</t>
  </si>
  <si>
    <t>8x10.5</t>
  </si>
  <si>
    <t>Goodwill Bakers</t>
  </si>
  <si>
    <t>10x18</t>
  </si>
  <si>
    <t>Save Mart Choor Chowk</t>
  </si>
  <si>
    <t>Sarwar Pharmacy</t>
  </si>
  <si>
    <t>Tarnol Salt Sada Mall</t>
  </si>
  <si>
    <t>Standard Medical Store Jehlum</t>
  </si>
  <si>
    <t>9x12</t>
  </si>
  <si>
    <t>Sadiq Printer  Iodized Sada</t>
  </si>
  <si>
    <t>Awan Salt Ganj Mandi  Iodized</t>
  </si>
  <si>
    <t>Australia Salt</t>
  </si>
  <si>
    <t>3+1</t>
  </si>
  <si>
    <t>Save Mart Lalazar Sugar 2kg</t>
  </si>
  <si>
    <t>9x13</t>
  </si>
  <si>
    <t>USAID Salt</t>
  </si>
  <si>
    <t>Save Mart Aabpara Sugar 5kg</t>
  </si>
  <si>
    <t>Save Mart Tramri Sugar 5kg</t>
  </si>
  <si>
    <t>Kohsar Atta Chakki  Iodized With Bottle</t>
  </si>
  <si>
    <t>Kohsar Atta Chakki  Iodized Sada</t>
  </si>
  <si>
    <t>Awan Salt  Sada</t>
  </si>
  <si>
    <t>Sadiq Plastic Iodized Bottle</t>
  </si>
  <si>
    <t>Save Mart Choor Chowk  Sugar 2kg</t>
  </si>
  <si>
    <t>Save Mart Tarnol</t>
  </si>
  <si>
    <t>Save Mart Tarnol Sugar 5kg</t>
  </si>
  <si>
    <t>Saeen G Nihari House</t>
  </si>
  <si>
    <t>Ali Baba Bakers</t>
  </si>
  <si>
    <t>Shaheen Chemist  F-11</t>
  </si>
  <si>
    <t>Khazana Soap I-9</t>
  </si>
  <si>
    <t>7x11</t>
  </si>
  <si>
    <t>Baba Bakers Tench Bhata</t>
  </si>
  <si>
    <t>18x18</t>
  </si>
  <si>
    <t>Freshco Adiala</t>
  </si>
  <si>
    <t>18x20</t>
  </si>
  <si>
    <t>22x22</t>
  </si>
  <si>
    <t>Khazana Soap / Nadeem Soap</t>
  </si>
  <si>
    <t>Maroof Pharmacy  F-11</t>
  </si>
  <si>
    <t>LA-Medaline Bakers</t>
  </si>
  <si>
    <t>19x20</t>
  </si>
  <si>
    <t>Jawa Bakers</t>
  </si>
  <si>
    <t>Sweet Palace Jehlum</t>
  </si>
  <si>
    <t>26x28</t>
  </si>
  <si>
    <t>Chohan Medicose Jehlum</t>
  </si>
  <si>
    <t>AB6</t>
  </si>
  <si>
    <t>HDMG</t>
  </si>
  <si>
    <t>AB3</t>
  </si>
  <si>
    <t>Shadeed Nayab  Blue Clr / Red Clr</t>
  </si>
  <si>
    <t>AB15</t>
  </si>
  <si>
    <t>HDG Cream</t>
  </si>
  <si>
    <t>258/259</t>
  </si>
  <si>
    <t>HDNT</t>
  </si>
  <si>
    <t>LDMT</t>
  </si>
  <si>
    <t>LDNT</t>
  </si>
  <si>
    <t>LDMG</t>
  </si>
  <si>
    <t>HDMT</t>
  </si>
  <si>
    <t>Arsalan Paint  sada Mall</t>
  </si>
  <si>
    <t>Arsalan Paint  Sada Mall</t>
  </si>
  <si>
    <t>Najeeb Chemist E-11</t>
  </si>
  <si>
    <t>11x13</t>
  </si>
  <si>
    <t>MAAC Mart Sawan Garden</t>
  </si>
  <si>
    <t>Save Mart Aabpara Dal chana 1kg</t>
  </si>
  <si>
    <t>8x10</t>
  </si>
  <si>
    <t>Save Mart Tramri Moong Chilka 1kg</t>
  </si>
  <si>
    <t>Apna Dastrkhwan Ansar sb / Sada Shoper</t>
  </si>
  <si>
    <t>18x21</t>
  </si>
  <si>
    <t>Waqas Sweets</t>
  </si>
  <si>
    <t>Waqas Bakers</t>
  </si>
  <si>
    <t>Moon Light Bakers Murree</t>
  </si>
  <si>
    <t>Javaid Sb Sada Mall</t>
  </si>
  <si>
    <t>Sada Mall</t>
  </si>
  <si>
    <t>Sajjad Traders</t>
  </si>
  <si>
    <t>Ittefaq Traders Sabzi Mandi</t>
  </si>
  <si>
    <t>Bachat Mall Chakwal</t>
  </si>
  <si>
    <t>Javaid Ganj Mandi  Sada Mall</t>
  </si>
  <si>
    <t>14x28</t>
  </si>
  <si>
    <t>24x36</t>
  </si>
  <si>
    <t>HD yellow</t>
  </si>
  <si>
    <t>HD Cream</t>
  </si>
  <si>
    <t>5.5-5</t>
  </si>
  <si>
    <t>HDNG</t>
  </si>
  <si>
    <t>Samar PlasticTraders Sabzi Mandi</t>
  </si>
  <si>
    <t>Printing charges</t>
  </si>
  <si>
    <t>Exooding charges</t>
  </si>
  <si>
    <t>COLOUR</t>
  </si>
  <si>
    <t>RATES</t>
  </si>
  <si>
    <t>DISCOUNTS</t>
  </si>
  <si>
    <t>DISCOUNT</t>
  </si>
  <si>
    <t>ENTERY</t>
  </si>
  <si>
    <t>invoice</t>
  </si>
  <si>
    <t>s.p</t>
  </si>
  <si>
    <t>remarks</t>
  </si>
  <si>
    <t>T.C</t>
  </si>
  <si>
    <t>T.S</t>
  </si>
  <si>
    <t>T.PROFIT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</si>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</sst>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FF0000"/>
      <name val="Arial"/>
      <family val="2"/>
    </font>
    <font>
      <sz val="11"/>
      <color indexed="9"/>
      <name val="Arial"/>
      <family val="2"/>
    </font>
    <font>
      <b/>
      <u/>
      <sz val="24"/>
      <color indexed="9"/>
      <name val="Monotype Corsiva"/>
      <family val="4"/>
    </font>
    <font>
      <b/>
      <u/>
      <sz val="26"/>
      <color indexed="9"/>
      <name val="Monotype Corsiva"/>
      <family val="4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9">
    <xf numFmtId="0" fontId="0" fillId="0" borderId="0" xfId="0"/>
    <xf numFmtId="0" fontId="0" fillId="0" borderId="0" xfId="0"/>
    <xf numFmtId="0" fontId="0" fillId="2" borderId="1" xfId="0" applyFill="1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4" borderId="1" xfId="0" applyFont="1" applyFill="1" applyBorder="1" applyAlignment="1" applyProtection="1">
      <alignment horizontal="center"/>
      <protection locked="0"/>
    </xf>
    <xf numFmtId="0" fontId="0" fillId="3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0" fontId="0" fillId="3" borderId="1" xfId="0" applyNumberFormat="1" applyFont="1" applyFill="1" applyBorder="1" applyAlignment="1" applyProtection="1">
      <alignment horizontal="center"/>
      <protection locked="0"/>
    </xf>
    <xf numFmtId="164" fontId="3" fillId="3" borderId="3" xfId="0" applyNumberFormat="1" applyFont="1" applyFill="1" applyBorder="1" applyAlignment="1" applyProtection="1">
      <alignment horizontal="center"/>
      <protection locked="0"/>
    </xf>
    <xf numFmtId="0" fontId="0" fillId="4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0" fillId="5" borderId="1" xfId="0" applyFill="1" applyBorder="1"/>
    <xf numFmtId="0" fontId="0" fillId="2" borderId="3" xfId="0" applyFill="1" applyBorder="1"/>
    <xf numFmtId="0" fontId="0" fillId="5" borderId="0" xfId="0" applyFill="1" applyBorder="1"/>
    <xf numFmtId="0" fontId="0" fillId="5" borderId="0" xfId="0" applyFont="1" applyFill="1" applyBorder="1" applyAlignment="1">
      <alignment horizontal="center"/>
    </xf>
    <xf numFmtId="0" fontId="4" fillId="6" borderId="0" xfId="0" applyFont="1" applyFill="1" applyBorder="1" applyAlignment="1"/>
    <xf numFmtId="0" fontId="6" fillId="8" borderId="0" xfId="0" applyFont="1" applyFill="1" applyBorder="1" applyAlignment="1"/>
    <xf numFmtId="0" fontId="6" fillId="8" borderId="0" xfId="0" applyFont="1" applyFill="1" applyBorder="1" applyAlignment="1">
      <alignment horizontal="center"/>
    </xf>
    <xf numFmtId="0" fontId="0" fillId="0" borderId="0" xfId="0" applyAlignment="1"/>
    <xf numFmtId="0" fontId="0" fillId="5" borderId="1" xfId="0" applyFill="1" applyBorder="1" applyAlignment="1">
      <alignment horizontal="center"/>
    </xf>
    <xf numFmtId="0" fontId="2" fillId="5" borderId="4" xfId="0" applyFont="1" applyFill="1" applyBorder="1" applyAlignment="1" applyProtection="1">
      <alignment horizontal="center"/>
      <protection locked="0"/>
    </xf>
    <xf numFmtId="0" fontId="0" fillId="4" borderId="2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4" fontId="9" fillId="4" borderId="5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 applyProtection="1">
      <alignment horizontal="center"/>
      <protection locked="0"/>
    </xf>
    <xf numFmtId="43" fontId="9" fillId="3" borderId="1" xfId="1" applyFont="1" applyFill="1" applyBorder="1" applyAlignment="1">
      <alignment horizontal="center"/>
    </xf>
    <xf numFmtId="164" fontId="8" fillId="4" borderId="3" xfId="0" applyNumberFormat="1" applyFont="1" applyFill="1" applyBorder="1" applyAlignment="1" applyProtection="1">
      <alignment horizontal="center"/>
      <protection locked="0"/>
    </xf>
    <xf numFmtId="0" fontId="8" fillId="4" borderId="1" xfId="0" applyFont="1" applyFill="1" applyBorder="1" applyAlignment="1">
      <alignment horizontal="center"/>
    </xf>
    <xf numFmtId="0" fontId="10" fillId="4" borderId="1" xfId="0" applyFont="1" applyFill="1" applyBorder="1" applyAlignment="1" applyProtection="1">
      <alignment horizontal="center"/>
      <protection locked="0"/>
    </xf>
    <xf numFmtId="164" fontId="8" fillId="4" borderId="3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center"/>
    </xf>
    <xf numFmtId="0" fontId="10" fillId="4" borderId="1" xfId="0" applyNumberFormat="1" applyFont="1" applyFill="1" applyBorder="1" applyAlignment="1" applyProtection="1">
      <alignment horizontal="center"/>
      <protection locked="0"/>
    </xf>
    <xf numFmtId="0" fontId="9" fillId="5" borderId="1" xfId="0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9" fillId="5" borderId="1" xfId="0" applyNumberFormat="1" applyFont="1" applyFill="1" applyBorder="1" applyAlignment="1">
      <alignment horizontal="center"/>
    </xf>
    <xf numFmtId="164" fontId="3" fillId="0" borderId="3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2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/>
    <xf numFmtId="0" fontId="0" fillId="0" borderId="2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3" borderId="0" xfId="0" applyFill="1"/>
    <xf numFmtId="0" fontId="0" fillId="4" borderId="0" xfId="0" applyFill="1"/>
    <xf numFmtId="164" fontId="3" fillId="5" borderId="3" xfId="0" applyNumberFormat="1" applyFont="1" applyFill="1" applyBorder="1" applyAlignment="1" applyProtection="1">
      <alignment horizontal="center"/>
      <protection locked="0"/>
    </xf>
    <xf numFmtId="0" fontId="0" fillId="5" borderId="1" xfId="0" applyFont="1" applyFill="1" applyBorder="1" applyAlignment="1" applyProtection="1">
      <alignment horizontal="center"/>
      <protection locked="0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/>
    <xf numFmtId="0" fontId="0" fillId="3" borderId="4" xfId="0" applyNumberFormat="1" applyFont="1" applyFill="1" applyBorder="1" applyAlignment="1" applyProtection="1">
      <alignment horizontal="center"/>
      <protection locked="0"/>
    </xf>
    <xf numFmtId="0" fontId="9" fillId="4" borderId="2" xfId="0" applyFont="1" applyFill="1" applyBorder="1" applyAlignment="1">
      <alignment horizontal="center"/>
    </xf>
    <xf numFmtId="9" fontId="0" fillId="3" borderId="1" xfId="2" applyFont="1" applyFill="1" applyBorder="1"/>
    <xf numFmtId="0" fontId="0" fillId="3" borderId="4" xfId="0" applyFont="1" applyFill="1" applyBorder="1" applyAlignment="1">
      <alignment horizontal="center"/>
    </xf>
    <xf numFmtId="0" fontId="0" fillId="3" borderId="4" xfId="0" applyFont="1" applyFill="1" applyBorder="1" applyAlignment="1" applyProtection="1">
      <alignment horizontal="center"/>
      <protection locked="0"/>
    </xf>
    <xf numFmtId="0" fontId="0" fillId="0" borderId="2" xfId="0" applyFill="1" applyBorder="1" applyAlignment="1">
      <alignment horizontal="center"/>
    </xf>
    <xf numFmtId="0" fontId="0" fillId="11" borderId="0" xfId="0" applyFill="1" applyAlignment="1"/>
    <xf numFmtId="0" fontId="6" fillId="11" borderId="0" xfId="0" applyFont="1" applyFill="1" applyBorder="1" applyAlignment="1">
      <alignment horizontal="center"/>
    </xf>
    <xf numFmtId="0" fontId="6" fillId="11" borderId="0" xfId="0" applyFont="1" applyFill="1" applyBorder="1" applyAlignment="1"/>
    <xf numFmtId="0" fontId="9" fillId="4" borderId="2" xfId="0" applyFont="1" applyFill="1" applyBorder="1" applyAlignment="1">
      <alignment horizontal="center"/>
    </xf>
    <xf numFmtId="0" fontId="3" fillId="4" borderId="1" xfId="0" applyFont="1" applyFill="1" applyBorder="1" applyAlignment="1" applyProtection="1">
      <alignment horizontal="center"/>
      <protection locked="0"/>
    </xf>
    <xf numFmtId="43" fontId="1" fillId="0" borderId="1" xfId="1" applyFont="1" applyFill="1" applyBorder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NumberFormat="1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3" fontId="2" fillId="0" borderId="1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3" fontId="2" fillId="4" borderId="1" xfId="0" applyNumberFormat="1" applyFont="1" applyFill="1" applyBorder="1" applyAlignment="1" applyProtection="1">
      <alignment horizontal="center"/>
      <protection locked="0"/>
    </xf>
    <xf numFmtId="164" fontId="8" fillId="0" borderId="3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 applyProtection="1">
      <alignment horizontal="center"/>
      <protection locked="0"/>
    </xf>
    <xf numFmtId="0" fontId="10" fillId="0" borderId="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/>
      <protection locked="0"/>
    </xf>
    <xf numFmtId="0" fontId="10" fillId="5" borderId="1" xfId="0" applyFont="1" applyFill="1" applyBorder="1" applyAlignment="1">
      <alignment horizontal="center"/>
    </xf>
    <xf numFmtId="0" fontId="10" fillId="5" borderId="1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4" borderId="3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/>
    </xf>
    <xf numFmtId="0" fontId="13" fillId="5" borderId="1" xfId="0" applyFont="1" applyFill="1" applyBorder="1" applyAlignment="1">
      <alignment horizontal="center"/>
    </xf>
    <xf numFmtId="0" fontId="3" fillId="5" borderId="1" xfId="0" applyNumberFormat="1" applyFont="1" applyFill="1" applyBorder="1" applyAlignment="1" applyProtection="1">
      <alignment horizontal="center"/>
      <protection locked="0"/>
    </xf>
    <xf numFmtId="0" fontId="14" fillId="4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3" fillId="0" borderId="0" xfId="0" applyFont="1"/>
    <xf numFmtId="0" fontId="12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</xf>
    <xf numFmtId="164" fontId="15" fillId="5" borderId="3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3" borderId="1" xfId="0" applyNumberFormat="1" applyFont="1" applyFill="1" applyBorder="1" applyAlignment="1" applyProtection="1">
      <alignment horizontal="center"/>
      <protection locked="0"/>
    </xf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  <protection locked="0"/>
    </xf>
    <xf numFmtId="0" fontId="9" fillId="4" borderId="2" xfId="0" applyFont="1" applyFill="1" applyBorder="1" applyAlignment="1">
      <alignment horizontal="center"/>
    </xf>
    <xf numFmtId="164" fontId="0" fillId="4" borderId="3" xfId="0" applyNumberFormat="1" applyFill="1" applyBorder="1" applyAlignment="1" applyProtection="1">
      <alignment horizontal="center"/>
      <protection locked="0"/>
    </xf>
    <xf numFmtId="0" fontId="10" fillId="5" borderId="1" xfId="0" applyNumberFormat="1" applyFont="1" applyFill="1" applyBorder="1" applyAlignment="1" applyProtection="1">
      <alignment horizontal="center"/>
      <protection locked="0"/>
    </xf>
    <xf numFmtId="0" fontId="9" fillId="4" borderId="2" xfId="0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3" fontId="10" fillId="0" borderId="1" xfId="0" applyNumberFormat="1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Border="1"/>
    <xf numFmtId="0" fontId="8" fillId="5" borderId="13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10" borderId="1" xfId="0" applyFont="1" applyFill="1" applyBorder="1" applyAlignment="1" applyProtection="1">
      <alignment horizontal="center"/>
      <protection locked="0"/>
    </xf>
    <xf numFmtId="0" fontId="0" fillId="10" borderId="1" xfId="0" applyNumberFormat="1" applyFont="1" applyFill="1" applyBorder="1" applyAlignment="1" applyProtection="1">
      <alignment horizontal="center"/>
      <protection locked="0"/>
    </xf>
    <xf numFmtId="0" fontId="0" fillId="10" borderId="1" xfId="0" applyFill="1" applyBorder="1"/>
    <xf numFmtId="0" fontId="3" fillId="10" borderId="1" xfId="0" applyFont="1" applyFill="1" applyBorder="1"/>
    <xf numFmtId="0" fontId="3" fillId="10" borderId="0" xfId="0" applyFont="1" applyFill="1"/>
    <xf numFmtId="0" fontId="10" fillId="10" borderId="1" xfId="0" applyFont="1" applyFill="1" applyBorder="1" applyAlignment="1">
      <alignment horizontal="center"/>
    </xf>
    <xf numFmtId="0" fontId="10" fillId="10" borderId="1" xfId="0" applyNumberFormat="1" applyFont="1" applyFill="1" applyBorder="1" applyAlignment="1">
      <alignment horizontal="center"/>
    </xf>
    <xf numFmtId="0" fontId="3" fillId="12" borderId="1" xfId="0" applyNumberFormat="1" applyFont="1" applyFill="1" applyBorder="1" applyAlignment="1" applyProtection="1">
      <alignment horizontal="center"/>
      <protection locked="0"/>
    </xf>
    <xf numFmtId="0" fontId="0" fillId="12" borderId="1" xfId="0" applyFill="1" applyBorder="1"/>
    <xf numFmtId="0" fontId="3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NumberFormat="1" applyFont="1" applyFill="1" applyBorder="1" applyAlignment="1" applyProtection="1">
      <alignment horizontal="center"/>
      <protection locked="0"/>
    </xf>
    <xf numFmtId="0" fontId="10" fillId="12" borderId="1" xfId="0" applyNumberFormat="1" applyFont="1" applyFill="1" applyBorder="1" applyAlignment="1">
      <alignment horizontal="center"/>
    </xf>
    <xf numFmtId="0" fontId="9" fillId="12" borderId="1" xfId="0" applyNumberFormat="1" applyFont="1" applyFill="1" applyBorder="1" applyAlignment="1">
      <alignment horizontal="center"/>
    </xf>
    <xf numFmtId="0" fontId="9" fillId="12" borderId="1" xfId="0" applyNumberFormat="1" applyFont="1" applyFill="1" applyBorder="1" applyAlignment="1" applyProtection="1">
      <alignment horizontal="center"/>
      <protection locked="0"/>
    </xf>
    <xf numFmtId="0" fontId="10" fillId="12" borderId="1" xfId="0" applyNumberFormat="1" applyFont="1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3" fillId="12" borderId="0" xfId="0" applyFont="1" applyFill="1"/>
    <xf numFmtId="0" fontId="0" fillId="13" borderId="1" xfId="0" applyNumberFormat="1" applyFont="1" applyFill="1" applyBorder="1" applyAlignment="1" applyProtection="1">
      <alignment horizontal="center"/>
      <protection locked="0"/>
    </xf>
    <xf numFmtId="0" fontId="0" fillId="13" borderId="1" xfId="0" applyFill="1" applyBorder="1"/>
    <xf numFmtId="0" fontId="3" fillId="13" borderId="1" xfId="0" applyFont="1" applyFill="1" applyBorder="1"/>
    <xf numFmtId="0" fontId="3" fillId="13" borderId="0" xfId="0" applyFont="1" applyFill="1"/>
    <xf numFmtId="0" fontId="14" fillId="10" borderId="1" xfId="0" applyFont="1" applyFill="1" applyBorder="1" applyAlignment="1" applyProtection="1">
      <alignment horizontal="center"/>
      <protection locked="0"/>
    </xf>
    <xf numFmtId="0" fontId="13" fillId="10" borderId="1" xfId="0" applyFont="1" applyFill="1" applyBorder="1" applyAlignment="1" applyProtection="1">
      <alignment horizontal="center"/>
      <protection locked="0"/>
    </xf>
    <xf numFmtId="0" fontId="13" fillId="10" borderId="1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1" xfId="0" applyNumberFormat="1" applyFont="1" applyFill="1" applyBorder="1" applyAlignment="1" applyProtection="1">
      <alignment horizontal="center"/>
      <protection locked="0"/>
    </xf>
    <xf numFmtId="0" fontId="13" fillId="10" borderId="1" xfId="0" applyFont="1" applyFill="1" applyBorder="1"/>
    <xf numFmtId="0" fontId="0" fillId="12" borderId="2" xfId="0" applyFill="1" applyBorder="1" applyAlignment="1" applyProtection="1">
      <alignment horizontal="center"/>
      <protection locked="0"/>
    </xf>
    <xf numFmtId="0" fontId="0" fillId="12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164" fontId="8" fillId="14" borderId="3" xfId="0" applyNumberFormat="1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1" xfId="0" applyFont="1" applyFill="1" applyBorder="1" applyAlignment="1" applyProtection="1">
      <alignment horizontal="center"/>
      <protection locked="0"/>
    </xf>
    <xf numFmtId="0" fontId="9" fillId="14" borderId="2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1" xfId="0" applyFont="1" applyFill="1" applyBorder="1" applyAlignment="1" applyProtection="1">
      <alignment horizontal="center"/>
      <protection locked="0"/>
    </xf>
    <xf numFmtId="164" fontId="3" fillId="14" borderId="3" xfId="0" applyNumberFormat="1" applyFont="1" applyFill="1" applyBorder="1" applyAlignment="1" applyProtection="1">
      <alignment horizontal="center"/>
      <protection locked="0"/>
    </xf>
    <xf numFmtId="0" fontId="2" fillId="14" borderId="4" xfId="0" applyFont="1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4" borderId="2" xfId="0" applyFont="1" applyFill="1" applyBorder="1" applyAlignment="1" applyProtection="1">
      <alignment horizontal="center"/>
      <protection locked="0"/>
    </xf>
    <xf numFmtId="0" fontId="9" fillId="14" borderId="1" xfId="0" applyFont="1" applyFill="1" applyBorder="1" applyAlignment="1" applyProtection="1">
      <alignment horizontal="center"/>
      <protection locked="0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0" fillId="14" borderId="2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0" fillId="14" borderId="3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14" fillId="10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7" fillId="11" borderId="12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2" xfId="0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0" fillId="14" borderId="2" xfId="0" applyFont="1" applyFill="1" applyBorder="1" applyAlignment="1" applyProtection="1">
      <alignment horizontal="center"/>
      <protection locked="0"/>
    </xf>
    <xf numFmtId="0" fontId="0" fillId="14" borderId="2" xfId="0" applyFont="1" applyFill="1" applyBorder="1" applyAlignment="1">
      <alignment horizontal="center"/>
    </xf>
    <xf numFmtId="0" fontId="0" fillId="12" borderId="2" xfId="0" applyFont="1" applyFill="1" applyBorder="1" applyAlignment="1" applyProtection="1">
      <alignment horizontal="center"/>
      <protection locked="0"/>
    </xf>
    <xf numFmtId="0" fontId="10" fillId="0" borderId="16" xfId="0" applyNumberFormat="1" applyFont="1" applyFill="1" applyBorder="1" applyAlignment="1">
      <alignment horizontal="center"/>
    </xf>
    <xf numFmtId="0" fontId="10" fillId="4" borderId="13" xfId="0" applyNumberFormat="1" applyFont="1" applyFill="1" applyBorder="1" applyAlignment="1">
      <alignment horizontal="center"/>
    </xf>
    <xf numFmtId="0" fontId="10" fillId="0" borderId="13" xfId="0" applyNumberFormat="1" applyFont="1" applyFill="1" applyBorder="1" applyAlignment="1">
      <alignment horizontal="center"/>
    </xf>
    <xf numFmtId="0" fontId="10" fillId="4" borderId="13" xfId="0" applyNumberFormat="1" applyFont="1" applyFill="1" applyBorder="1" applyAlignment="1" applyProtection="1">
      <alignment horizontal="center"/>
      <protection locked="0"/>
    </xf>
    <xf numFmtId="0" fontId="9" fillId="4" borderId="13" xfId="0" applyNumberFormat="1" applyFont="1" applyFill="1" applyBorder="1" applyAlignment="1">
      <alignment horizontal="center"/>
    </xf>
    <xf numFmtId="0" fontId="9" fillId="4" borderId="13" xfId="0" applyNumberFormat="1" applyFont="1" applyFill="1" applyBorder="1" applyAlignment="1" applyProtection="1">
      <alignment horizontal="center"/>
      <protection locked="0"/>
    </xf>
    <xf numFmtId="0" fontId="3" fillId="4" borderId="13" xfId="0" applyNumberFormat="1" applyFont="1" applyFill="1" applyBorder="1" applyAlignment="1" applyProtection="1">
      <alignment horizontal="center"/>
      <protection locked="0"/>
    </xf>
    <xf numFmtId="0" fontId="3" fillId="0" borderId="13" xfId="0" applyNumberFormat="1" applyFont="1" applyFill="1" applyBorder="1" applyAlignment="1" applyProtection="1">
      <alignment horizontal="center"/>
      <protection locked="0"/>
    </xf>
    <xf numFmtId="0" fontId="0" fillId="4" borderId="13" xfId="0" applyNumberFormat="1" applyFont="1" applyFill="1" applyBorder="1" applyAlignment="1" applyProtection="1">
      <alignment horizontal="center"/>
      <protection locked="0"/>
    </xf>
    <xf numFmtId="0" fontId="0" fillId="0" borderId="13" xfId="0" applyNumberFormat="1" applyFont="1" applyFill="1" applyBorder="1" applyAlignment="1" applyProtection="1">
      <alignment horizontal="center"/>
      <protection locked="0"/>
    </xf>
    <xf numFmtId="0" fontId="14" fillId="4" borderId="13" xfId="0" applyNumberFormat="1" applyFont="1" applyFill="1" applyBorder="1" applyAlignment="1" applyProtection="1">
      <alignment horizontal="center"/>
      <protection locked="0"/>
    </xf>
    <xf numFmtId="0" fontId="3" fillId="14" borderId="1" xfId="0" applyFont="1" applyFill="1" applyBorder="1"/>
    <xf numFmtId="0" fontId="0" fillId="14" borderId="1" xfId="0" applyFill="1" applyBorder="1"/>
    <xf numFmtId="0" fontId="13" fillId="14" borderId="1" xfId="0" applyFont="1" applyFill="1" applyBorder="1"/>
    <xf numFmtId="0" fontId="10" fillId="3" borderId="1" xfId="0" applyNumberFormat="1" applyFont="1" applyFill="1" applyBorder="1" applyAlignment="1">
      <alignment horizontal="center"/>
    </xf>
    <xf numFmtId="0" fontId="3" fillId="0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62"/>
  <sheetViews>
    <sheetView tabSelected="1" topLeftCell="C1" zoomScale="85" zoomScaleNormal="85" workbookViewId="0">
      <pane ySplit="6" topLeftCell="A7" activePane="bottomLeft" state="frozen"/>
      <selection pane="bottomLeft" activeCell="P266" sqref="P266"/>
    </sheetView>
  </sheetViews>
  <sheetFormatPr defaultRowHeight="15" x14ac:dyDescent="0.25"/>
  <cols>
    <col min="1" max="1" width="10.5703125" bestFit="1" customWidth="1"/>
    <col min="2" max="2" width="17" bestFit="1" customWidth="1"/>
    <col min="3" max="3" width="38.140625" bestFit="1" customWidth="1"/>
    <col min="4" max="4" width="8.42578125" customWidth="1"/>
    <col min="5" max="5" width="14.28515625" bestFit="1" customWidth="1"/>
    <col min="6" max="6" width="9.7109375" bestFit="1" customWidth="1"/>
    <col min="8" max="8" width="11.140625" customWidth="1"/>
    <col min="9" max="9" width="11.42578125" customWidth="1"/>
    <col min="10" max="10" width="14.140625" bestFit="1" customWidth="1"/>
    <col min="11" max="15" width="9.140625" customWidth="1"/>
  </cols>
  <sheetData>
    <row r="1" spans="1:21" ht="35.25" x14ac:dyDescent="0.6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</row>
    <row r="2" spans="1:21" ht="31.5" x14ac:dyDescent="0.5">
      <c r="A2" s="29"/>
      <c r="B2" s="28"/>
      <c r="C2" s="28"/>
      <c r="D2" s="28"/>
      <c r="E2" s="28"/>
      <c r="F2" s="28"/>
      <c r="G2" s="27"/>
      <c r="H2" s="28"/>
      <c r="I2" s="28"/>
      <c r="J2" s="28"/>
    </row>
    <row r="3" spans="1:21" x14ac:dyDescent="0.25">
      <c r="A3" s="203" t="s">
        <v>1</v>
      </c>
      <c r="B3" s="203"/>
      <c r="C3" s="203"/>
      <c r="D3" s="203"/>
      <c r="E3" s="203"/>
      <c r="F3" s="203"/>
      <c r="G3" s="203"/>
      <c r="H3" s="203"/>
      <c r="I3" s="203"/>
      <c r="J3" s="203"/>
    </row>
    <row r="4" spans="1:21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</row>
    <row r="5" spans="1:21" ht="15.75" thickBot="1" x14ac:dyDescent="0.3">
      <c r="A5" s="206"/>
      <c r="B5" s="206"/>
      <c r="C5" s="206"/>
      <c r="D5" s="206"/>
      <c r="E5" s="206"/>
      <c r="F5" s="206"/>
      <c r="G5" s="206"/>
      <c r="H5" s="206"/>
      <c r="I5" s="206"/>
      <c r="J5" s="206"/>
    </row>
    <row r="6" spans="1:21" x14ac:dyDescent="0.25">
      <c r="A6" s="33" t="s">
        <v>2</v>
      </c>
      <c r="B6" s="34" t="s">
        <v>3</v>
      </c>
      <c r="C6" s="35" t="s">
        <v>4</v>
      </c>
      <c r="D6" s="35" t="s">
        <v>5</v>
      </c>
      <c r="E6" s="35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4" t="s">
        <v>11</v>
      </c>
      <c r="K6" s="66" t="s">
        <v>160</v>
      </c>
      <c r="L6" s="139" t="s">
        <v>161</v>
      </c>
      <c r="M6" s="139" t="s">
        <v>162</v>
      </c>
      <c r="N6" s="139" t="s">
        <v>163</v>
      </c>
      <c r="O6" s="138" t="s">
        <v>164</v>
      </c>
      <c r="P6" s="138" t="s">
        <v>165</v>
      </c>
      <c r="Q6" s="138" t="s">
        <v>166</v>
      </c>
      <c r="R6" s="138" t="s">
        <v>167</v>
      </c>
      <c r="S6" s="138" t="s">
        <v>168</v>
      </c>
      <c r="T6" s="138" t="s">
        <v>169</v>
      </c>
      <c r="U6" s="138" t="s">
        <v>170</v>
      </c>
    </row>
    <row r="7" spans="1:21" x14ac:dyDescent="0.25">
      <c r="K7" s="66"/>
      <c r="L7" s="66"/>
      <c r="M7" s="66"/>
      <c r="N7" s="66"/>
    </row>
    <row r="8" spans="1:21" s="120" customFormat="1" hidden="1" x14ac:dyDescent="0.25">
      <c r="A8" s="97">
        <v>42664</v>
      </c>
      <c r="B8" s="98">
        <v>834</v>
      </c>
      <c r="C8" s="99" t="s">
        <v>45</v>
      </c>
      <c r="D8" s="99"/>
      <c r="E8" s="98" t="s">
        <v>129</v>
      </c>
      <c r="F8" s="100">
        <v>20</v>
      </c>
      <c r="G8" s="98">
        <v>4</v>
      </c>
      <c r="H8" s="98">
        <v>478.85</v>
      </c>
      <c r="I8" s="98"/>
      <c r="J8" s="233">
        <v>203</v>
      </c>
      <c r="K8" s="132"/>
      <c r="L8" s="132"/>
      <c r="M8" s="132"/>
      <c r="N8" s="132"/>
    </row>
    <row r="9" spans="1:21" s="120" customFormat="1" x14ac:dyDescent="0.25">
      <c r="A9" s="173">
        <v>42644</v>
      </c>
      <c r="B9" s="174">
        <v>245</v>
      </c>
      <c r="C9" s="175" t="s">
        <v>45</v>
      </c>
      <c r="D9" s="175"/>
      <c r="E9" s="174"/>
      <c r="F9" s="193" t="s">
        <v>46</v>
      </c>
      <c r="G9" s="194"/>
      <c r="H9" s="174"/>
      <c r="I9" s="185">
        <v>482</v>
      </c>
      <c r="J9" s="104">
        <v>203</v>
      </c>
      <c r="K9" s="132">
        <v>0</v>
      </c>
      <c r="L9" s="132">
        <f>IF(K9=0,J8+0,IF(K9=2,J8+62,IF(K9=4,J8+72,IF(K9=6,J8+82))))</f>
        <v>203</v>
      </c>
      <c r="M9" s="132">
        <f>IF(H8&gt;=450,L9-10,IF(H8&lt;=450,L9))</f>
        <v>193</v>
      </c>
      <c r="N9" s="132" t="str">
        <f>IF(L9=M9,"OK","DIS")</f>
        <v>DIS</v>
      </c>
      <c r="O9" s="120" t="str">
        <f>IF(J9=M9,"OK", "WRONG")</f>
        <v>WRONG</v>
      </c>
      <c r="P9" s="244">
        <v>2722</v>
      </c>
      <c r="Q9" s="244">
        <v>210</v>
      </c>
      <c r="R9" s="132" t="str">
        <f>IF(Q9&gt;J9,"profit",IF(Q9=J9,"no p no l",IF(Q9&lt;J9,"loss")))</f>
        <v>profit</v>
      </c>
      <c r="S9" s="132">
        <f>J9*I9</f>
        <v>97846</v>
      </c>
      <c r="T9" s="132">
        <f>Q9*I9</f>
        <v>101220</v>
      </c>
      <c r="U9" s="132">
        <f>T9-S9</f>
        <v>3374</v>
      </c>
    </row>
    <row r="10" spans="1:21" s="120" customFormat="1" hidden="1" x14ac:dyDescent="0.25">
      <c r="A10" s="97">
        <v>42674</v>
      </c>
      <c r="B10" s="98">
        <v>879</v>
      </c>
      <c r="C10" s="99" t="s">
        <v>45</v>
      </c>
      <c r="D10" s="99"/>
      <c r="E10" s="98" t="s">
        <v>129</v>
      </c>
      <c r="F10" s="118">
        <v>18</v>
      </c>
      <c r="G10" s="117">
        <v>18</v>
      </c>
      <c r="H10" s="117">
        <v>484.05</v>
      </c>
      <c r="I10" s="117"/>
      <c r="J10" s="234">
        <v>210</v>
      </c>
      <c r="K10" s="132"/>
      <c r="L10" s="132">
        <f>IF(K10=0,J9+0,IF(K10=2,J9+62,IF(K10=4,J9+72,IF(K10=6,J9+82))))</f>
        <v>203</v>
      </c>
      <c r="M10" s="132">
        <f>IF(H9&gt;=450,L10-10,IF(H9&lt;=450,L10))</f>
        <v>203</v>
      </c>
      <c r="N10" s="132" t="str">
        <f t="shared" ref="N10:N71" si="0">IF(L10=M10,"OK","DIS")</f>
        <v>OK</v>
      </c>
    </row>
    <row r="11" spans="1:21" s="120" customFormat="1" x14ac:dyDescent="0.25">
      <c r="A11" s="173">
        <v>42644</v>
      </c>
      <c r="B11" s="174">
        <v>245</v>
      </c>
      <c r="C11" s="175" t="s">
        <v>45</v>
      </c>
      <c r="D11" s="175"/>
      <c r="E11" s="174"/>
      <c r="F11" s="193" t="s">
        <v>33</v>
      </c>
      <c r="G11" s="194"/>
      <c r="H11" s="174"/>
      <c r="I11" s="185">
        <v>482.8</v>
      </c>
      <c r="J11" s="104">
        <v>210</v>
      </c>
      <c r="K11" s="132">
        <v>0</v>
      </c>
      <c r="L11" s="132">
        <f>IF(K11=0,J10+0,IF(K11=2,J10+62,IF(K11=4,J10+72,IF(K11=6,J10+82))))</f>
        <v>210</v>
      </c>
      <c r="M11" s="132">
        <f>IF(H10&gt;=450,L11-10,IF(H10&lt;=450,L11))</f>
        <v>200</v>
      </c>
      <c r="N11" s="132" t="str">
        <f t="shared" si="0"/>
        <v>DIS</v>
      </c>
      <c r="O11" s="120" t="str">
        <f>IF(J11=M11,"OK", "WRONG")</f>
        <v>WRONG</v>
      </c>
      <c r="P11" s="244">
        <v>2722</v>
      </c>
      <c r="Q11" s="244">
        <v>210</v>
      </c>
      <c r="R11" s="132" t="str">
        <f>IF(Q11&gt;J11,"profit",IF(Q11=J11,"no P no L",IF(Q11&lt;J11,"loss")))</f>
        <v>no P no L</v>
      </c>
      <c r="S11" s="132">
        <f>J11*I11</f>
        <v>101388</v>
      </c>
      <c r="T11" s="132">
        <f>Q11*I11</f>
        <v>101388</v>
      </c>
      <c r="U11" s="132">
        <f>T11-S11</f>
        <v>0</v>
      </c>
    </row>
    <row r="12" spans="1:21" s="120" customFormat="1" hidden="1" x14ac:dyDescent="0.25">
      <c r="A12" s="97"/>
      <c r="B12" s="98"/>
      <c r="C12" s="99" t="s">
        <v>47</v>
      </c>
      <c r="D12" s="99" t="s">
        <v>120</v>
      </c>
      <c r="E12" s="98" t="s">
        <v>127</v>
      </c>
      <c r="F12" s="100"/>
      <c r="G12" s="98"/>
      <c r="H12" s="98">
        <v>4</v>
      </c>
      <c r="I12" s="98"/>
      <c r="J12" s="235">
        <v>150</v>
      </c>
      <c r="K12" s="132"/>
      <c r="L12" s="132">
        <f>IF(K12=0,J11+0,IF(K12=2,J11+62,IF(K12=4,J11+72,IF(K12=6,J11+82))))</f>
        <v>210</v>
      </c>
      <c r="M12" s="132">
        <f>IF(H11&gt;=450,L12-10,IF(H11&lt;=450,L12))</f>
        <v>210</v>
      </c>
      <c r="N12" s="132" t="str">
        <f t="shared" si="0"/>
        <v>OK</v>
      </c>
    </row>
    <row r="13" spans="1:21" s="120" customFormat="1" x14ac:dyDescent="0.25">
      <c r="A13" s="173">
        <v>42644</v>
      </c>
      <c r="B13" s="174">
        <v>246</v>
      </c>
      <c r="C13" s="175" t="s">
        <v>47</v>
      </c>
      <c r="D13" s="175"/>
      <c r="E13" s="174"/>
      <c r="F13" s="193" t="s">
        <v>34</v>
      </c>
      <c r="G13" s="194"/>
      <c r="H13" s="174"/>
      <c r="I13" s="185">
        <v>4</v>
      </c>
      <c r="J13" s="104">
        <v>150</v>
      </c>
      <c r="K13" s="132">
        <v>0</v>
      </c>
      <c r="L13" s="132">
        <f>IF(K13=0,J12+0,IF(K13=2,J12+62,IF(K13=4,J12+72,IF(K13=6,J12+82))))</f>
        <v>150</v>
      </c>
      <c r="M13" s="132">
        <f>IF(H12&gt;=450,L13-10,IF(H12&lt;=450,L13))</f>
        <v>150</v>
      </c>
      <c r="N13" s="132" t="str">
        <f t="shared" si="0"/>
        <v>OK</v>
      </c>
      <c r="O13" s="120" t="str">
        <f>IF(J13=M13,"OK", "WRONG")</f>
        <v>OK</v>
      </c>
      <c r="P13" s="244">
        <v>2728</v>
      </c>
      <c r="Q13" s="244">
        <v>170</v>
      </c>
      <c r="R13" s="132" t="str">
        <f>IF(Q13&gt;J13,"profit",IF(Q13=J13,"no p no l",IF(Q13&lt;J13,"loss")))</f>
        <v>profit</v>
      </c>
      <c r="S13" s="132">
        <f>J13*I13</f>
        <v>600</v>
      </c>
      <c r="T13" s="132">
        <f>Q13*I13</f>
        <v>680</v>
      </c>
      <c r="U13" s="132">
        <f>T13-S13</f>
        <v>80</v>
      </c>
    </row>
    <row r="14" spans="1:21" s="120" customFormat="1" hidden="1" x14ac:dyDescent="0.25">
      <c r="A14" s="97"/>
      <c r="B14" s="98"/>
      <c r="C14" s="99" t="s">
        <v>47</v>
      </c>
      <c r="D14" s="99" t="s">
        <v>120</v>
      </c>
      <c r="E14" s="98" t="s">
        <v>127</v>
      </c>
      <c r="F14" s="118"/>
      <c r="G14" s="117"/>
      <c r="H14" s="117">
        <v>3</v>
      </c>
      <c r="I14" s="117"/>
      <c r="J14" s="234">
        <v>150</v>
      </c>
      <c r="K14" s="132"/>
      <c r="L14" s="132">
        <f>IF(K14=0,J13+0,IF(K14=2,J13+62,IF(K14=4,J13+72,IF(K14=6,J13+82))))</f>
        <v>150</v>
      </c>
      <c r="M14" s="132">
        <f>IF(H13&gt;=450,L14-10,IF(H13&lt;=450,L14))</f>
        <v>150</v>
      </c>
      <c r="N14" s="132" t="str">
        <f t="shared" si="0"/>
        <v>OK</v>
      </c>
    </row>
    <row r="15" spans="1:21" s="120" customFormat="1" x14ac:dyDescent="0.25">
      <c r="A15" s="173">
        <v>42644</v>
      </c>
      <c r="B15" s="174">
        <v>246</v>
      </c>
      <c r="C15" s="175" t="s">
        <v>47</v>
      </c>
      <c r="D15" s="175"/>
      <c r="E15" s="174"/>
      <c r="F15" s="193" t="s">
        <v>28</v>
      </c>
      <c r="G15" s="194"/>
      <c r="H15" s="174"/>
      <c r="I15" s="185">
        <v>3</v>
      </c>
      <c r="J15" s="104">
        <v>150</v>
      </c>
      <c r="K15" s="132">
        <v>0</v>
      </c>
      <c r="L15" s="132">
        <f>IF(K15=0,J14+0,IF(K15=2,J14+62,IF(K15=4,J14+72,IF(K15=6,J14+82))))</f>
        <v>150</v>
      </c>
      <c r="M15" s="132">
        <f>IF(H14&gt;=450,L15-10,IF(H14&lt;=450,L15))</f>
        <v>150</v>
      </c>
      <c r="N15" s="132" t="str">
        <f t="shared" si="0"/>
        <v>OK</v>
      </c>
      <c r="O15" s="120" t="str">
        <f>IF(J15=M15,"OK", "WRONG")</f>
        <v>OK</v>
      </c>
      <c r="P15" s="244">
        <v>2728</v>
      </c>
      <c r="Q15" s="244">
        <v>170</v>
      </c>
      <c r="R15" s="132" t="str">
        <f>IF(Q15&gt;J15,"profit",IF(Q15=J15,"no p no l",IF(Q15&lt;J15,"loss")))</f>
        <v>profit</v>
      </c>
      <c r="S15" s="132">
        <f>J15*I15</f>
        <v>450</v>
      </c>
      <c r="T15" s="132">
        <f>Q15*I15</f>
        <v>510</v>
      </c>
      <c r="U15" s="132">
        <f>T15-S15</f>
        <v>60</v>
      </c>
    </row>
    <row r="16" spans="1:21" s="120" customFormat="1" hidden="1" x14ac:dyDescent="0.25">
      <c r="A16" s="97"/>
      <c r="B16" s="98"/>
      <c r="C16" s="99" t="s">
        <v>47</v>
      </c>
      <c r="D16" s="99" t="s">
        <v>120</v>
      </c>
      <c r="E16" s="98" t="s">
        <v>127</v>
      </c>
      <c r="F16" s="118"/>
      <c r="G16" s="117"/>
      <c r="H16" s="117">
        <v>3</v>
      </c>
      <c r="I16" s="117"/>
      <c r="J16" s="236">
        <v>150</v>
      </c>
      <c r="K16" s="132"/>
      <c r="L16" s="132">
        <f>IF(K16=0,J15+0,IF(K16=2,J15+62,IF(K16=4,J15+72,IF(K16=6,J15+82))))</f>
        <v>150</v>
      </c>
      <c r="M16" s="132">
        <f>IF(H15&gt;=450,L16-10,IF(H15&lt;=450,L16))</f>
        <v>150</v>
      </c>
      <c r="N16" s="132" t="str">
        <f t="shared" si="0"/>
        <v>OK</v>
      </c>
    </row>
    <row r="17" spans="1:21" s="120" customFormat="1" x14ac:dyDescent="0.25">
      <c r="A17" s="173">
        <v>42644</v>
      </c>
      <c r="B17" s="174">
        <v>246</v>
      </c>
      <c r="C17" s="175" t="s">
        <v>47</v>
      </c>
      <c r="D17" s="175"/>
      <c r="E17" s="174"/>
      <c r="F17" s="193" t="s">
        <v>39</v>
      </c>
      <c r="G17" s="194"/>
      <c r="H17" s="174"/>
      <c r="I17" s="185">
        <v>3</v>
      </c>
      <c r="J17" s="119">
        <v>150</v>
      </c>
      <c r="K17" s="132">
        <v>0</v>
      </c>
      <c r="L17" s="132">
        <f>IF(K17=0,J16+0,IF(K17=2,J16+62,IF(K17=4,J16+72,IF(K17=6,J16+82))))</f>
        <v>150</v>
      </c>
      <c r="M17" s="132">
        <f>IF(H16&gt;=450,L17-10,IF(H16&lt;=450,L17))</f>
        <v>150</v>
      </c>
      <c r="N17" s="132" t="str">
        <f t="shared" si="0"/>
        <v>OK</v>
      </c>
      <c r="O17" s="120" t="str">
        <f>IF(J17=M17,"OK", "WRONG")</f>
        <v>OK</v>
      </c>
      <c r="P17" s="244">
        <v>2728</v>
      </c>
      <c r="Q17" s="244">
        <v>170</v>
      </c>
      <c r="R17" s="132" t="str">
        <f>IF(Q17&gt;J17,"profit",IF(Q17=J17,"no p no l",IF(Q17&lt;J17,"loss")))</f>
        <v>profit</v>
      </c>
      <c r="S17" s="132">
        <f>J17*I17</f>
        <v>450</v>
      </c>
      <c r="T17" s="132">
        <f>Q17*I17</f>
        <v>510</v>
      </c>
      <c r="U17" s="132">
        <f>T17-S17</f>
        <v>60</v>
      </c>
    </row>
    <row r="18" spans="1:21" hidden="1" x14ac:dyDescent="0.25">
      <c r="A18" s="97">
        <v>42641</v>
      </c>
      <c r="B18" s="98">
        <v>1391</v>
      </c>
      <c r="C18" s="99" t="s">
        <v>20</v>
      </c>
      <c r="D18" s="99" t="s">
        <v>120</v>
      </c>
      <c r="E18" s="98" t="s">
        <v>121</v>
      </c>
      <c r="F18" s="100">
        <v>13</v>
      </c>
      <c r="G18" s="98">
        <v>6</v>
      </c>
      <c r="H18" s="98">
        <v>1481.4</v>
      </c>
      <c r="I18" s="98"/>
      <c r="J18" s="235">
        <v>191</v>
      </c>
      <c r="K18" s="66"/>
      <c r="L18" s="132">
        <f>IF(K18=0,J17+0,IF(K18=2,J17+62,IF(K18=4,J17+72,IF(K18=6,J17+82))))</f>
        <v>150</v>
      </c>
      <c r="M18" s="132">
        <f>IF(H17&gt;=450,L18-10,IF(H17&lt;=450,L18))</f>
        <v>150</v>
      </c>
      <c r="N18" s="132" t="str">
        <f t="shared" si="0"/>
        <v>OK</v>
      </c>
    </row>
    <row r="19" spans="1:21" x14ac:dyDescent="0.25">
      <c r="A19" s="48">
        <v>42644</v>
      </c>
      <c r="B19" s="101">
        <v>247</v>
      </c>
      <c r="C19" s="140" t="s">
        <v>20</v>
      </c>
      <c r="D19" s="140"/>
      <c r="E19" s="145" t="s">
        <v>26</v>
      </c>
      <c r="F19" s="204" t="s">
        <v>31</v>
      </c>
      <c r="G19" s="205"/>
      <c r="H19" s="145"/>
      <c r="I19" s="172">
        <v>1225</v>
      </c>
      <c r="J19" s="146">
        <f>191+52</f>
        <v>243</v>
      </c>
      <c r="K19" s="66">
        <v>6</v>
      </c>
      <c r="L19" s="132">
        <f>IF(K19=0,J18+0,IF(K19=2,J18+62,IF(K19=4,J18+72,IF(K19=6,J18+82))))</f>
        <v>273</v>
      </c>
      <c r="M19" s="132">
        <f>IF(H18&gt;=450,L19-10,IF(H18&lt;=450,L19))</f>
        <v>263</v>
      </c>
      <c r="N19" s="132" t="str">
        <f t="shared" si="0"/>
        <v>DIS</v>
      </c>
      <c r="O19" s="120" t="str">
        <f>IF(J19=M19,"OK", "WRONG")</f>
        <v>WRONG</v>
      </c>
      <c r="P19" s="245"/>
      <c r="Q19" s="245">
        <v>260</v>
      </c>
      <c r="R19" s="132" t="str">
        <f>IF(Q19&gt;J19,"profit",IF(Q19=J19,"no p no l",IF(Q19&lt;J19,"loss")))</f>
        <v>profit</v>
      </c>
      <c r="S19" s="132">
        <f>J19*I19</f>
        <v>297675</v>
      </c>
      <c r="T19" s="132">
        <f>Q19*I19</f>
        <v>318500</v>
      </c>
      <c r="U19" s="132">
        <f>T19-S19</f>
        <v>20825</v>
      </c>
    </row>
    <row r="20" spans="1:21" hidden="1" x14ac:dyDescent="0.25">
      <c r="A20" s="97"/>
      <c r="B20" s="98"/>
      <c r="C20" s="99" t="s">
        <v>48</v>
      </c>
      <c r="D20" s="99" t="s">
        <v>120</v>
      </c>
      <c r="E20" s="98" t="s">
        <v>131</v>
      </c>
      <c r="F20" s="100"/>
      <c r="G20" s="98"/>
      <c r="H20" s="39">
        <v>12.9</v>
      </c>
      <c r="I20" s="39"/>
      <c r="J20" s="237">
        <v>177</v>
      </c>
      <c r="K20" s="66"/>
      <c r="L20" s="132">
        <f>IF(K20=0,J19+0,IF(K20=2,J19+62,IF(K20=4,J19+72,IF(K20=6,J19+82))))</f>
        <v>243</v>
      </c>
      <c r="M20" s="132">
        <f>IF(H19&gt;=450,L20-10,IF(H19&lt;=450,L20))</f>
        <v>243</v>
      </c>
      <c r="N20" s="132" t="str">
        <f t="shared" si="0"/>
        <v>OK</v>
      </c>
    </row>
    <row r="21" spans="1:21" x14ac:dyDescent="0.25">
      <c r="A21" s="173">
        <v>42644</v>
      </c>
      <c r="B21" s="174">
        <v>248</v>
      </c>
      <c r="C21" s="175" t="s">
        <v>48</v>
      </c>
      <c r="D21" s="175"/>
      <c r="E21" s="174" t="s">
        <v>61</v>
      </c>
      <c r="F21" s="193" t="s">
        <v>32</v>
      </c>
      <c r="G21" s="194"/>
      <c r="H21" s="174"/>
      <c r="I21" s="185">
        <v>12.9</v>
      </c>
      <c r="J21" s="153">
        <v>250</v>
      </c>
      <c r="K21" s="66">
        <v>4</v>
      </c>
      <c r="L21" s="132">
        <f>IF(K21=0,J20+0,IF(K21=2,J20+62,IF(K21=4,J20+72,IF(K21=6,J20+82))))</f>
        <v>249</v>
      </c>
      <c r="M21" s="132">
        <f>IF(H20&gt;=450,L21-10,IF(H20&lt;=450,L21))</f>
        <v>249</v>
      </c>
      <c r="N21" s="132" t="str">
        <f t="shared" si="0"/>
        <v>OK</v>
      </c>
      <c r="O21" s="120" t="str">
        <f>IF(J21=M21,"OK", "WRONG")</f>
        <v>WRONG</v>
      </c>
      <c r="P21" s="245">
        <v>2726</v>
      </c>
      <c r="Q21" s="245">
        <v>285</v>
      </c>
      <c r="R21" s="132" t="str">
        <f>IF(Q21&gt;J21,"profit",IF(Q21=J21,"no p no l",IF(Q21&lt;J21,"loss")))</f>
        <v>profit</v>
      </c>
      <c r="S21" s="132">
        <f>J21*I21</f>
        <v>3225</v>
      </c>
      <c r="T21" s="132">
        <f>Q21*I21</f>
        <v>3676.5</v>
      </c>
      <c r="U21" s="132">
        <f>T21-S21</f>
        <v>451.5</v>
      </c>
    </row>
    <row r="22" spans="1:21" hidden="1" x14ac:dyDescent="0.25">
      <c r="A22" s="97">
        <v>42643</v>
      </c>
      <c r="B22" s="98">
        <v>1394</v>
      </c>
      <c r="C22" s="99" t="s">
        <v>49</v>
      </c>
      <c r="D22" s="99" t="s">
        <v>120</v>
      </c>
      <c r="E22" s="98" t="s">
        <v>121</v>
      </c>
      <c r="F22" s="116">
        <v>16</v>
      </c>
      <c r="G22" s="39">
        <v>6</v>
      </c>
      <c r="H22" s="39">
        <v>123.2</v>
      </c>
      <c r="I22" s="39"/>
      <c r="J22" s="238">
        <v>183</v>
      </c>
      <c r="K22" s="66"/>
      <c r="L22" s="132">
        <f>IF(K22=0,J21+0,IF(K22=2,J21+62,IF(K22=4,J21+72,IF(K22=6,J21+82))))</f>
        <v>250</v>
      </c>
      <c r="M22" s="132">
        <f>IF(H21&gt;=450,L22-10,IF(H21&lt;=450,L22))</f>
        <v>250</v>
      </c>
      <c r="N22" s="132" t="str">
        <f t="shared" si="0"/>
        <v>OK</v>
      </c>
    </row>
    <row r="23" spans="1:21" x14ac:dyDescent="0.25">
      <c r="A23" s="173">
        <v>42644</v>
      </c>
      <c r="B23" s="174">
        <v>249</v>
      </c>
      <c r="C23" s="175" t="s">
        <v>49</v>
      </c>
      <c r="D23" s="175"/>
      <c r="E23" s="174" t="s">
        <v>22</v>
      </c>
      <c r="F23" s="200" t="s">
        <v>23</v>
      </c>
      <c r="G23" s="201"/>
      <c r="H23" s="177"/>
      <c r="I23" s="176">
        <v>108.5</v>
      </c>
      <c r="J23" s="51">
        <f>183+62</f>
        <v>245</v>
      </c>
      <c r="K23" s="66">
        <v>2</v>
      </c>
      <c r="L23" s="132">
        <f>IF(K23=0,J22+0,IF(K23=2,J22+62,IF(K23=4,J22+72,IF(K23=6,J22+82))))</f>
        <v>245</v>
      </c>
      <c r="M23" s="132">
        <f>IF(H22&gt;=450,L23-10,IF(H22&lt;=450,L23))</f>
        <v>245</v>
      </c>
      <c r="N23" s="132" t="str">
        <f t="shared" si="0"/>
        <v>OK</v>
      </c>
      <c r="O23" s="120" t="str">
        <f>IF(J23=M23,"OK", "WRONG")</f>
        <v>OK</v>
      </c>
      <c r="P23" s="245">
        <v>10244</v>
      </c>
      <c r="Q23" s="245">
        <v>260</v>
      </c>
      <c r="R23" s="132" t="str">
        <f>IF(Q23&gt;J23,"profit",IF(Q23=J23,"no p no l",IF(Q23&lt;J23,"loss")))</f>
        <v>profit</v>
      </c>
      <c r="S23" s="132">
        <f>J23*I23</f>
        <v>26582.5</v>
      </c>
      <c r="T23" s="132">
        <f>Q23*I23</f>
        <v>28210</v>
      </c>
      <c r="U23" s="132">
        <f>T23-S23</f>
        <v>1627.5</v>
      </c>
    </row>
    <row r="24" spans="1:21" hidden="1" x14ac:dyDescent="0.25">
      <c r="A24" s="97">
        <v>42643</v>
      </c>
      <c r="B24" s="98">
        <v>1393</v>
      </c>
      <c r="C24" s="99" t="s">
        <v>49</v>
      </c>
      <c r="D24" s="99" t="s">
        <v>120</v>
      </c>
      <c r="E24" s="98" t="s">
        <v>121</v>
      </c>
      <c r="F24" s="130">
        <v>10</v>
      </c>
      <c r="G24" s="39">
        <v>6</v>
      </c>
      <c r="H24" s="117">
        <v>125.15</v>
      </c>
      <c r="I24" s="117"/>
      <c r="J24" s="236">
        <v>183</v>
      </c>
      <c r="K24" s="66"/>
      <c r="L24" s="132">
        <f>IF(K24=0,J23+0,IF(K24=2,J23+62,IF(K24=4,J23+72,IF(K24=6,J23+82))))</f>
        <v>245</v>
      </c>
      <c r="M24" s="132">
        <f>IF(H23&gt;=450,L24-10,IF(H23&lt;=450,L24))</f>
        <v>245</v>
      </c>
      <c r="N24" s="132" t="str">
        <f t="shared" si="0"/>
        <v>OK</v>
      </c>
    </row>
    <row r="25" spans="1:21" x14ac:dyDescent="0.25">
      <c r="A25" s="173">
        <v>42644</v>
      </c>
      <c r="B25" s="174">
        <v>249</v>
      </c>
      <c r="C25" s="175" t="s">
        <v>49</v>
      </c>
      <c r="D25" s="175"/>
      <c r="E25" s="174" t="s">
        <v>22</v>
      </c>
      <c r="F25" s="200" t="s">
        <v>28</v>
      </c>
      <c r="G25" s="201"/>
      <c r="H25" s="174"/>
      <c r="I25" s="185">
        <v>110.7</v>
      </c>
      <c r="J25" s="126">
        <f>183+62</f>
        <v>245</v>
      </c>
      <c r="K25" s="66">
        <v>2</v>
      </c>
      <c r="L25" s="132">
        <f>IF(K25=0,J24+0,IF(K25=2,J24+62,IF(K25=4,J24+72,IF(K25=6,J24+82))))</f>
        <v>245</v>
      </c>
      <c r="M25" s="132">
        <f>IF(H24&gt;=450,L25-10,IF(H24&lt;=450,L25))</f>
        <v>245</v>
      </c>
      <c r="N25" s="132" t="str">
        <f t="shared" si="0"/>
        <v>OK</v>
      </c>
      <c r="O25" s="120" t="str">
        <f>IF(J25=M25,"OK", "WRONG")</f>
        <v>OK</v>
      </c>
      <c r="P25" s="245">
        <v>10244</v>
      </c>
      <c r="Q25" s="245">
        <v>260</v>
      </c>
      <c r="R25" s="132" t="str">
        <f>IF(Q25&gt;J25,"profit",IF(Q25=J25,"no p no l",IF(Q25&lt;J25,"loss")))</f>
        <v>profit</v>
      </c>
      <c r="S25" s="132">
        <f>J25*I25</f>
        <v>27121.5</v>
      </c>
      <c r="T25" s="132">
        <f>Q25*I25</f>
        <v>28782</v>
      </c>
      <c r="U25" s="132">
        <f>T25-S25</f>
        <v>1660.5</v>
      </c>
    </row>
    <row r="26" spans="1:21" hidden="1" x14ac:dyDescent="0.25">
      <c r="A26" s="97">
        <v>42643</v>
      </c>
      <c r="B26" s="98">
        <v>1393</v>
      </c>
      <c r="C26" s="99" t="s">
        <v>49</v>
      </c>
      <c r="D26" s="99" t="s">
        <v>120</v>
      </c>
      <c r="E26" s="98" t="s">
        <v>121</v>
      </c>
      <c r="F26" s="130">
        <v>19</v>
      </c>
      <c r="G26" s="39">
        <v>6</v>
      </c>
      <c r="H26" s="117">
        <v>116.8</v>
      </c>
      <c r="I26" s="117"/>
      <c r="J26" s="236">
        <v>183</v>
      </c>
      <c r="K26" s="66"/>
      <c r="L26" s="132">
        <f>IF(K26=0,J25+0,IF(K26=2,J25+62,IF(K26=4,J25+72,IF(K26=6,J25+82))))</f>
        <v>245</v>
      </c>
      <c r="M26" s="132">
        <f>IF(H25&gt;=450,L26-10,IF(H25&lt;=450,L26))</f>
        <v>245</v>
      </c>
      <c r="N26" s="132" t="str">
        <f t="shared" si="0"/>
        <v>OK</v>
      </c>
    </row>
    <row r="27" spans="1:21" x14ac:dyDescent="0.25">
      <c r="A27" s="173">
        <v>42644</v>
      </c>
      <c r="B27" s="174">
        <v>249</v>
      </c>
      <c r="C27" s="175" t="s">
        <v>49</v>
      </c>
      <c r="D27" s="175"/>
      <c r="E27" s="174" t="s">
        <v>22</v>
      </c>
      <c r="F27" s="200" t="s">
        <v>24</v>
      </c>
      <c r="G27" s="201"/>
      <c r="H27" s="174"/>
      <c r="I27" s="185">
        <v>67.849999999999994</v>
      </c>
      <c r="J27" s="119">
        <f>183+62</f>
        <v>245</v>
      </c>
      <c r="K27" s="66">
        <v>2</v>
      </c>
      <c r="L27" s="132">
        <f>IF(K27=0,J26+0,IF(K27=2,J26+62,IF(K27=4,J26+72,IF(K27=6,J26+82))))</f>
        <v>245</v>
      </c>
      <c r="M27" s="132">
        <f>IF(H26&gt;=450,L27-10,IF(H26&lt;=450,L27))</f>
        <v>245</v>
      </c>
      <c r="N27" s="132" t="str">
        <f t="shared" si="0"/>
        <v>OK</v>
      </c>
      <c r="O27" s="120" t="str">
        <f>IF(J27=M27,"OK", "WRONG")</f>
        <v>OK</v>
      </c>
      <c r="P27" s="245">
        <v>10244</v>
      </c>
      <c r="Q27" s="245">
        <v>260</v>
      </c>
      <c r="R27" s="132" t="str">
        <f>IF(Q27&gt;J27,"profit",IF(Q27=J27,"no p no l",IF(Q27&lt;J27,"loss")))</f>
        <v>profit</v>
      </c>
      <c r="S27" s="132">
        <f>J27*I27</f>
        <v>16623.25</v>
      </c>
      <c r="T27" s="132">
        <f>Q27*I27</f>
        <v>17641</v>
      </c>
      <c r="U27" s="132">
        <f>T27-S27</f>
        <v>1017.75</v>
      </c>
    </row>
    <row r="28" spans="1:21" hidden="1" x14ac:dyDescent="0.25">
      <c r="A28" s="97">
        <v>42643</v>
      </c>
      <c r="B28" s="87">
        <v>1394</v>
      </c>
      <c r="C28" s="77" t="s">
        <v>49</v>
      </c>
      <c r="D28" s="99" t="s">
        <v>120</v>
      </c>
      <c r="E28" s="98" t="s">
        <v>121</v>
      </c>
      <c r="F28" s="86">
        <v>13</v>
      </c>
      <c r="G28" s="87">
        <v>6</v>
      </c>
      <c r="H28" s="87">
        <v>118.3</v>
      </c>
      <c r="I28" s="87"/>
      <c r="J28" s="239">
        <v>183</v>
      </c>
      <c r="K28" s="66"/>
      <c r="L28" s="132">
        <f>IF(K28=0,J27+0,IF(K28=2,J27+62,IF(K28=4,J27+72,IF(K28=6,J27+82))))</f>
        <v>245</v>
      </c>
      <c r="M28" s="132">
        <f>IF(H27&gt;=450,L28-10,IF(H27&lt;=450,L28))</f>
        <v>245</v>
      </c>
      <c r="N28" s="132" t="str">
        <f t="shared" si="0"/>
        <v>OK</v>
      </c>
    </row>
    <row r="29" spans="1:21" x14ac:dyDescent="0.25">
      <c r="A29" s="173">
        <v>42644</v>
      </c>
      <c r="B29" s="174">
        <v>249</v>
      </c>
      <c r="C29" s="175" t="s">
        <v>49</v>
      </c>
      <c r="D29" s="175"/>
      <c r="E29" s="174" t="s">
        <v>22</v>
      </c>
      <c r="F29" s="200" t="s">
        <v>31</v>
      </c>
      <c r="G29" s="201"/>
      <c r="H29" s="178"/>
      <c r="I29" s="186">
        <v>102.2</v>
      </c>
      <c r="J29" s="109">
        <f>183+62</f>
        <v>245</v>
      </c>
      <c r="K29" s="66">
        <v>2</v>
      </c>
      <c r="L29" s="132">
        <f>IF(K29=0,J28+0,IF(K29=2,J28+62,IF(K29=4,J28+72,IF(K29=6,J28+82))))</f>
        <v>245</v>
      </c>
      <c r="M29" s="132">
        <f>IF(H28&gt;=450,L29-10,IF(H28&lt;=450,L29))</f>
        <v>245</v>
      </c>
      <c r="N29" s="132" t="str">
        <f t="shared" si="0"/>
        <v>OK</v>
      </c>
      <c r="O29" s="120" t="str">
        <f>IF(J29=M29,"OK", "WRONG")</f>
        <v>OK</v>
      </c>
      <c r="P29" s="245">
        <v>10244</v>
      </c>
      <c r="Q29" s="245">
        <v>260</v>
      </c>
      <c r="R29" s="132" t="str">
        <f>IF(Q29&gt;J29,"profit",IF(Q29=J29,"no p no l",IF(Q29&lt;J29,"loss")))</f>
        <v>profit</v>
      </c>
      <c r="S29" s="132">
        <f>J29*I29</f>
        <v>25039</v>
      </c>
      <c r="T29" s="132">
        <f>Q29*I29</f>
        <v>26572</v>
      </c>
      <c r="U29" s="132">
        <f>T29-S29</f>
        <v>1533</v>
      </c>
    </row>
    <row r="30" spans="1:21" hidden="1" x14ac:dyDescent="0.25">
      <c r="A30" s="47">
        <v>42643</v>
      </c>
      <c r="B30" s="87">
        <v>802</v>
      </c>
      <c r="C30" s="77" t="s">
        <v>42</v>
      </c>
      <c r="D30" s="77" t="s">
        <v>122</v>
      </c>
      <c r="E30" s="117" t="s">
        <v>121</v>
      </c>
      <c r="F30" s="86">
        <v>15</v>
      </c>
      <c r="G30" s="87">
        <v>6</v>
      </c>
      <c r="H30" s="87">
        <v>206.55</v>
      </c>
      <c r="I30" s="87"/>
      <c r="J30" s="239">
        <v>181</v>
      </c>
      <c r="K30" s="66"/>
      <c r="L30" s="132">
        <f>IF(K30=0,J29+0,IF(K30=2,J29+62,IF(K30=4,J29+72,IF(K30=6,J29+82))))</f>
        <v>245</v>
      </c>
      <c r="M30" s="132">
        <f>IF(H29&gt;=450,L30-10,IF(H29&lt;=450,L30))</f>
        <v>245</v>
      </c>
      <c r="N30" s="132" t="str">
        <f t="shared" si="0"/>
        <v>OK</v>
      </c>
    </row>
    <row r="31" spans="1:21" x14ac:dyDescent="0.25">
      <c r="A31" s="173">
        <v>42644</v>
      </c>
      <c r="B31" s="174">
        <v>250</v>
      </c>
      <c r="C31" s="175" t="s">
        <v>42</v>
      </c>
      <c r="D31" s="175"/>
      <c r="E31" s="174" t="s">
        <v>27</v>
      </c>
      <c r="F31" s="200" t="s">
        <v>29</v>
      </c>
      <c r="G31" s="201"/>
      <c r="H31" s="178"/>
      <c r="I31" s="186">
        <v>182.7</v>
      </c>
      <c r="J31" s="109">
        <f>181+62</f>
        <v>243</v>
      </c>
      <c r="K31" s="66">
        <v>2</v>
      </c>
      <c r="L31" s="132">
        <f>IF(K31=0,J30+0,IF(K31=2,J30+62,IF(K31=4,J30+72,IF(K31=6,J30+82))))</f>
        <v>243</v>
      </c>
      <c r="M31" s="132">
        <f>IF(H30&gt;=450,L31-10,IF(H30&lt;=450,L31))</f>
        <v>243</v>
      </c>
      <c r="N31" s="132" t="str">
        <f t="shared" si="0"/>
        <v>OK</v>
      </c>
      <c r="O31" s="120" t="str">
        <f>IF(J31=M31,"OK", "WRONG")</f>
        <v>OK</v>
      </c>
      <c r="P31" s="245">
        <v>10244</v>
      </c>
      <c r="Q31" s="245">
        <v>260</v>
      </c>
      <c r="R31" s="132" t="str">
        <f>IF(Q31&gt;J31,"profit",IF(Q31=J31,"no p no l",IF(Q31&lt;J31,"loss")))</f>
        <v>profit</v>
      </c>
      <c r="S31" s="132">
        <f>J31*I31</f>
        <v>44396.1</v>
      </c>
      <c r="T31" s="132">
        <f>Q31*I31</f>
        <v>47502</v>
      </c>
      <c r="U31" s="132">
        <f>T31-S31</f>
        <v>3105.9000000000015</v>
      </c>
    </row>
    <row r="32" spans="1:21" hidden="1" x14ac:dyDescent="0.25">
      <c r="A32" s="47">
        <v>42643</v>
      </c>
      <c r="B32" s="87">
        <v>1398</v>
      </c>
      <c r="C32" s="77" t="s">
        <v>44</v>
      </c>
      <c r="D32" s="77" t="s">
        <v>120</v>
      </c>
      <c r="E32" s="117" t="s">
        <v>121</v>
      </c>
      <c r="F32" s="86">
        <v>16</v>
      </c>
      <c r="G32" s="87">
        <v>6</v>
      </c>
      <c r="H32" s="87">
        <v>770</v>
      </c>
      <c r="I32" s="77"/>
      <c r="J32" s="239">
        <v>183</v>
      </c>
      <c r="K32" s="66"/>
      <c r="L32" s="132">
        <f>IF(K32=0,J31+0,IF(K32=2,J31+62,IF(K32=4,J31+72,IF(K32=6,J31+82))))</f>
        <v>243</v>
      </c>
      <c r="M32" s="132">
        <f>IF(H31&gt;=450,L32-10,IF(H31&lt;=450,L32))</f>
        <v>243</v>
      </c>
      <c r="N32" s="132" t="str">
        <f t="shared" si="0"/>
        <v>OK</v>
      </c>
    </row>
    <row r="33" spans="1:21" x14ac:dyDescent="0.25">
      <c r="A33" s="173">
        <v>42645</v>
      </c>
      <c r="B33" s="174">
        <v>251</v>
      </c>
      <c r="C33" s="175" t="s">
        <v>44</v>
      </c>
      <c r="D33" s="175"/>
      <c r="E33" s="174" t="s">
        <v>22</v>
      </c>
      <c r="F33" s="200" t="s">
        <v>23</v>
      </c>
      <c r="G33" s="201"/>
      <c r="H33" s="178"/>
      <c r="I33" s="187">
        <v>770</v>
      </c>
      <c r="J33" s="147">
        <v>205</v>
      </c>
      <c r="K33" s="66">
        <v>2</v>
      </c>
      <c r="L33" s="132">
        <f>IF(K33=0,J32+0,IF(K33=2,J32+62,IF(K33=4,J32+72,IF(K33=6,J32+82))))</f>
        <v>245</v>
      </c>
      <c r="M33" s="132">
        <f>IF(H32&gt;=450,L33-10,IF(H32&lt;=450,L33))</f>
        <v>235</v>
      </c>
      <c r="N33" s="132" t="str">
        <f t="shared" si="0"/>
        <v>DIS</v>
      </c>
      <c r="O33" s="120" t="str">
        <f>IF(J33=M33,"OK", "WRONG")</f>
        <v>WRONG</v>
      </c>
      <c r="P33" s="245">
        <v>2732</v>
      </c>
      <c r="Q33" s="245">
        <v>225</v>
      </c>
      <c r="R33" s="132" t="str">
        <f>IF(Q33&gt;J33,"profit",IF(Q33=J33,"no p no l",IF(Q33&lt;J33,"loss")))</f>
        <v>profit</v>
      </c>
      <c r="S33" s="132">
        <f>J33*I33</f>
        <v>157850</v>
      </c>
      <c r="T33" s="132">
        <f>Q33*I33</f>
        <v>173250</v>
      </c>
      <c r="U33" s="132">
        <f>T33-S33</f>
        <v>15400</v>
      </c>
    </row>
    <row r="34" spans="1:21" hidden="1" x14ac:dyDescent="0.25">
      <c r="A34" s="47">
        <v>42641</v>
      </c>
      <c r="B34" s="87">
        <v>1392</v>
      </c>
      <c r="C34" s="77" t="s">
        <v>44</v>
      </c>
      <c r="D34" s="77" t="s">
        <v>120</v>
      </c>
      <c r="E34" s="117" t="s">
        <v>121</v>
      </c>
      <c r="F34" s="86">
        <v>19</v>
      </c>
      <c r="G34" s="87">
        <v>6</v>
      </c>
      <c r="H34" s="121">
        <v>280</v>
      </c>
      <c r="I34" s="123"/>
      <c r="J34" s="240">
        <v>183</v>
      </c>
      <c r="K34" s="66"/>
      <c r="L34" s="132">
        <f>IF(K34=0,J33+0,IF(K34=2,J33+62,IF(K34=4,J33+72,IF(K34=6,J33+82))))</f>
        <v>205</v>
      </c>
      <c r="M34" s="132">
        <f>IF(H33&gt;=450,L34-10,IF(H33&lt;=450,L34))</f>
        <v>205</v>
      </c>
      <c r="N34" s="132" t="str">
        <f t="shared" si="0"/>
        <v>OK</v>
      </c>
    </row>
    <row r="35" spans="1:21" x14ac:dyDescent="0.25">
      <c r="A35" s="173">
        <v>42645</v>
      </c>
      <c r="B35" s="174">
        <v>251</v>
      </c>
      <c r="C35" s="175" t="s">
        <v>44</v>
      </c>
      <c r="D35" s="175"/>
      <c r="E35" s="174" t="s">
        <v>22</v>
      </c>
      <c r="F35" s="200" t="s">
        <v>24</v>
      </c>
      <c r="G35" s="201"/>
      <c r="H35" s="178"/>
      <c r="I35" s="187">
        <v>280</v>
      </c>
      <c r="J35" s="147">
        <v>205</v>
      </c>
      <c r="K35" s="66">
        <v>2</v>
      </c>
      <c r="L35" s="132">
        <f>IF(K35=0,J34+0,IF(K35=2,J34+62,IF(K35=4,J34+72,IF(K35=6,J34+82))))</f>
        <v>245</v>
      </c>
      <c r="M35" s="132">
        <f>IF(H34&gt;=450,L35-10,IF(H34&lt;=450,L35))</f>
        <v>245</v>
      </c>
      <c r="N35" s="132" t="str">
        <f t="shared" si="0"/>
        <v>OK</v>
      </c>
      <c r="O35" s="120" t="str">
        <f>IF(J35=M35,"OK", "WRONG")</f>
        <v>WRONG</v>
      </c>
      <c r="P35" s="245">
        <v>2732</v>
      </c>
      <c r="Q35" s="245">
        <v>225</v>
      </c>
      <c r="R35" s="132" t="str">
        <f>IF(Q35&gt;J35,"profit",IF(Q35=J35,"no p no l",IF(Q35&lt;J35,"loss")))</f>
        <v>profit</v>
      </c>
      <c r="S35" s="132">
        <f>J35*I35</f>
        <v>57400</v>
      </c>
      <c r="T35" s="132">
        <f>Q35*I35</f>
        <v>63000</v>
      </c>
      <c r="U35" s="132">
        <f>T35-S35</f>
        <v>5600</v>
      </c>
    </row>
    <row r="36" spans="1:21" hidden="1" x14ac:dyDescent="0.25">
      <c r="A36" s="47">
        <v>42640</v>
      </c>
      <c r="B36" s="121">
        <v>1390</v>
      </c>
      <c r="C36" s="77" t="s">
        <v>123</v>
      </c>
      <c r="D36" s="77" t="s">
        <v>122</v>
      </c>
      <c r="E36" s="117" t="s">
        <v>121</v>
      </c>
      <c r="F36" s="86">
        <v>19</v>
      </c>
      <c r="G36" s="87">
        <v>6</v>
      </c>
      <c r="H36" s="87">
        <v>108.15</v>
      </c>
      <c r="I36" s="77"/>
      <c r="J36" s="239">
        <v>187</v>
      </c>
      <c r="K36" s="66"/>
      <c r="L36" s="132">
        <f>IF(K36=0,J35+0,IF(K36=2,J35+62,IF(K36=4,J35+72,IF(K36=6,J35+82))))</f>
        <v>205</v>
      </c>
      <c r="M36" s="132">
        <f>IF(H35&gt;=450,L36-10,IF(H35&lt;=450,L36))</f>
        <v>205</v>
      </c>
      <c r="N36" s="132" t="str">
        <f t="shared" si="0"/>
        <v>OK</v>
      </c>
    </row>
    <row r="37" spans="1:21" x14ac:dyDescent="0.25">
      <c r="A37" s="173">
        <v>42646</v>
      </c>
      <c r="B37" s="174">
        <v>252</v>
      </c>
      <c r="C37" s="175" t="s">
        <v>123</v>
      </c>
      <c r="D37" s="175"/>
      <c r="E37" s="174" t="s">
        <v>27</v>
      </c>
      <c r="F37" s="200" t="s">
        <v>25</v>
      </c>
      <c r="G37" s="201"/>
      <c r="H37" s="184"/>
      <c r="I37" s="230">
        <f>44.6+50.4</f>
        <v>95</v>
      </c>
      <c r="J37" s="15">
        <f>187+62</f>
        <v>249</v>
      </c>
      <c r="K37" s="66">
        <v>2</v>
      </c>
      <c r="L37" s="132">
        <f>IF(K37=0,J36+0,IF(K37=2,J36+62,IF(K37=4,J36+72,IF(K37=6,J36+82))))</f>
        <v>249</v>
      </c>
      <c r="M37" s="132">
        <f>IF(H36&gt;=450,L37-10,IF(H36&lt;=450,L37))</f>
        <v>249</v>
      </c>
      <c r="N37" s="132" t="str">
        <f t="shared" si="0"/>
        <v>OK</v>
      </c>
      <c r="O37" s="120" t="str">
        <f>IF(J37=M37,"OK", "WRONG")</f>
        <v>OK</v>
      </c>
      <c r="P37" s="245">
        <v>2756</v>
      </c>
      <c r="Q37" s="245">
        <v>270</v>
      </c>
      <c r="R37" s="132" t="str">
        <f>IF(Q37&gt;J37,"profit",IF(Q37=J37,"no p no l",IF(Q37&lt;J37,"loss")))</f>
        <v>profit</v>
      </c>
      <c r="S37" s="132">
        <f>J37*I37</f>
        <v>23655</v>
      </c>
      <c r="T37" s="132">
        <f>Q37*I37</f>
        <v>25650</v>
      </c>
      <c r="U37" s="132">
        <f>T37-S37</f>
        <v>1995</v>
      </c>
    </row>
    <row r="38" spans="1:21" hidden="1" x14ac:dyDescent="0.25">
      <c r="A38" s="97">
        <v>42643</v>
      </c>
      <c r="B38" s="98">
        <v>1399</v>
      </c>
      <c r="C38" s="99" t="s">
        <v>21</v>
      </c>
      <c r="D38" s="77" t="s">
        <v>120</v>
      </c>
      <c r="E38" s="117" t="s">
        <v>121</v>
      </c>
      <c r="F38" s="86">
        <v>16</v>
      </c>
      <c r="G38" s="87">
        <v>6</v>
      </c>
      <c r="H38" s="39">
        <v>245</v>
      </c>
      <c r="I38" s="39"/>
      <c r="J38" s="237">
        <v>183</v>
      </c>
      <c r="K38" s="66"/>
      <c r="L38" s="132">
        <f>IF(K38=0,J37+0,IF(K38=2,J37+62,IF(K38=4,J37+72,IF(K38=6,J37+82))))</f>
        <v>249</v>
      </c>
      <c r="M38" s="132">
        <f>IF(H37&gt;=450,L38-10,IF(H37&lt;=450,L38))</f>
        <v>249</v>
      </c>
      <c r="N38" s="132" t="str">
        <f t="shared" si="0"/>
        <v>OK</v>
      </c>
    </row>
    <row r="39" spans="1:21" x14ac:dyDescent="0.25">
      <c r="A39" s="173">
        <v>42647</v>
      </c>
      <c r="B39" s="174">
        <v>253</v>
      </c>
      <c r="C39" s="175" t="s">
        <v>21</v>
      </c>
      <c r="D39" s="175"/>
      <c r="E39" s="174" t="s">
        <v>22</v>
      </c>
      <c r="F39" s="193" t="s">
        <v>23</v>
      </c>
      <c r="G39" s="194"/>
      <c r="H39" s="174"/>
      <c r="I39" s="185">
        <v>245</v>
      </c>
      <c r="J39" s="153">
        <v>205</v>
      </c>
      <c r="K39" s="66">
        <v>2</v>
      </c>
      <c r="L39" s="132">
        <f>IF(K39=0,J38+0,IF(K39=2,J38+62,IF(K39=4,J38+72,IF(K39=6,J38+82))))</f>
        <v>245</v>
      </c>
      <c r="M39" s="132">
        <f>IF(H38&gt;=450,L39-10,IF(H38&lt;=450,L39))</f>
        <v>245</v>
      </c>
      <c r="N39" s="132" t="str">
        <f t="shared" si="0"/>
        <v>OK</v>
      </c>
      <c r="O39" s="120" t="str">
        <f>IF(J39=M39,"OK", "WRONG")</f>
        <v>WRONG</v>
      </c>
      <c r="P39" s="245">
        <v>2739</v>
      </c>
      <c r="Q39" s="245">
        <v>225</v>
      </c>
      <c r="R39" s="132" t="str">
        <f>IF(Q39&gt;J39,"profit",IF(Q39=J39,"no p no l",IF(Q39&lt;J39,"loss")))</f>
        <v>profit</v>
      </c>
      <c r="S39" s="132">
        <f>J39*I39</f>
        <v>50225</v>
      </c>
      <c r="T39" s="132">
        <f>Q39*I39</f>
        <v>55125</v>
      </c>
      <c r="U39" s="132">
        <f>T39-S39</f>
        <v>4900</v>
      </c>
    </row>
    <row r="40" spans="1:21" hidden="1" x14ac:dyDescent="0.25">
      <c r="A40" s="97">
        <v>42643</v>
      </c>
      <c r="B40" s="98">
        <v>1396</v>
      </c>
      <c r="C40" s="99" t="s">
        <v>50</v>
      </c>
      <c r="D40" s="99" t="s">
        <v>124</v>
      </c>
      <c r="E40" s="98" t="s">
        <v>125</v>
      </c>
      <c r="F40" s="118">
        <v>26</v>
      </c>
      <c r="G40" s="117">
        <v>6</v>
      </c>
      <c r="H40" s="117">
        <v>844.85</v>
      </c>
      <c r="I40" s="117"/>
      <c r="J40" s="236">
        <v>140</v>
      </c>
      <c r="K40" s="66"/>
      <c r="L40" s="132">
        <f>IF(K40=0,J39+0,IF(K40=2,J39+62,IF(K40=4,J39+72,IF(K40=6,J39+82))))</f>
        <v>205</v>
      </c>
      <c r="M40" s="132">
        <f>IF(H39&gt;=450,L40-10,IF(H39&lt;=450,L40))</f>
        <v>205</v>
      </c>
      <c r="N40" s="132" t="str">
        <f t="shared" si="0"/>
        <v>OK</v>
      </c>
    </row>
    <row r="41" spans="1:21" x14ac:dyDescent="0.25">
      <c r="A41" s="173">
        <v>42647</v>
      </c>
      <c r="B41" s="174">
        <v>254</v>
      </c>
      <c r="C41" s="175" t="s">
        <v>50</v>
      </c>
      <c r="D41" s="175"/>
      <c r="E41" s="174"/>
      <c r="F41" s="193" t="s">
        <v>51</v>
      </c>
      <c r="G41" s="194"/>
      <c r="H41" s="174"/>
      <c r="I41" s="185">
        <v>746.25</v>
      </c>
      <c r="J41" s="119">
        <v>140</v>
      </c>
      <c r="K41" s="66">
        <v>0</v>
      </c>
      <c r="L41" s="132">
        <f>IF(K41=0,J40+0,IF(K41=2,J40+62,IF(K41=4,J40+72,IF(K41=6,J40+82))))</f>
        <v>140</v>
      </c>
      <c r="M41" s="132">
        <f>IF(H40&gt;=450,L41-10,IF(H40&lt;=450,L41))</f>
        <v>130</v>
      </c>
      <c r="N41" s="132" t="str">
        <f t="shared" si="0"/>
        <v>DIS</v>
      </c>
      <c r="O41" s="120" t="str">
        <f>IF(J41=M41,"OK", "WRONG")</f>
        <v>WRONG</v>
      </c>
      <c r="P41" s="245">
        <v>2711</v>
      </c>
      <c r="Q41" s="245">
        <v>155</v>
      </c>
      <c r="R41" s="132" t="str">
        <f>IF(Q41&gt;J41,"profit",IF(Q41=J41,"no p no l",IF(Q41&lt;J41,"loss")))</f>
        <v>profit</v>
      </c>
      <c r="S41" s="132">
        <f>J41*I41</f>
        <v>104475</v>
      </c>
      <c r="T41" s="132">
        <f>Q41*I41</f>
        <v>115668.75</v>
      </c>
      <c r="U41" s="132">
        <f>T41-S41</f>
        <v>11193.75</v>
      </c>
    </row>
    <row r="42" spans="1:21" hidden="1" x14ac:dyDescent="0.25">
      <c r="A42" s="97">
        <v>42643</v>
      </c>
      <c r="B42" s="98">
        <v>1396</v>
      </c>
      <c r="C42" s="99" t="s">
        <v>52</v>
      </c>
      <c r="D42" s="99" t="s">
        <v>124</v>
      </c>
      <c r="E42" s="98" t="s">
        <v>125</v>
      </c>
      <c r="F42" s="118">
        <v>22</v>
      </c>
      <c r="G42" s="117">
        <v>6</v>
      </c>
      <c r="H42" s="117">
        <v>932.35</v>
      </c>
      <c r="I42" s="117"/>
      <c r="J42" s="236">
        <v>140</v>
      </c>
      <c r="K42" s="66"/>
      <c r="L42" s="132">
        <f>IF(K42=0,J41+0,IF(K42=2,J41+62,IF(K42=4,J41+72,IF(K42=6,J41+82))))</f>
        <v>140</v>
      </c>
      <c r="M42" s="132">
        <f>IF(H41&gt;=450,L42-10,IF(H41&lt;=450,L42))</f>
        <v>140</v>
      </c>
      <c r="N42" s="132" t="str">
        <f t="shared" si="0"/>
        <v>OK</v>
      </c>
    </row>
    <row r="43" spans="1:21" x14ac:dyDescent="0.25">
      <c r="A43" s="173">
        <v>42647</v>
      </c>
      <c r="B43" s="174">
        <v>254</v>
      </c>
      <c r="C43" s="175" t="s">
        <v>52</v>
      </c>
      <c r="D43" s="175"/>
      <c r="E43" s="174"/>
      <c r="F43" s="193" t="s">
        <v>54</v>
      </c>
      <c r="G43" s="194"/>
      <c r="H43" s="174"/>
      <c r="I43" s="185">
        <v>853.85</v>
      </c>
      <c r="J43" s="119">
        <v>140</v>
      </c>
      <c r="K43" s="66">
        <v>0</v>
      </c>
      <c r="L43" s="132">
        <f>IF(K43=0,J42+0,IF(K43=2,J42+62,IF(K43=4,J42+72,IF(K43=6,J42+82))))</f>
        <v>140</v>
      </c>
      <c r="M43" s="132">
        <f>IF(H42&gt;=450,L43-10,IF(H42&lt;=450,L43))</f>
        <v>130</v>
      </c>
      <c r="N43" s="132" t="str">
        <f t="shared" si="0"/>
        <v>DIS</v>
      </c>
      <c r="O43" s="120" t="str">
        <f>IF(J43=M43,"OK", "WRONG")</f>
        <v>WRONG</v>
      </c>
      <c r="P43" s="245">
        <v>2711</v>
      </c>
      <c r="Q43" s="245">
        <v>155</v>
      </c>
      <c r="R43" s="132" t="str">
        <f>IF(Q43&gt;J43,"profit",IF(Q43=J43,"no p no l",IF(Q43&lt;J43,"loss")))</f>
        <v>profit</v>
      </c>
      <c r="S43" s="132">
        <f>J43*I43</f>
        <v>119539</v>
      </c>
      <c r="T43" s="132">
        <f>Q43*I43</f>
        <v>132346.75</v>
      </c>
      <c r="U43" s="132">
        <f>T43-S43</f>
        <v>12807.75</v>
      </c>
    </row>
    <row r="44" spans="1:21" hidden="1" x14ac:dyDescent="0.25">
      <c r="A44" s="47">
        <v>42646</v>
      </c>
      <c r="B44" s="117">
        <v>804</v>
      </c>
      <c r="C44" s="46" t="s">
        <v>53</v>
      </c>
      <c r="D44" s="46" t="s">
        <v>124</v>
      </c>
      <c r="E44" s="117" t="s">
        <v>125</v>
      </c>
      <c r="F44" s="118">
        <v>30</v>
      </c>
      <c r="G44" s="117">
        <v>7</v>
      </c>
      <c r="H44" s="117">
        <v>808.95</v>
      </c>
      <c r="I44" s="117"/>
      <c r="J44" s="236">
        <v>140</v>
      </c>
      <c r="K44" s="66"/>
      <c r="L44" s="132">
        <f>IF(K44=0,J43+0,IF(K44=2,J43+62,IF(K44=4,J43+72,IF(K44=6,J43+82))))</f>
        <v>140</v>
      </c>
      <c r="M44" s="132">
        <f>IF(H43&gt;=450,L44-10,IF(H43&lt;=450,L44))</f>
        <v>140</v>
      </c>
      <c r="N44" s="132" t="str">
        <f t="shared" si="0"/>
        <v>OK</v>
      </c>
    </row>
    <row r="45" spans="1:21" x14ac:dyDescent="0.25">
      <c r="A45" s="173">
        <v>42647</v>
      </c>
      <c r="B45" s="174">
        <v>254</v>
      </c>
      <c r="C45" s="175" t="s">
        <v>53</v>
      </c>
      <c r="D45" s="175"/>
      <c r="E45" s="174"/>
      <c r="F45" s="193" t="s">
        <v>55</v>
      </c>
      <c r="G45" s="194"/>
      <c r="H45" s="174"/>
      <c r="I45" s="185">
        <v>713</v>
      </c>
      <c r="J45" s="126">
        <v>140</v>
      </c>
      <c r="K45" s="66">
        <v>0</v>
      </c>
      <c r="L45" s="132">
        <f>IF(K45=0,J44+0,IF(K45=2,J44+62,IF(K45=4,J44+72,IF(K45=6,J44+82))))</f>
        <v>140</v>
      </c>
      <c r="M45" s="132">
        <f>IF(H44&gt;=450,L45-10,IF(H44&lt;=450,L45))</f>
        <v>130</v>
      </c>
      <c r="N45" s="132" t="str">
        <f t="shared" si="0"/>
        <v>DIS</v>
      </c>
      <c r="O45" s="120" t="str">
        <f>IF(J45=M45,"OK", "WRONG")</f>
        <v>WRONG</v>
      </c>
      <c r="P45" s="245">
        <v>2711</v>
      </c>
      <c r="Q45" s="245">
        <v>155</v>
      </c>
      <c r="R45" s="132" t="str">
        <f>IF(Q45&gt;J45,"profit",IF(Q45=J45,"no p no l",IF(Q45&lt;J45,"loss")))</f>
        <v>profit</v>
      </c>
      <c r="S45" s="132">
        <f>J45*I45</f>
        <v>99820</v>
      </c>
      <c r="T45" s="132">
        <f>Q45*I45</f>
        <v>110515</v>
      </c>
      <c r="U45" s="132">
        <f>T45-S45</f>
        <v>10695</v>
      </c>
    </row>
    <row r="46" spans="1:21" hidden="1" x14ac:dyDescent="0.25">
      <c r="A46" s="47">
        <v>42646</v>
      </c>
      <c r="B46" s="117">
        <v>803</v>
      </c>
      <c r="C46" s="46" t="s">
        <v>44</v>
      </c>
      <c r="D46" s="46" t="s">
        <v>120</v>
      </c>
      <c r="E46" s="117" t="s">
        <v>121</v>
      </c>
      <c r="F46" s="86">
        <v>19</v>
      </c>
      <c r="G46" s="87">
        <v>6</v>
      </c>
      <c r="H46" s="87">
        <v>1003</v>
      </c>
      <c r="I46" s="87"/>
      <c r="J46" s="239">
        <v>177</v>
      </c>
      <c r="K46" s="66"/>
      <c r="L46" s="132">
        <f>IF(K46=0,J45+0,IF(K46=2,J45+62,IF(K46=4,J45+72,IF(K46=6,J45+82))))</f>
        <v>140</v>
      </c>
      <c r="M46" s="132">
        <f>IF(H45&gt;=450,L46-10,IF(H45&lt;=450,L46))</f>
        <v>140</v>
      </c>
      <c r="N46" s="132" t="str">
        <f t="shared" si="0"/>
        <v>OK</v>
      </c>
    </row>
    <row r="47" spans="1:21" x14ac:dyDescent="0.25">
      <c r="A47" s="173">
        <v>42647</v>
      </c>
      <c r="B47" s="174">
        <v>255</v>
      </c>
      <c r="C47" s="175" t="s">
        <v>44</v>
      </c>
      <c r="D47" s="175"/>
      <c r="E47" s="174" t="s">
        <v>22</v>
      </c>
      <c r="F47" s="195" t="s">
        <v>24</v>
      </c>
      <c r="G47" s="196"/>
      <c r="H47" s="178"/>
      <c r="I47" s="186">
        <v>1050</v>
      </c>
      <c r="J47" s="147">
        <v>205</v>
      </c>
      <c r="K47" s="66">
        <v>2</v>
      </c>
      <c r="L47" s="132">
        <f>IF(K47=0,J46+0,IF(K47=2,J46+62,IF(K47=4,J46+72,IF(K47=6,J46+82))))</f>
        <v>239</v>
      </c>
      <c r="M47" s="132">
        <f>IF(H46&gt;=450,L47-10,IF(H46&lt;=450,L47))</f>
        <v>229</v>
      </c>
      <c r="N47" s="132" t="str">
        <f t="shared" si="0"/>
        <v>DIS</v>
      </c>
      <c r="O47" s="120" t="str">
        <f>IF(J47=M47,"OK", "WRONG")</f>
        <v>WRONG</v>
      </c>
      <c r="P47" s="245">
        <v>2732</v>
      </c>
      <c r="Q47" s="245">
        <v>225</v>
      </c>
      <c r="R47" s="132" t="str">
        <f>IF(Q47&gt;J47,"profit",IF(Q47=J47,"no p no l",IF(Q47&lt;J47,"loss")))</f>
        <v>profit</v>
      </c>
      <c r="S47" s="132">
        <f>J47*I47</f>
        <v>215250</v>
      </c>
      <c r="T47" s="132">
        <f>Q47*I47</f>
        <v>236250</v>
      </c>
      <c r="U47" s="132">
        <f>T47-S47</f>
        <v>21000</v>
      </c>
    </row>
    <row r="48" spans="1:21" s="1" customFormat="1" ht="15.75" hidden="1" customHeight="1" x14ac:dyDescent="0.25">
      <c r="A48" s="47">
        <v>42643</v>
      </c>
      <c r="B48" s="117">
        <v>1399</v>
      </c>
      <c r="C48" s="46" t="s">
        <v>56</v>
      </c>
      <c r="D48" s="46" t="s">
        <v>120</v>
      </c>
      <c r="E48" s="117" t="s">
        <v>121</v>
      </c>
      <c r="F48" s="100">
        <v>16</v>
      </c>
      <c r="G48" s="98">
        <v>6</v>
      </c>
      <c r="H48" s="98">
        <v>280</v>
      </c>
      <c r="I48" s="98"/>
      <c r="J48" s="235">
        <v>183</v>
      </c>
      <c r="K48" s="66"/>
      <c r="L48" s="132">
        <f>IF(K48=0,J47+0,IF(K48=2,J47+62,IF(K48=4,J47+72,IF(K48=6,J47+82))))</f>
        <v>205</v>
      </c>
      <c r="M48" s="132">
        <f>IF(H47&gt;=450,L48-10,IF(H47&lt;=450,L48))</f>
        <v>205</v>
      </c>
      <c r="N48" s="132" t="str">
        <f t="shared" si="0"/>
        <v>OK</v>
      </c>
    </row>
    <row r="49" spans="1:21" s="1" customFormat="1" ht="15.75" customHeight="1" x14ac:dyDescent="0.25">
      <c r="A49" s="173">
        <v>42648</v>
      </c>
      <c r="B49" s="174">
        <v>256</v>
      </c>
      <c r="C49" s="175" t="s">
        <v>56</v>
      </c>
      <c r="D49" s="175"/>
      <c r="E49" s="174" t="s">
        <v>22</v>
      </c>
      <c r="F49" s="193" t="s">
        <v>23</v>
      </c>
      <c r="G49" s="194"/>
      <c r="H49" s="174"/>
      <c r="I49" s="185">
        <v>280</v>
      </c>
      <c r="J49" s="152">
        <v>205</v>
      </c>
      <c r="K49" s="66">
        <v>2</v>
      </c>
      <c r="L49" s="132">
        <f>IF(K49=0,J48+0,IF(K49=2,J48+62,IF(K49=4,J48+72,IF(K49=6,J48+82))))</f>
        <v>245</v>
      </c>
      <c r="M49" s="132">
        <f>IF(H48&gt;=450,L49-10,IF(H48&lt;=450,L49))</f>
        <v>245</v>
      </c>
      <c r="N49" s="132" t="str">
        <f t="shared" si="0"/>
        <v>OK</v>
      </c>
      <c r="O49" s="120" t="str">
        <f>IF(J49=M49,"OK", "WRONG")</f>
        <v>WRONG</v>
      </c>
      <c r="P49" s="245">
        <v>2757</v>
      </c>
      <c r="Q49" s="245">
        <v>225</v>
      </c>
      <c r="R49" s="132" t="str">
        <f>IF(Q49&gt;J49,"profit",IF(Q49=J49,"no p no l",IF(Q49&lt;J49,"loss")))</f>
        <v>profit</v>
      </c>
      <c r="S49" s="132">
        <f>J49*I49</f>
        <v>57400</v>
      </c>
      <c r="T49" s="132">
        <f>Q49*I49</f>
        <v>63000</v>
      </c>
      <c r="U49" s="132">
        <f>T49-S49</f>
        <v>5600</v>
      </c>
    </row>
    <row r="50" spans="1:21" ht="15.75" hidden="1" customHeight="1" x14ac:dyDescent="0.25">
      <c r="A50" s="47">
        <v>42640</v>
      </c>
      <c r="B50" s="117">
        <v>1382</v>
      </c>
      <c r="C50" s="46" t="s">
        <v>57</v>
      </c>
      <c r="D50" s="46" t="s">
        <v>122</v>
      </c>
      <c r="E50" s="117" t="s">
        <v>121</v>
      </c>
      <c r="F50" s="100">
        <v>16</v>
      </c>
      <c r="G50" s="98">
        <v>6</v>
      </c>
      <c r="H50" s="98">
        <v>66.25</v>
      </c>
      <c r="I50" s="98"/>
      <c r="J50" s="235">
        <v>187</v>
      </c>
      <c r="K50" s="66"/>
      <c r="L50" s="132">
        <f>IF(K50=0,J49+0,IF(K50=2,J49+62,IF(K50=4,J49+72,IF(K50=6,J49+82))))</f>
        <v>205</v>
      </c>
      <c r="M50" s="132">
        <f>IF(H49&gt;=450,L50-10,IF(H49&lt;=450,L50))</f>
        <v>205</v>
      </c>
      <c r="N50" s="132" t="str">
        <f t="shared" si="0"/>
        <v>OK</v>
      </c>
    </row>
    <row r="51" spans="1:21" ht="15.75" customHeight="1" x14ac:dyDescent="0.25">
      <c r="A51" s="173">
        <v>42648</v>
      </c>
      <c r="B51" s="174">
        <v>257</v>
      </c>
      <c r="C51" s="175" t="s">
        <v>57</v>
      </c>
      <c r="D51" s="175"/>
      <c r="E51" s="174" t="s">
        <v>27</v>
      </c>
      <c r="F51" s="193" t="s">
        <v>23</v>
      </c>
      <c r="G51" s="194"/>
      <c r="H51" s="174"/>
      <c r="I51" s="185">
        <v>56.15</v>
      </c>
      <c r="J51" s="104">
        <f>187+62</f>
        <v>249</v>
      </c>
      <c r="K51" s="66">
        <v>2</v>
      </c>
      <c r="L51" s="132">
        <f>IF(K51=0,J50+0,IF(K51=2,J50+62,IF(K51=4,J50+72,IF(K51=6,J50+82))))</f>
        <v>249</v>
      </c>
      <c r="M51" s="132">
        <f>IF(H50&gt;=450,L51-10,IF(H50&lt;=450,L51))</f>
        <v>249</v>
      </c>
      <c r="N51" s="132" t="str">
        <f t="shared" si="0"/>
        <v>OK</v>
      </c>
      <c r="O51" s="120" t="str">
        <f>IF(J51=M51,"OK", "WRONG")</f>
        <v>OK</v>
      </c>
      <c r="P51" s="245">
        <v>2754</v>
      </c>
      <c r="Q51" s="245">
        <v>290</v>
      </c>
      <c r="R51" s="132" t="str">
        <f>IF(Q51&gt;J51,"profit",IF(Q51=J51,"no p no l",IF(Q51&lt;J51,"loss")))</f>
        <v>profit</v>
      </c>
      <c r="S51" s="132">
        <f>J51*I51</f>
        <v>13981.35</v>
      </c>
      <c r="T51" s="132">
        <f>Q51*I51</f>
        <v>16283.5</v>
      </c>
      <c r="U51" s="132">
        <f>T51-S51</f>
        <v>2302.1499999999996</v>
      </c>
    </row>
    <row r="52" spans="1:21" hidden="1" x14ac:dyDescent="0.25">
      <c r="A52" s="97">
        <v>42646</v>
      </c>
      <c r="B52" s="98">
        <v>805</v>
      </c>
      <c r="C52" s="99" t="s">
        <v>20</v>
      </c>
      <c r="D52" s="99" t="s">
        <v>120</v>
      </c>
      <c r="E52" s="98" t="s">
        <v>121</v>
      </c>
      <c r="F52" s="116">
        <v>20</v>
      </c>
      <c r="G52" s="39">
        <v>7</v>
      </c>
      <c r="H52" s="39">
        <v>2022.45</v>
      </c>
      <c r="I52" s="39"/>
      <c r="J52" s="237">
        <v>186</v>
      </c>
      <c r="K52" s="66"/>
      <c r="L52" s="132">
        <f>IF(K52=0,J51+0,IF(K52=2,J51+62,IF(K52=4,J51+72,IF(K52=6,J51+82))))</f>
        <v>249</v>
      </c>
      <c r="M52" s="132">
        <f>IF(H51&gt;=450,L52-10,IF(H51&lt;=450,L52))</f>
        <v>249</v>
      </c>
      <c r="N52" s="132" t="str">
        <f t="shared" si="0"/>
        <v>OK</v>
      </c>
    </row>
    <row r="53" spans="1:21" x14ac:dyDescent="0.25">
      <c r="A53" s="48">
        <v>42648</v>
      </c>
      <c r="B53" s="101" t="s">
        <v>126</v>
      </c>
      <c r="C53" s="102" t="s">
        <v>20</v>
      </c>
      <c r="D53" s="102"/>
      <c r="E53" s="103" t="s">
        <v>26</v>
      </c>
      <c r="F53" s="197" t="s">
        <v>58</v>
      </c>
      <c r="G53" s="198"/>
      <c r="H53" s="103"/>
      <c r="I53" s="170">
        <f>1250+475</f>
        <v>1725</v>
      </c>
      <c r="J53" s="52">
        <f>186+52</f>
        <v>238</v>
      </c>
      <c r="K53" s="66">
        <v>6</v>
      </c>
      <c r="L53" s="132">
        <f>IF(K53=0,J52+0,IF(K53=2,J52+62,IF(K53=4,J52+72,IF(K53=6,J52+82))))</f>
        <v>268</v>
      </c>
      <c r="M53" s="132">
        <f>IF(H52&gt;=450,L53-10,IF(H52&lt;=450,L53))</f>
        <v>258</v>
      </c>
      <c r="N53" s="132" t="str">
        <f t="shared" si="0"/>
        <v>DIS</v>
      </c>
      <c r="O53" s="120" t="str">
        <f>IF(J53=M53,"OK", "WRONG")</f>
        <v>WRONG</v>
      </c>
      <c r="P53" s="245"/>
      <c r="Q53" s="245">
        <v>260</v>
      </c>
      <c r="R53" s="132" t="str">
        <f>IF(Q53&gt;J53,"profit",IF(Q53=J53,"no p no l",IF(Q53&lt;J53,"loss")))</f>
        <v>profit</v>
      </c>
      <c r="S53" s="132">
        <f>J53*I53</f>
        <v>410550</v>
      </c>
      <c r="T53" s="132">
        <f>Q53*I53</f>
        <v>448500</v>
      </c>
      <c r="U53" s="132">
        <f>T53-S53</f>
        <v>37950</v>
      </c>
    </row>
    <row r="54" spans="1:21" hidden="1" x14ac:dyDescent="0.25">
      <c r="A54" s="47">
        <v>42612</v>
      </c>
      <c r="B54" s="98">
        <v>1321</v>
      </c>
      <c r="C54" s="46" t="s">
        <v>59</v>
      </c>
      <c r="D54" s="46"/>
      <c r="E54" s="117" t="s">
        <v>128</v>
      </c>
      <c r="F54" s="118">
        <v>16</v>
      </c>
      <c r="G54" s="117">
        <v>12</v>
      </c>
      <c r="H54" s="117">
        <v>64.75</v>
      </c>
      <c r="I54" s="117"/>
      <c r="J54" s="236">
        <v>224</v>
      </c>
      <c r="K54" s="66"/>
      <c r="L54" s="132">
        <f>IF(K54=0,J53+0,IF(K54=2,J53+62,IF(K54=4,J53+72,IF(K54=6,J53+82))))</f>
        <v>238</v>
      </c>
      <c r="M54" s="132">
        <f>IF(H53&gt;=450,L54-10,IF(H53&lt;=450,L54))</f>
        <v>238</v>
      </c>
      <c r="N54" s="132" t="str">
        <f t="shared" si="0"/>
        <v>OK</v>
      </c>
    </row>
    <row r="55" spans="1:21" hidden="1" x14ac:dyDescent="0.25">
      <c r="A55" s="47">
        <v>42612</v>
      </c>
      <c r="B55" s="98">
        <v>1320</v>
      </c>
      <c r="C55" s="46" t="s">
        <v>59</v>
      </c>
      <c r="D55" s="46"/>
      <c r="E55" s="117" t="s">
        <v>128</v>
      </c>
      <c r="F55" s="118">
        <v>26</v>
      </c>
      <c r="G55" s="117">
        <v>15</v>
      </c>
      <c r="H55" s="117">
        <v>64.2</v>
      </c>
      <c r="I55" s="117"/>
      <c r="J55" s="236">
        <v>224</v>
      </c>
      <c r="K55" s="66"/>
      <c r="L55" s="132" t="e">
        <f>IF(K55=0,#REF!+0,IF(K55=2,#REF!+62,IF(K55=4,#REF!+72,IF(K55=6,#REF!+82))))</f>
        <v>#REF!</v>
      </c>
      <c r="M55" s="132" t="e">
        <f>IF(#REF!&gt;=450,L55-10,IF(#REF!&lt;=450,L55))</f>
        <v>#REF!</v>
      </c>
      <c r="N55" s="132" t="e">
        <f t="shared" si="0"/>
        <v>#REF!</v>
      </c>
    </row>
    <row r="56" spans="1:21" hidden="1" x14ac:dyDescent="0.25">
      <c r="A56" s="47">
        <v>42601</v>
      </c>
      <c r="B56" s="4">
        <v>1255</v>
      </c>
      <c r="C56" s="12" t="s">
        <v>60</v>
      </c>
      <c r="D56" s="12"/>
      <c r="E56" s="39" t="s">
        <v>129</v>
      </c>
      <c r="F56" s="81">
        <v>18</v>
      </c>
      <c r="G56" s="4">
        <v>14</v>
      </c>
      <c r="H56" s="4">
        <v>28.55</v>
      </c>
      <c r="I56" s="4"/>
      <c r="J56" s="241">
        <v>223</v>
      </c>
      <c r="K56" s="66"/>
      <c r="L56" s="132" t="e">
        <f>IF(K56=0,#REF!+0,IF(K56=2,#REF!+62,IF(K56=4,#REF!+72,IF(K56=6,#REF!+82))))</f>
        <v>#REF!</v>
      </c>
      <c r="M56" s="132" t="e">
        <f>IF(#REF!&gt;=450,L56-10,IF(#REF!&lt;=450,L56))</f>
        <v>#REF!</v>
      </c>
      <c r="N56" s="132" t="e">
        <f t="shared" si="0"/>
        <v>#REF!</v>
      </c>
    </row>
    <row r="57" spans="1:21" x14ac:dyDescent="0.25">
      <c r="A57" s="173">
        <v>42649</v>
      </c>
      <c r="B57" s="174">
        <v>261</v>
      </c>
      <c r="C57" s="175" t="s">
        <v>60</v>
      </c>
      <c r="D57" s="175"/>
      <c r="E57" s="174" t="s">
        <v>61</v>
      </c>
      <c r="F57" s="193" t="s">
        <v>36</v>
      </c>
      <c r="G57" s="194"/>
      <c r="H57" s="178"/>
      <c r="I57" s="186">
        <v>28.55</v>
      </c>
      <c r="J57" s="15">
        <f>223+52</f>
        <v>275</v>
      </c>
      <c r="K57" s="66">
        <v>4</v>
      </c>
      <c r="L57" s="132">
        <f>IF(K57=0,J56+0,IF(K57=2,J56+62,IF(K57=4,J56+72,IF(K57=6,J56+82))))</f>
        <v>295</v>
      </c>
      <c r="M57" s="132">
        <f>IF(H56&gt;=450,L57-10,IF(H56&lt;=450,L57))</f>
        <v>295</v>
      </c>
      <c r="N57" s="132" t="str">
        <f t="shared" si="0"/>
        <v>OK</v>
      </c>
      <c r="O57" s="120" t="str">
        <f>IF(J57=M57,"OK", "WRONG")</f>
        <v>WRONG</v>
      </c>
      <c r="P57" s="245">
        <v>2762</v>
      </c>
      <c r="Q57" s="245">
        <v>280</v>
      </c>
      <c r="R57" s="132" t="str">
        <f>IF(Q57&gt;J57,"profit",IF(Q57=J57,"no p no l",IF(Q57&lt;J57,"loss")))</f>
        <v>profit</v>
      </c>
      <c r="S57" s="132">
        <f>J57*I57</f>
        <v>7851.25</v>
      </c>
      <c r="T57" s="132">
        <f>Q57*I57</f>
        <v>7994</v>
      </c>
      <c r="U57" s="132">
        <f>T57-S57</f>
        <v>142.75</v>
      </c>
    </row>
    <row r="58" spans="1:21" hidden="1" x14ac:dyDescent="0.25">
      <c r="A58" s="47">
        <v>42611</v>
      </c>
      <c r="B58" s="18">
        <v>1300</v>
      </c>
      <c r="C58" s="12" t="s">
        <v>56</v>
      </c>
      <c r="D58" s="12" t="s">
        <v>120</v>
      </c>
      <c r="E58" s="39" t="s">
        <v>121</v>
      </c>
      <c r="F58" s="81">
        <v>13</v>
      </c>
      <c r="G58" s="4">
        <v>6</v>
      </c>
      <c r="H58" s="4">
        <v>35</v>
      </c>
      <c r="I58" s="4"/>
      <c r="J58" s="241">
        <v>177</v>
      </c>
      <c r="K58" s="66"/>
      <c r="L58" s="132">
        <f>IF(K58=0,J57+0,IF(K58=2,J57+62,IF(K58=4,J57+72,IF(K58=6,J57+82))))</f>
        <v>275</v>
      </c>
      <c r="M58" s="132">
        <f>IF(H57&gt;=450,L58-10,IF(H57&lt;=450,L58))</f>
        <v>275</v>
      </c>
      <c r="N58" s="132" t="str">
        <f t="shared" si="0"/>
        <v>OK</v>
      </c>
    </row>
    <row r="59" spans="1:21" x14ac:dyDescent="0.25">
      <c r="A59" s="173">
        <v>42649</v>
      </c>
      <c r="B59" s="174">
        <v>262</v>
      </c>
      <c r="C59" s="175" t="s">
        <v>56</v>
      </c>
      <c r="D59" s="175"/>
      <c r="E59" s="174" t="s">
        <v>22</v>
      </c>
      <c r="F59" s="193" t="s">
        <v>28</v>
      </c>
      <c r="G59" s="194"/>
      <c r="H59" s="184"/>
      <c r="I59" s="231">
        <v>35</v>
      </c>
      <c r="J59" s="151">
        <v>205</v>
      </c>
      <c r="K59" s="66">
        <v>2</v>
      </c>
      <c r="L59" s="132">
        <f>IF(K59=0,J58+0,IF(K59=2,J58+62,IF(K59=4,J58+72,IF(K59=6,J58+82))))</f>
        <v>239</v>
      </c>
      <c r="M59" s="132">
        <f>IF(H58&gt;=450,L59-10,IF(H58&lt;=450,L59))</f>
        <v>239</v>
      </c>
      <c r="N59" s="132" t="str">
        <f t="shared" si="0"/>
        <v>OK</v>
      </c>
      <c r="O59" s="120" t="str">
        <f>IF(J59=M59,"OK", "WRONG")</f>
        <v>WRONG</v>
      </c>
      <c r="P59" s="245">
        <v>2762</v>
      </c>
      <c r="Q59" s="245">
        <v>225</v>
      </c>
      <c r="R59" s="132" t="str">
        <f>IF(Q59&gt;J59,"profit",IF(Q59=J59,"no p no l",IF(Q59&lt;J59,"loss")))</f>
        <v>profit</v>
      </c>
      <c r="S59" s="132">
        <f>J59*I59</f>
        <v>7175</v>
      </c>
      <c r="T59" s="132">
        <f>Q59*I59</f>
        <v>7875</v>
      </c>
      <c r="U59" s="132">
        <f>T59-S59</f>
        <v>700</v>
      </c>
    </row>
    <row r="60" spans="1:21" hidden="1" x14ac:dyDescent="0.25">
      <c r="A60" s="47">
        <v>42600</v>
      </c>
      <c r="B60" s="18">
        <v>1244</v>
      </c>
      <c r="C60" s="12" t="s">
        <v>21</v>
      </c>
      <c r="D60" s="12" t="s">
        <v>120</v>
      </c>
      <c r="E60" s="39" t="s">
        <v>121</v>
      </c>
      <c r="F60" s="32">
        <v>19</v>
      </c>
      <c r="G60" s="4">
        <v>6</v>
      </c>
      <c r="H60" s="4">
        <v>140</v>
      </c>
      <c r="I60" s="7"/>
      <c r="J60" s="241">
        <v>175</v>
      </c>
      <c r="K60" s="66"/>
      <c r="L60" s="132">
        <f>IF(K60=0,J59+0,IF(K60=2,J59+62,IF(K60=4,J59+72,IF(K60=6,J59+82))))</f>
        <v>205</v>
      </c>
      <c r="M60" s="132">
        <f>IF(H59&gt;=450,L60-10,IF(H59&lt;=450,L60))</f>
        <v>205</v>
      </c>
      <c r="N60" s="132" t="str">
        <f t="shared" si="0"/>
        <v>OK</v>
      </c>
    </row>
    <row r="61" spans="1:21" x14ac:dyDescent="0.25">
      <c r="A61" s="173">
        <v>42649</v>
      </c>
      <c r="B61" s="174">
        <v>263</v>
      </c>
      <c r="C61" s="175" t="s">
        <v>21</v>
      </c>
      <c r="D61" s="175"/>
      <c r="E61" s="174" t="s">
        <v>22</v>
      </c>
      <c r="F61" s="193" t="s">
        <v>24</v>
      </c>
      <c r="G61" s="194"/>
      <c r="H61" s="184"/>
      <c r="I61" s="230">
        <v>140</v>
      </c>
      <c r="J61" s="151">
        <v>205</v>
      </c>
      <c r="K61" s="66">
        <v>2</v>
      </c>
      <c r="L61" s="132">
        <f>IF(K61=0,J60+0,IF(K61=2,J60+62,IF(K61=4,J60+72,IF(K61=6,J60+82))))</f>
        <v>237</v>
      </c>
      <c r="M61" s="132">
        <f>IF(H60&gt;=450,L61-10,IF(H60&lt;=450,L61))</f>
        <v>237</v>
      </c>
      <c r="N61" s="132" t="str">
        <f t="shared" si="0"/>
        <v>OK</v>
      </c>
      <c r="O61" s="120" t="str">
        <f>IF(J61=M61,"OK", "WRONG")</f>
        <v>WRONG</v>
      </c>
      <c r="P61" s="245">
        <v>2768</v>
      </c>
      <c r="Q61" s="245">
        <v>225</v>
      </c>
      <c r="R61" s="132" t="str">
        <f>IF(Q61&gt;J61,"profit",IF(Q61=J61,"no p no l",IF(Q61&lt;J61,"loss")))</f>
        <v>profit</v>
      </c>
      <c r="S61" s="132">
        <f>J61*I61</f>
        <v>28700</v>
      </c>
      <c r="T61" s="132">
        <f>Q61*I61</f>
        <v>31500</v>
      </c>
      <c r="U61" s="132">
        <f>T61-S61</f>
        <v>2800</v>
      </c>
    </row>
    <row r="62" spans="1:21" hidden="1" x14ac:dyDescent="0.25">
      <c r="A62" s="47">
        <v>42643</v>
      </c>
      <c r="B62" s="18">
        <v>1399</v>
      </c>
      <c r="C62" s="12" t="s">
        <v>40</v>
      </c>
      <c r="D62" s="12" t="s">
        <v>120</v>
      </c>
      <c r="E62" s="39" t="s">
        <v>121</v>
      </c>
      <c r="F62" s="72">
        <v>16</v>
      </c>
      <c r="G62" s="18">
        <v>6</v>
      </c>
      <c r="H62" s="18">
        <v>350</v>
      </c>
      <c r="I62" s="56"/>
      <c r="J62" s="242">
        <v>183</v>
      </c>
      <c r="K62" s="66"/>
      <c r="L62" s="132">
        <f>IF(K62=0,J61+0,IF(K62=2,J61+62,IF(K62=4,J61+72,IF(K62=6,J61+82))))</f>
        <v>205</v>
      </c>
      <c r="M62" s="132">
        <f>IF(H61&gt;=450,L62-10,IF(H61&lt;=450,L62))</f>
        <v>205</v>
      </c>
      <c r="N62" s="132" t="str">
        <f t="shared" si="0"/>
        <v>OK</v>
      </c>
    </row>
    <row r="63" spans="1:21" x14ac:dyDescent="0.25">
      <c r="A63" s="173">
        <v>42656</v>
      </c>
      <c r="B63" s="174">
        <v>264</v>
      </c>
      <c r="C63" s="175" t="s">
        <v>40</v>
      </c>
      <c r="D63" s="175"/>
      <c r="E63" s="174" t="s">
        <v>22</v>
      </c>
      <c r="F63" s="193" t="s">
        <v>23</v>
      </c>
      <c r="G63" s="194"/>
      <c r="H63" s="184"/>
      <c r="I63" s="230">
        <v>350</v>
      </c>
      <c r="J63" s="151">
        <v>205</v>
      </c>
      <c r="K63" s="66">
        <v>2</v>
      </c>
      <c r="L63" s="132">
        <f>IF(K63=0,J62+0,IF(K63=2,J62+62,IF(K63=4,J62+72,IF(K63=6,J62+82))))</f>
        <v>245</v>
      </c>
      <c r="M63" s="132">
        <f>IF(H62&gt;=450,L63-10,IF(H62&lt;=450,L63))</f>
        <v>245</v>
      </c>
      <c r="N63" s="132" t="str">
        <f t="shared" si="0"/>
        <v>OK</v>
      </c>
      <c r="O63" s="120" t="str">
        <f>IF(J63=M63,"OK", "WRONG")</f>
        <v>WRONG</v>
      </c>
      <c r="P63" s="245">
        <v>2760</v>
      </c>
      <c r="Q63" s="245">
        <v>225</v>
      </c>
      <c r="R63" s="132" t="str">
        <f>IF(Q63&gt;J63,"profit",IF(Q63=J63,"no p no l",IF(Q63&lt;J63,"loss")))</f>
        <v>profit</v>
      </c>
      <c r="S63" s="132">
        <f>J63*I63</f>
        <v>71750</v>
      </c>
      <c r="T63" s="132">
        <f>Q63*I63</f>
        <v>78750</v>
      </c>
      <c r="U63" s="132">
        <f>T63-S63</f>
        <v>7000</v>
      </c>
    </row>
    <row r="64" spans="1:21" hidden="1" x14ac:dyDescent="0.25">
      <c r="A64" s="47">
        <v>42611</v>
      </c>
      <c r="B64" s="18">
        <v>1300</v>
      </c>
      <c r="C64" s="12" t="s">
        <v>40</v>
      </c>
      <c r="D64" s="12" t="s">
        <v>120</v>
      </c>
      <c r="E64" s="39" t="s">
        <v>121</v>
      </c>
      <c r="F64" s="32">
        <v>10</v>
      </c>
      <c r="G64" s="4">
        <v>6</v>
      </c>
      <c r="H64" s="4">
        <v>105</v>
      </c>
      <c r="I64" s="7"/>
      <c r="J64" s="241">
        <v>177</v>
      </c>
      <c r="K64" s="66"/>
      <c r="L64" s="132">
        <f>IF(K64=0,J63+0,IF(K64=2,J63+62,IF(K64=4,J63+72,IF(K64=6,J63+82))))</f>
        <v>205</v>
      </c>
      <c r="M64" s="132">
        <f>IF(H63&gt;=450,L64-10,IF(H63&lt;=450,L64))</f>
        <v>205</v>
      </c>
      <c r="N64" s="132" t="str">
        <f t="shared" si="0"/>
        <v>OK</v>
      </c>
    </row>
    <row r="65" spans="1:21" x14ac:dyDescent="0.25">
      <c r="A65" s="173">
        <v>42656</v>
      </c>
      <c r="B65" s="174">
        <v>264</v>
      </c>
      <c r="C65" s="175" t="s">
        <v>40</v>
      </c>
      <c r="D65" s="175"/>
      <c r="E65" s="174" t="s">
        <v>22</v>
      </c>
      <c r="F65" s="193" t="s">
        <v>28</v>
      </c>
      <c r="G65" s="194"/>
      <c r="H65" s="184"/>
      <c r="I65" s="230">
        <v>105</v>
      </c>
      <c r="J65" s="151">
        <v>205</v>
      </c>
      <c r="K65" s="66">
        <v>2</v>
      </c>
      <c r="L65" s="132">
        <f>IF(K65=0,J64+0,IF(K65=2,J64+62,IF(K65=4,J64+72,IF(K65=6,J64+82))))</f>
        <v>239</v>
      </c>
      <c r="M65" s="132">
        <f>IF(H64&gt;=450,L65-10,IF(H64&lt;=450,L65))</f>
        <v>239</v>
      </c>
      <c r="N65" s="132" t="str">
        <f t="shared" si="0"/>
        <v>OK</v>
      </c>
      <c r="O65" s="120" t="str">
        <f>IF(J65=M65,"OK", "WRONG")</f>
        <v>WRONG</v>
      </c>
      <c r="P65" s="245">
        <v>2760</v>
      </c>
      <c r="Q65" s="245">
        <v>225</v>
      </c>
      <c r="R65" s="132" t="str">
        <f>IF(Q65&gt;J65,"profit",IF(Q65=J65,"no p no l",IF(Q65&lt;J65,"loss")))</f>
        <v>profit</v>
      </c>
      <c r="S65" s="132">
        <f>J65*I65</f>
        <v>21525</v>
      </c>
      <c r="T65" s="132">
        <f>Q65*I65</f>
        <v>23625</v>
      </c>
      <c r="U65" s="132">
        <f>T65-S65</f>
        <v>2100</v>
      </c>
    </row>
    <row r="66" spans="1:21" hidden="1" x14ac:dyDescent="0.25">
      <c r="A66" s="95">
        <v>42618</v>
      </c>
      <c r="B66" s="21">
        <v>1345</v>
      </c>
      <c r="C66" s="12" t="s">
        <v>40</v>
      </c>
      <c r="D66" s="12" t="s">
        <v>120</v>
      </c>
      <c r="E66" s="39" t="s">
        <v>121</v>
      </c>
      <c r="F66" s="32"/>
      <c r="G66" s="4"/>
      <c r="H66" s="10">
        <v>175</v>
      </c>
      <c r="I66" s="7"/>
      <c r="J66" s="241">
        <v>183</v>
      </c>
      <c r="K66" s="66"/>
      <c r="L66" s="132">
        <f>IF(K66=0,J65+0,IF(K66=2,J65+62,IF(K66=4,J65+72,IF(K66=6,J65+82))))</f>
        <v>205</v>
      </c>
      <c r="M66" s="132">
        <f>IF(H65&gt;=450,L66-10,IF(H65&lt;=450,L66))</f>
        <v>205</v>
      </c>
      <c r="N66" s="132" t="str">
        <f t="shared" si="0"/>
        <v>OK</v>
      </c>
    </row>
    <row r="67" spans="1:21" x14ac:dyDescent="0.25">
      <c r="A67" s="173">
        <v>42656</v>
      </c>
      <c r="B67" s="174">
        <v>264</v>
      </c>
      <c r="C67" s="175" t="s">
        <v>40</v>
      </c>
      <c r="D67" s="175"/>
      <c r="E67" s="174" t="s">
        <v>22</v>
      </c>
      <c r="F67" s="193" t="s">
        <v>31</v>
      </c>
      <c r="G67" s="194"/>
      <c r="H67" s="184"/>
      <c r="I67" s="230">
        <v>175</v>
      </c>
      <c r="J67" s="151">
        <v>205</v>
      </c>
      <c r="K67" s="66">
        <v>2</v>
      </c>
      <c r="L67" s="132">
        <f>IF(K67=0,J66+0,IF(K67=2,J66+62,IF(K67=4,J66+72,IF(K67=6,J66+82))))</f>
        <v>245</v>
      </c>
      <c r="M67" s="132">
        <f>IF(H66&gt;=450,L67-10,IF(H66&lt;=450,L67))</f>
        <v>245</v>
      </c>
      <c r="N67" s="132" t="str">
        <f t="shared" si="0"/>
        <v>OK</v>
      </c>
      <c r="O67" s="120" t="str">
        <f>IF(J67=M67,"OK", "WRONG")</f>
        <v>WRONG</v>
      </c>
      <c r="P67" s="245">
        <v>2760</v>
      </c>
      <c r="Q67" s="245">
        <v>225</v>
      </c>
      <c r="R67" s="132" t="str">
        <f>IF(Q67&gt;J67,"profit",IF(Q67=J67,"no p no l",IF(Q67&lt;J67,"loss")))</f>
        <v>profit</v>
      </c>
      <c r="S67" s="132">
        <f>J67*I67</f>
        <v>35875</v>
      </c>
      <c r="T67" s="132">
        <f>Q67*I67</f>
        <v>39375</v>
      </c>
      <c r="U67" s="132">
        <f>T67-S67</f>
        <v>3500</v>
      </c>
    </row>
    <row r="68" spans="1:21" hidden="1" x14ac:dyDescent="0.25">
      <c r="A68" s="95">
        <v>42640</v>
      </c>
      <c r="B68" s="21">
        <v>1384</v>
      </c>
      <c r="C68" s="12" t="s">
        <v>48</v>
      </c>
      <c r="D68" s="13" t="s">
        <v>120</v>
      </c>
      <c r="E68" s="59" t="s">
        <v>131</v>
      </c>
      <c r="F68" s="86">
        <v>18</v>
      </c>
      <c r="G68" s="87">
        <v>2</v>
      </c>
      <c r="H68" s="87">
        <v>21.6</v>
      </c>
      <c r="I68" s="77"/>
      <c r="J68" s="239">
        <v>177</v>
      </c>
      <c r="K68" s="66"/>
      <c r="L68" s="132">
        <f>IF(K68=0,J67+0,IF(K68=2,J67+62,IF(K68=4,J67+72,IF(K68=6,J67+82))))</f>
        <v>205</v>
      </c>
      <c r="M68" s="132">
        <f>IF(H67&gt;=450,L68-10,IF(H67&lt;=450,L68))</f>
        <v>205</v>
      </c>
      <c r="N68" s="132" t="str">
        <f t="shared" si="0"/>
        <v>OK</v>
      </c>
    </row>
    <row r="69" spans="1:21" x14ac:dyDescent="0.25">
      <c r="A69" s="173">
        <v>42656</v>
      </c>
      <c r="B69" s="174">
        <v>265</v>
      </c>
      <c r="C69" s="175" t="s">
        <v>48</v>
      </c>
      <c r="D69" s="175"/>
      <c r="E69" s="174" t="s">
        <v>61</v>
      </c>
      <c r="F69" s="195" t="s">
        <v>32</v>
      </c>
      <c r="G69" s="196"/>
      <c r="H69" s="178"/>
      <c r="I69" s="187">
        <v>21.6</v>
      </c>
      <c r="J69" s="147">
        <v>250</v>
      </c>
      <c r="K69" s="66">
        <v>4</v>
      </c>
      <c r="L69" s="132">
        <f>IF(K69=0,J68+0,IF(K69=2,J68+62,IF(K69=4,J68+72,IF(K69=6,J68+82))))</f>
        <v>249</v>
      </c>
      <c r="M69" s="132">
        <f>IF(H68&gt;=450,L69-10,IF(H68&lt;=450,L69))</f>
        <v>249</v>
      </c>
      <c r="N69" s="132" t="str">
        <f t="shared" si="0"/>
        <v>OK</v>
      </c>
      <c r="O69" s="120" t="str">
        <f>IF(J69=M69,"OK", "WRONG")</f>
        <v>WRONG</v>
      </c>
      <c r="P69" s="245">
        <v>2759</v>
      </c>
      <c r="Q69" s="245">
        <v>285</v>
      </c>
      <c r="R69" s="132" t="str">
        <f>IF(Q69&gt;J69,"profit",IF(Q69=J69,"no p no l",IF(Q69&lt;J69,"loss")))</f>
        <v>profit</v>
      </c>
      <c r="S69" s="132">
        <f>J69*I69</f>
        <v>5400</v>
      </c>
      <c r="T69" s="132">
        <f>Q69*I69</f>
        <v>6156</v>
      </c>
      <c r="U69" s="132">
        <f>T69-S69</f>
        <v>756</v>
      </c>
    </row>
    <row r="70" spans="1:21" s="112" customFormat="1" hidden="1" x14ac:dyDescent="0.25">
      <c r="A70" s="47"/>
      <c r="B70" s="18"/>
      <c r="C70" s="12" t="s">
        <v>62</v>
      </c>
      <c r="D70" s="13" t="s">
        <v>120</v>
      </c>
      <c r="E70" s="59" t="s">
        <v>131</v>
      </c>
      <c r="F70" s="32">
        <v>18</v>
      </c>
      <c r="G70" s="4">
        <v>2</v>
      </c>
      <c r="H70" s="4">
        <v>30</v>
      </c>
      <c r="I70" s="7"/>
      <c r="J70" s="241">
        <v>177</v>
      </c>
      <c r="K70" s="137"/>
      <c r="L70" s="132">
        <f>IF(K70=0,J69+0,IF(K70=2,J69+62,IF(K70=4,J69+72,IF(K70=6,J69+82))))</f>
        <v>250</v>
      </c>
      <c r="M70" s="132">
        <f>IF(H69&gt;=450,L70-10,IF(H69&lt;=450,L70))</f>
        <v>250</v>
      </c>
      <c r="N70" s="132" t="str">
        <f t="shared" si="0"/>
        <v>OK</v>
      </c>
    </row>
    <row r="71" spans="1:21" s="112" customFormat="1" x14ac:dyDescent="0.25">
      <c r="A71" s="173">
        <v>42656</v>
      </c>
      <c r="B71" s="174">
        <v>265</v>
      </c>
      <c r="C71" s="175" t="s">
        <v>62</v>
      </c>
      <c r="D71" s="175"/>
      <c r="E71" s="174" t="s">
        <v>61</v>
      </c>
      <c r="F71" s="189" t="s">
        <v>32</v>
      </c>
      <c r="G71" s="190"/>
      <c r="H71" s="184"/>
      <c r="I71" s="230">
        <v>30</v>
      </c>
      <c r="J71" s="151">
        <v>250</v>
      </c>
      <c r="K71" s="137">
        <v>4</v>
      </c>
      <c r="L71" s="132">
        <f>IF(K71=0,J70+0,IF(K71=2,J70+62,IF(K71=4,J70+72,IF(K71=6,J70+82))))</f>
        <v>249</v>
      </c>
      <c r="M71" s="132">
        <f>IF(H70&gt;=450,L71-10,IF(H70&lt;=450,L71))</f>
        <v>249</v>
      </c>
      <c r="N71" s="132" t="str">
        <f t="shared" si="0"/>
        <v>OK</v>
      </c>
      <c r="O71" s="120" t="str">
        <f>IF(J71=M71,"OK", "WRONG")</f>
        <v>WRONG</v>
      </c>
      <c r="P71" s="244">
        <v>2759</v>
      </c>
      <c r="Q71" s="244">
        <v>285</v>
      </c>
      <c r="R71" s="132" t="str">
        <f>IF(Q71&gt;J71,"profit",IF(Q71=J71,"no p no l",IF(Q71&lt;J71,"loss")))</f>
        <v>profit</v>
      </c>
      <c r="S71" s="132">
        <f>J71*I71</f>
        <v>7500</v>
      </c>
      <c r="T71" s="132">
        <f>Q71*I71</f>
        <v>8550</v>
      </c>
      <c r="U71" s="132">
        <f>T71-S71</f>
        <v>1050</v>
      </c>
    </row>
    <row r="72" spans="1:21" s="112" customFormat="1" hidden="1" x14ac:dyDescent="0.25">
      <c r="A72" s="95">
        <v>42640</v>
      </c>
      <c r="B72" s="21">
        <v>1381</v>
      </c>
      <c r="C72" s="12" t="s">
        <v>63</v>
      </c>
      <c r="D72" s="13" t="s">
        <v>122</v>
      </c>
      <c r="E72" s="59" t="s">
        <v>121</v>
      </c>
      <c r="F72" s="32">
        <v>20</v>
      </c>
      <c r="G72" s="4">
        <v>7</v>
      </c>
      <c r="H72" s="4">
        <v>189.95</v>
      </c>
      <c r="I72" s="7"/>
      <c r="J72" s="241">
        <v>187</v>
      </c>
      <c r="K72" s="137"/>
      <c r="L72" s="132">
        <f>IF(K72=0,J71+0,IF(K72=2,J71+62,IF(K72=4,J71+72,IF(K72=6,J71+82))))</f>
        <v>250</v>
      </c>
      <c r="M72" s="132">
        <f>IF(H71&gt;=450,L72-10,IF(H71&lt;=450,L72))</f>
        <v>250</v>
      </c>
      <c r="N72" s="132" t="str">
        <f t="shared" ref="N72:N135" si="1">IF(L72=M72,"OK","DIS")</f>
        <v>OK</v>
      </c>
    </row>
    <row r="73" spans="1:21" s="112" customFormat="1" x14ac:dyDescent="0.25">
      <c r="A73" s="173">
        <v>42656</v>
      </c>
      <c r="B73" s="181">
        <v>266</v>
      </c>
      <c r="C73" s="182" t="s">
        <v>63</v>
      </c>
      <c r="D73" s="182"/>
      <c r="E73" s="183" t="s">
        <v>27</v>
      </c>
      <c r="F73" s="189" t="s">
        <v>25</v>
      </c>
      <c r="G73" s="190"/>
      <c r="H73" s="184"/>
      <c r="I73" s="230">
        <v>165</v>
      </c>
      <c r="J73" s="15">
        <f>187+62</f>
        <v>249</v>
      </c>
      <c r="K73" s="66">
        <v>2</v>
      </c>
      <c r="L73" s="132">
        <f>IF(K73=0,J72+0,IF(K73=2,J72+62,IF(K73=4,J72+72,IF(K73=6,J72+82))))</f>
        <v>249</v>
      </c>
      <c r="M73" s="132">
        <f>IF(H72&gt;=450,L73-10,IF(H72&lt;=450,L73))</f>
        <v>249</v>
      </c>
      <c r="N73" s="132" t="str">
        <f t="shared" si="1"/>
        <v>OK</v>
      </c>
      <c r="O73" s="120" t="str">
        <f>IF(J73=M73,"OK", "WRONG")</f>
        <v>OK</v>
      </c>
      <c r="P73" s="244">
        <v>2758</v>
      </c>
      <c r="Q73" s="244">
        <v>260</v>
      </c>
      <c r="R73" s="132" t="str">
        <f>IF(Q73&gt;J73,"profit",IF(Q73=J73,"no p no l",IF(Q73&lt;J73,"loss")))</f>
        <v>profit</v>
      </c>
      <c r="S73" s="132">
        <f>J73*I73</f>
        <v>41085</v>
      </c>
      <c r="T73" s="132">
        <f>Q73*I73</f>
        <v>42900</v>
      </c>
      <c r="U73" s="132">
        <f>T73-S73</f>
        <v>1815</v>
      </c>
    </row>
    <row r="74" spans="1:21" hidden="1" x14ac:dyDescent="0.25">
      <c r="A74" s="82">
        <v>42601</v>
      </c>
      <c r="B74" s="21">
        <v>1255</v>
      </c>
      <c r="C74" s="12" t="s">
        <v>64</v>
      </c>
      <c r="D74" s="13"/>
      <c r="E74" s="13" t="s">
        <v>129</v>
      </c>
      <c r="F74" s="32">
        <v>18</v>
      </c>
      <c r="G74" s="4">
        <v>4</v>
      </c>
      <c r="H74" s="4">
        <v>210</v>
      </c>
      <c r="I74" s="7"/>
      <c r="J74" s="241">
        <v>208</v>
      </c>
      <c r="K74" s="66"/>
      <c r="L74" s="132">
        <f>IF(K74=0,J73+0,IF(K74=2,J73+62,IF(K74=4,J73+72,IF(K74=6,J73+82))))</f>
        <v>249</v>
      </c>
      <c r="M74" s="132">
        <f>IF(H73&gt;=450,L74-10,IF(H73&lt;=450,L74))</f>
        <v>249</v>
      </c>
      <c r="N74" s="132" t="str">
        <f t="shared" si="1"/>
        <v>OK</v>
      </c>
    </row>
    <row r="75" spans="1:21" x14ac:dyDescent="0.25">
      <c r="A75" s="173">
        <v>42656</v>
      </c>
      <c r="B75" s="181">
        <v>267</v>
      </c>
      <c r="C75" s="182" t="s">
        <v>64</v>
      </c>
      <c r="D75" s="182"/>
      <c r="E75" s="183" t="s">
        <v>61</v>
      </c>
      <c r="F75" s="189" t="s">
        <v>36</v>
      </c>
      <c r="G75" s="190"/>
      <c r="H75" s="184"/>
      <c r="I75" s="230">
        <v>210</v>
      </c>
      <c r="J75" s="15">
        <f>208+52</f>
        <v>260</v>
      </c>
      <c r="K75" s="66">
        <v>4</v>
      </c>
      <c r="L75" s="132">
        <f>IF(K75=0,J74+0,IF(K75=2,J74+62,IF(K75=4,J74+72,IF(K75=6,J74+82))))</f>
        <v>280</v>
      </c>
      <c r="M75" s="132">
        <f>IF(H74&gt;=450,L75-10,IF(H74&lt;=450,L75))</f>
        <v>280</v>
      </c>
      <c r="N75" s="132" t="str">
        <f t="shared" si="1"/>
        <v>OK</v>
      </c>
      <c r="O75" s="120" t="str">
        <f>IF(J75=M75,"OK", "WRONG")</f>
        <v>WRONG</v>
      </c>
      <c r="P75" s="245">
        <v>2791</v>
      </c>
      <c r="Q75" s="245">
        <v>280</v>
      </c>
      <c r="R75" s="132" t="str">
        <f>IF(Q75&gt;J75,"profit",IF(Q75=J75,"no p no l",IF(Q75&lt;J75,"loss")))</f>
        <v>profit</v>
      </c>
      <c r="S75" s="132">
        <f>J75*I75</f>
        <v>54600</v>
      </c>
      <c r="T75" s="132">
        <f>Q75*I75</f>
        <v>58800</v>
      </c>
      <c r="U75" s="132">
        <f>T75-S75</f>
        <v>4200</v>
      </c>
    </row>
    <row r="76" spans="1:21" hidden="1" x14ac:dyDescent="0.25">
      <c r="A76" s="95">
        <v>42647</v>
      </c>
      <c r="B76" s="21">
        <v>806</v>
      </c>
      <c r="C76" s="12" t="s">
        <v>65</v>
      </c>
      <c r="D76" s="13" t="s">
        <v>122</v>
      </c>
      <c r="E76" s="13" t="s">
        <v>121</v>
      </c>
      <c r="F76" s="32">
        <v>18</v>
      </c>
      <c r="G76" s="4">
        <v>6</v>
      </c>
      <c r="H76" s="4">
        <v>125.65</v>
      </c>
      <c r="I76" s="7"/>
      <c r="J76" s="241">
        <v>182</v>
      </c>
      <c r="K76" s="66"/>
      <c r="L76" s="132">
        <f>IF(K76=0,J75+0,IF(K76=2,J75+62,IF(K76=4,J75+72,IF(K76=6,J75+82))))</f>
        <v>260</v>
      </c>
      <c r="M76" s="132">
        <f>IF(H75&gt;=450,L76-10,IF(H75&lt;=450,L76))</f>
        <v>260</v>
      </c>
      <c r="N76" s="132" t="str">
        <f t="shared" si="1"/>
        <v>OK</v>
      </c>
    </row>
    <row r="77" spans="1:21" x14ac:dyDescent="0.25">
      <c r="A77" s="180">
        <v>42657</v>
      </c>
      <c r="B77" s="181">
        <v>268</v>
      </c>
      <c r="C77" s="182" t="s">
        <v>65</v>
      </c>
      <c r="D77" s="182"/>
      <c r="E77" s="183" t="s">
        <v>66</v>
      </c>
      <c r="F77" s="189" t="s">
        <v>25</v>
      </c>
      <c r="G77" s="190"/>
      <c r="H77" s="184"/>
      <c r="I77" s="230">
        <v>108.3</v>
      </c>
      <c r="J77" s="65">
        <f>182+62</f>
        <v>244</v>
      </c>
      <c r="K77" s="66">
        <v>2</v>
      </c>
      <c r="L77" s="132">
        <f>IF(K77=0,J76+0,IF(K77=2,J76+62,IF(K77=4,J76+72,IF(K77=6,J76+82))))</f>
        <v>244</v>
      </c>
      <c r="M77" s="132">
        <f>IF(H76&gt;=450,L77-10,IF(H76&lt;=450,L77))</f>
        <v>244</v>
      </c>
      <c r="N77" s="132" t="str">
        <f t="shared" si="1"/>
        <v>OK</v>
      </c>
      <c r="O77" s="120" t="str">
        <f>IF(J77=M77,"OK", "WRONG")</f>
        <v>OK</v>
      </c>
      <c r="P77" s="245">
        <v>2796</v>
      </c>
      <c r="Q77" s="245">
        <v>300</v>
      </c>
      <c r="R77" s="132" t="str">
        <f>IF(Q77&gt;J77,"profit",IF(Q77=J77,"no p no l",IF(Q77&lt;J77,"loss")))</f>
        <v>profit</v>
      </c>
      <c r="S77" s="132">
        <f>J77*I77</f>
        <v>26425.200000000001</v>
      </c>
      <c r="T77" s="132">
        <f>Q77*I77</f>
        <v>32490</v>
      </c>
      <c r="U77" s="132">
        <f>T77-S77</f>
        <v>6064.7999999999993</v>
      </c>
    </row>
    <row r="78" spans="1:21" hidden="1" x14ac:dyDescent="0.25">
      <c r="A78" s="95">
        <v>42647</v>
      </c>
      <c r="B78" s="21">
        <v>806</v>
      </c>
      <c r="C78" s="12" t="s">
        <v>65</v>
      </c>
      <c r="D78" s="13" t="s">
        <v>122</v>
      </c>
      <c r="E78" s="13" t="s">
        <v>121</v>
      </c>
      <c r="F78" s="32">
        <v>16</v>
      </c>
      <c r="G78" s="4">
        <v>6</v>
      </c>
      <c r="H78" s="4">
        <v>122.35</v>
      </c>
      <c r="I78" s="7"/>
      <c r="J78" s="241">
        <v>182</v>
      </c>
      <c r="K78" s="66"/>
      <c r="L78" s="132">
        <f>IF(K78=0,J77+0,IF(K78=2,J77+62,IF(K78=4,J77+72,IF(K78=6,J77+82))))</f>
        <v>244</v>
      </c>
      <c r="M78" s="132">
        <f>IF(H77&gt;=450,L78-10,IF(H77&lt;=450,L78))</f>
        <v>244</v>
      </c>
      <c r="N78" s="132" t="str">
        <f t="shared" si="1"/>
        <v>OK</v>
      </c>
    </row>
    <row r="79" spans="1:21" x14ac:dyDescent="0.25">
      <c r="A79" s="180">
        <v>42657</v>
      </c>
      <c r="B79" s="181">
        <v>268</v>
      </c>
      <c r="C79" s="182" t="s">
        <v>65</v>
      </c>
      <c r="D79" s="182"/>
      <c r="E79" s="183" t="s">
        <v>66</v>
      </c>
      <c r="F79" s="189" t="s">
        <v>23</v>
      </c>
      <c r="G79" s="190"/>
      <c r="H79" s="184"/>
      <c r="I79" s="230">
        <v>106.9</v>
      </c>
      <c r="J79" s="65">
        <f>182+62</f>
        <v>244</v>
      </c>
      <c r="K79" s="66">
        <v>2</v>
      </c>
      <c r="L79" s="132">
        <f>IF(K79=0,J78+0,IF(K79=2,J78+62,IF(K79=4,J78+72,IF(K79=6,J78+82))))</f>
        <v>244</v>
      </c>
      <c r="M79" s="132">
        <f>IF(H78&gt;=450,L79-10,IF(H78&lt;=450,L79))</f>
        <v>244</v>
      </c>
      <c r="N79" s="132" t="str">
        <f t="shared" si="1"/>
        <v>OK</v>
      </c>
      <c r="O79" s="120" t="str">
        <f>IF(J79=M79,"OK", "WRONG")</f>
        <v>OK</v>
      </c>
      <c r="P79" s="245">
        <v>2796</v>
      </c>
      <c r="Q79" s="245">
        <v>300</v>
      </c>
      <c r="R79" s="132" t="str">
        <f>IF(Q79&gt;J79,"profit",IF(Q79=J79,"no p no l",IF(Q79&lt;J79,"loss")))</f>
        <v>profit</v>
      </c>
      <c r="S79" s="132">
        <f>J79*I79</f>
        <v>26083.600000000002</v>
      </c>
      <c r="T79" s="132">
        <f>Q79*I79</f>
        <v>32070</v>
      </c>
      <c r="U79" s="132">
        <f>T79-S79</f>
        <v>5986.3999999999978</v>
      </c>
    </row>
    <row r="80" spans="1:21" hidden="1" x14ac:dyDescent="0.25">
      <c r="A80" s="95">
        <v>42647</v>
      </c>
      <c r="B80" s="21">
        <v>807</v>
      </c>
      <c r="C80" s="12" t="s">
        <v>44</v>
      </c>
      <c r="D80" s="13" t="s">
        <v>120</v>
      </c>
      <c r="E80" s="13" t="s">
        <v>121</v>
      </c>
      <c r="F80" s="32">
        <v>19</v>
      </c>
      <c r="G80" s="4">
        <v>6</v>
      </c>
      <c r="H80" s="4">
        <v>455</v>
      </c>
      <c r="I80" s="7"/>
      <c r="J80" s="241">
        <v>177</v>
      </c>
      <c r="K80" s="66"/>
      <c r="L80" s="132">
        <f>IF(K80=0,J79+0,IF(K80=2,J79+62,IF(K80=4,J79+72,IF(K80=6,J79+82))))</f>
        <v>244</v>
      </c>
      <c r="M80" s="132">
        <f>IF(H79&gt;=450,L80-10,IF(H79&lt;=450,L80))</f>
        <v>244</v>
      </c>
      <c r="N80" s="132" t="str">
        <f t="shared" si="1"/>
        <v>OK</v>
      </c>
    </row>
    <row r="81" spans="1:21" x14ac:dyDescent="0.25">
      <c r="A81" s="180">
        <v>42657</v>
      </c>
      <c r="B81" s="181">
        <v>269</v>
      </c>
      <c r="C81" s="182" t="s">
        <v>44</v>
      </c>
      <c r="D81" s="182"/>
      <c r="E81" s="183" t="s">
        <v>22</v>
      </c>
      <c r="F81" s="189" t="s">
        <v>24</v>
      </c>
      <c r="G81" s="190"/>
      <c r="H81" s="184"/>
      <c r="I81" s="230">
        <v>455</v>
      </c>
      <c r="J81" s="151">
        <v>205</v>
      </c>
      <c r="K81" s="66">
        <v>2</v>
      </c>
      <c r="L81" s="132">
        <f>IF(K81=0,J80+0,IF(K81=2,J80+62,IF(K81=4,J80+72,IF(K81=6,J80+82))))</f>
        <v>239</v>
      </c>
      <c r="M81" s="132">
        <f>IF(H80&gt;=450,L81-10,IF(H80&lt;=450,L81))</f>
        <v>229</v>
      </c>
      <c r="N81" s="132" t="str">
        <f t="shared" si="1"/>
        <v>DIS</v>
      </c>
      <c r="O81" s="120" t="str">
        <f>IF(J81=M81,"OK", "WRONG")</f>
        <v>WRONG</v>
      </c>
      <c r="P81" s="245">
        <v>2789</v>
      </c>
      <c r="Q81" s="245">
        <v>225</v>
      </c>
      <c r="R81" s="132" t="str">
        <f>IF(Q81&gt;J81,"profit",IF(Q81=J81,"no p no l",IF(Q81&lt;J81,"loss")))</f>
        <v>profit</v>
      </c>
      <c r="S81" s="132">
        <f>J81*I81</f>
        <v>93275</v>
      </c>
      <c r="T81" s="132">
        <f>Q81*I81</f>
        <v>102375</v>
      </c>
      <c r="U81" s="132">
        <f>T81-S81</f>
        <v>9100</v>
      </c>
    </row>
    <row r="82" spans="1:21" hidden="1" x14ac:dyDescent="0.25">
      <c r="A82" s="95">
        <v>42618</v>
      </c>
      <c r="B82" s="21">
        <v>1354</v>
      </c>
      <c r="C82" s="12" t="s">
        <v>67</v>
      </c>
      <c r="D82" s="13" t="s">
        <v>120</v>
      </c>
      <c r="E82" s="13" t="s">
        <v>127</v>
      </c>
      <c r="F82" s="32">
        <v>14</v>
      </c>
      <c r="G82" s="4">
        <v>6</v>
      </c>
      <c r="H82" s="4">
        <v>90</v>
      </c>
      <c r="I82" s="7"/>
      <c r="J82" s="241">
        <v>150</v>
      </c>
      <c r="K82" s="66"/>
      <c r="L82" s="132">
        <f>IF(K82=0,J81+0,IF(K82=2,J81+62,IF(K82=4,J81+72,IF(K82=6,J81+82))))</f>
        <v>205</v>
      </c>
      <c r="M82" s="132">
        <f>IF(H81&gt;=450,L82-10,IF(H81&lt;=450,L82))</f>
        <v>205</v>
      </c>
      <c r="N82" s="132" t="str">
        <f t="shared" si="1"/>
        <v>OK</v>
      </c>
    </row>
    <row r="83" spans="1:21" x14ac:dyDescent="0.25">
      <c r="A83" s="180">
        <v>42658</v>
      </c>
      <c r="B83" s="181">
        <v>270</v>
      </c>
      <c r="C83" s="182" t="s">
        <v>67</v>
      </c>
      <c r="D83" s="182"/>
      <c r="E83" s="183"/>
      <c r="F83" s="189" t="s">
        <v>37</v>
      </c>
      <c r="G83" s="190"/>
      <c r="H83" s="184"/>
      <c r="I83" s="230">
        <v>90</v>
      </c>
      <c r="J83" s="65">
        <v>150</v>
      </c>
      <c r="K83" s="66">
        <v>0</v>
      </c>
      <c r="L83" s="132">
        <f>IF(K83=0,J82+0,IF(K83=2,J82+62,IF(K83=4,J82+72,IF(K83=6,J82+82))))</f>
        <v>150</v>
      </c>
      <c r="M83" s="132">
        <f>IF(H82&gt;=450,L83-10,IF(H82&lt;=450,L83))</f>
        <v>150</v>
      </c>
      <c r="N83" s="132" t="str">
        <f t="shared" si="1"/>
        <v>OK</v>
      </c>
      <c r="O83" s="120" t="str">
        <f>IF(J83=M83,"OK", "WRONG")</f>
        <v>OK</v>
      </c>
      <c r="P83" s="245">
        <v>2788</v>
      </c>
      <c r="Q83" s="245">
        <v>220</v>
      </c>
      <c r="R83" s="132" t="str">
        <f>IF(Q83&gt;J83,"profit",IF(Q83=J83,"no p no l",IF(Q83&lt;J83,"loss")))</f>
        <v>profit</v>
      </c>
      <c r="S83" s="132">
        <f>J83*I83</f>
        <v>13500</v>
      </c>
      <c r="T83" s="132">
        <f>Q83*I83</f>
        <v>19800</v>
      </c>
      <c r="U83" s="132">
        <f>T83-S83</f>
        <v>6300</v>
      </c>
    </row>
    <row r="84" spans="1:21" hidden="1" x14ac:dyDescent="0.25">
      <c r="A84" s="95">
        <v>42591</v>
      </c>
      <c r="B84" s="21">
        <v>1222</v>
      </c>
      <c r="C84" s="12" t="s">
        <v>67</v>
      </c>
      <c r="D84" s="13" t="s">
        <v>120</v>
      </c>
      <c r="E84" s="13" t="s">
        <v>127</v>
      </c>
      <c r="F84" s="86">
        <v>16</v>
      </c>
      <c r="G84" s="87">
        <v>6.5</v>
      </c>
      <c r="H84" s="87">
        <v>77.3</v>
      </c>
      <c r="I84" s="77"/>
      <c r="J84" s="241">
        <v>150</v>
      </c>
      <c r="K84" s="66"/>
      <c r="L84" s="132">
        <f>IF(K84=0,J83+0,IF(K84=2,J83+62,IF(K84=4,J83+72,IF(K84=6,J83+82))))</f>
        <v>150</v>
      </c>
      <c r="M84" s="132">
        <f>IF(H83&gt;=450,L84-10,IF(H83&lt;=450,L84))</f>
        <v>150</v>
      </c>
      <c r="N84" s="132" t="str">
        <f t="shared" si="1"/>
        <v>OK</v>
      </c>
    </row>
    <row r="85" spans="1:21" x14ac:dyDescent="0.25">
      <c r="A85" s="180">
        <v>42658</v>
      </c>
      <c r="B85" s="181">
        <v>270</v>
      </c>
      <c r="C85" s="182" t="s">
        <v>67</v>
      </c>
      <c r="D85" s="182"/>
      <c r="E85" s="183"/>
      <c r="F85" s="195" t="s">
        <v>38</v>
      </c>
      <c r="G85" s="196"/>
      <c r="H85" s="178"/>
      <c r="I85" s="187">
        <v>77.3</v>
      </c>
      <c r="J85" s="65">
        <v>150</v>
      </c>
      <c r="K85" s="66">
        <v>0</v>
      </c>
      <c r="L85" s="132">
        <f>IF(K85=0,J84+0,IF(K85=2,J84+62,IF(K85=4,J84+72,IF(K85=6,J84+82))))</f>
        <v>150</v>
      </c>
      <c r="M85" s="132">
        <f>IF(H84&gt;=450,L85-10,IF(H84&lt;=450,L85))</f>
        <v>150</v>
      </c>
      <c r="N85" s="132" t="str">
        <f t="shared" si="1"/>
        <v>OK</v>
      </c>
      <c r="O85" s="120" t="str">
        <f>IF(J85=M85,"OK", "WRONG")</f>
        <v>OK</v>
      </c>
      <c r="P85" s="245">
        <v>2788</v>
      </c>
      <c r="Q85" s="245">
        <v>220</v>
      </c>
      <c r="R85" s="132" t="str">
        <f>IF(Q85&gt;J85,"profit",IF(Q85=J85,"no p no l",IF(Q85&lt;J85,"loss")))</f>
        <v>profit</v>
      </c>
      <c r="S85" s="132">
        <f>J85*I85</f>
        <v>11595</v>
      </c>
      <c r="T85" s="132">
        <f>Q85*I85</f>
        <v>17006</v>
      </c>
      <c r="U85" s="132">
        <f>T85-S85</f>
        <v>5411</v>
      </c>
    </row>
    <row r="86" spans="1:21" hidden="1" x14ac:dyDescent="0.25">
      <c r="A86" s="92">
        <v>42618</v>
      </c>
      <c r="B86" s="94">
        <v>1344</v>
      </c>
      <c r="C86" s="12" t="s">
        <v>68</v>
      </c>
      <c r="D86" s="13" t="s">
        <v>120</v>
      </c>
      <c r="E86" s="13" t="s">
        <v>131</v>
      </c>
      <c r="F86" s="32">
        <v>16</v>
      </c>
      <c r="G86" s="4">
        <v>3</v>
      </c>
      <c r="H86" s="4">
        <v>90</v>
      </c>
      <c r="I86" s="7"/>
      <c r="J86" s="241">
        <v>162</v>
      </c>
      <c r="K86" s="66"/>
      <c r="L86" s="132">
        <f>IF(K86=0,J85+0,IF(K86=2,J85+62,IF(K86=4,J85+72,IF(K86=6,J85+82))))</f>
        <v>150</v>
      </c>
      <c r="M86" s="132">
        <f>IF(H85&gt;=450,L86-10,IF(H85&lt;=450,L86))</f>
        <v>150</v>
      </c>
      <c r="N86" s="132" t="str">
        <f t="shared" si="1"/>
        <v>OK</v>
      </c>
    </row>
    <row r="87" spans="1:21" x14ac:dyDescent="0.25">
      <c r="A87" s="180">
        <v>42658</v>
      </c>
      <c r="B87" s="181">
        <v>270</v>
      </c>
      <c r="C87" s="179" t="s">
        <v>68</v>
      </c>
      <c r="D87" s="179"/>
      <c r="E87" s="178" t="s">
        <v>41</v>
      </c>
      <c r="F87" s="189" t="s">
        <v>32</v>
      </c>
      <c r="G87" s="190"/>
      <c r="H87" s="184"/>
      <c r="I87" s="230">
        <v>30</v>
      </c>
      <c r="J87" s="151">
        <v>250</v>
      </c>
      <c r="K87" s="66">
        <v>4</v>
      </c>
      <c r="L87" s="132">
        <f>IF(K87=0,J86+0,IF(K87=2,J86+62,IF(K87=4,J86+72,IF(K87=6,J86+82))))</f>
        <v>234</v>
      </c>
      <c r="M87" s="132">
        <f>IF(H86&gt;=450,L87-10,IF(H86&lt;=450,L87))</f>
        <v>234</v>
      </c>
      <c r="N87" s="132" t="str">
        <f t="shared" si="1"/>
        <v>OK</v>
      </c>
      <c r="O87" s="120" t="str">
        <f>IF(J87=M87,"OK", "WRONG")</f>
        <v>WRONG</v>
      </c>
      <c r="P87" s="245">
        <v>2788</v>
      </c>
      <c r="Q87" s="245">
        <v>275</v>
      </c>
      <c r="R87" s="132" t="str">
        <f>IF(Q87&gt;J87,"profit",IF(Q87=J87,"no p no l",IF(Q87&lt;J87,"loss")))</f>
        <v>profit</v>
      </c>
      <c r="S87" s="132">
        <f>J87*I87</f>
        <v>7500</v>
      </c>
      <c r="T87" s="132">
        <f>Q87*I87</f>
        <v>8250</v>
      </c>
      <c r="U87" s="132">
        <f>T87-S87</f>
        <v>750</v>
      </c>
    </row>
    <row r="88" spans="1:21" hidden="1" x14ac:dyDescent="0.25">
      <c r="A88" s="95">
        <v>42657</v>
      </c>
      <c r="B88" s="131">
        <v>810</v>
      </c>
      <c r="C88" s="106" t="s">
        <v>69</v>
      </c>
      <c r="D88" s="84" t="s">
        <v>120</v>
      </c>
      <c r="E88" s="85" t="s">
        <v>127</v>
      </c>
      <c r="F88" s="86">
        <v>9</v>
      </c>
      <c r="G88" s="87">
        <v>15</v>
      </c>
      <c r="H88" s="107">
        <v>106.75</v>
      </c>
      <c r="I88" s="77"/>
      <c r="J88" s="239">
        <v>196</v>
      </c>
      <c r="K88" s="66"/>
      <c r="L88" s="132">
        <f>IF(K88=0,J87+0,IF(K88=2,J87+62,IF(K88=4,J87+72,IF(K88=6,J87+82))))</f>
        <v>250</v>
      </c>
      <c r="M88" s="132">
        <f>IF(H87&gt;=450,L88-10,IF(H87&lt;=450,L88))</f>
        <v>250</v>
      </c>
      <c r="N88" s="132" t="str">
        <f t="shared" si="1"/>
        <v>OK</v>
      </c>
    </row>
    <row r="89" spans="1:21" x14ac:dyDescent="0.25">
      <c r="A89" s="180">
        <v>42658</v>
      </c>
      <c r="B89" s="181">
        <v>271</v>
      </c>
      <c r="C89" s="182" t="s">
        <v>69</v>
      </c>
      <c r="D89" s="179"/>
      <c r="E89" s="178" t="s">
        <v>27</v>
      </c>
      <c r="F89" s="195" t="s">
        <v>70</v>
      </c>
      <c r="G89" s="196"/>
      <c r="H89" s="178"/>
      <c r="I89" s="187">
        <v>102.55</v>
      </c>
      <c r="J89" s="147">
        <v>250</v>
      </c>
      <c r="K89" s="66">
        <v>2</v>
      </c>
      <c r="L89" s="132">
        <f>IF(K89=0,J88+0,IF(K89=2,J88+62,IF(K89=4,J88+72,IF(K89=6,J88+82))))</f>
        <v>258</v>
      </c>
      <c r="M89" s="132">
        <f>IF(H88&gt;=450,L89-10,IF(H88&lt;=450,L89))</f>
        <v>258</v>
      </c>
      <c r="N89" s="132" t="str">
        <f t="shared" si="1"/>
        <v>OK</v>
      </c>
      <c r="O89" s="120" t="str">
        <f>IF(J89=M89,"OK", "WRONG")</f>
        <v>WRONG</v>
      </c>
      <c r="P89" s="245">
        <v>2786</v>
      </c>
      <c r="Q89" s="245">
        <v>280</v>
      </c>
      <c r="R89" s="132" t="str">
        <f>IF(Q89&gt;J89,"profit",IF(Q89=J89,"no p no l",IF(Q89&lt;J89,"loss")))</f>
        <v>profit</v>
      </c>
      <c r="S89" s="132">
        <f>J89*I89</f>
        <v>25637.5</v>
      </c>
      <c r="T89" s="132">
        <f>Q89*I89</f>
        <v>28714</v>
      </c>
      <c r="U89" s="132">
        <f>T89-S89</f>
        <v>3076.5</v>
      </c>
    </row>
    <row r="90" spans="1:21" hidden="1" x14ac:dyDescent="0.25">
      <c r="A90" s="95">
        <v>42657</v>
      </c>
      <c r="B90" s="131">
        <v>808</v>
      </c>
      <c r="C90" s="106" t="s">
        <v>71</v>
      </c>
      <c r="D90" s="84" t="s">
        <v>120</v>
      </c>
      <c r="E90" s="85" t="s">
        <v>127</v>
      </c>
      <c r="F90" s="86">
        <v>9</v>
      </c>
      <c r="G90" s="87">
        <v>15</v>
      </c>
      <c r="H90" s="4">
        <v>170.05</v>
      </c>
      <c r="I90" s="7"/>
      <c r="J90" s="241">
        <v>196</v>
      </c>
      <c r="K90" s="66"/>
      <c r="L90" s="132">
        <f>IF(K90=0,J89+0,IF(K90=2,J89+62,IF(K90=4,J89+72,IF(K90=6,J89+82))))</f>
        <v>250</v>
      </c>
      <c r="M90" s="132">
        <f>IF(H89&gt;=450,L90-10,IF(H89&lt;=450,L90))</f>
        <v>250</v>
      </c>
      <c r="N90" s="132" t="str">
        <f t="shared" si="1"/>
        <v>OK</v>
      </c>
    </row>
    <row r="91" spans="1:21" x14ac:dyDescent="0.25">
      <c r="A91" s="180">
        <v>42658</v>
      </c>
      <c r="B91" s="181">
        <v>271</v>
      </c>
      <c r="C91" s="182" t="s">
        <v>71</v>
      </c>
      <c r="D91" s="179"/>
      <c r="E91" s="178" t="s">
        <v>72</v>
      </c>
      <c r="F91" s="189" t="s">
        <v>70</v>
      </c>
      <c r="G91" s="199"/>
      <c r="H91" s="184"/>
      <c r="I91" s="230">
        <v>160.65</v>
      </c>
      <c r="J91" s="151">
        <v>250</v>
      </c>
      <c r="K91" s="66">
        <v>6</v>
      </c>
      <c r="L91" s="132">
        <f>IF(K91=0,J90+0,IF(K91=2,J90+62,IF(K91=4,J90+72,IF(K91=6,J90+82))))</f>
        <v>278</v>
      </c>
      <c r="M91" s="132">
        <f>IF(H90&gt;=450,L91-10,IF(H90&lt;=450,L91))</f>
        <v>278</v>
      </c>
      <c r="N91" s="132" t="str">
        <f t="shared" si="1"/>
        <v>OK</v>
      </c>
      <c r="O91" s="120" t="str">
        <f>IF(J91=M91,"OK", "WRONG")</f>
        <v>WRONG</v>
      </c>
      <c r="P91" s="245">
        <v>2786</v>
      </c>
      <c r="Q91" s="245">
        <v>280</v>
      </c>
      <c r="R91" s="132" t="str">
        <f>IF(Q91&gt;J91,"profit",IF(Q91=J91,"no p no l",IF(Q91&lt;J91,"loss")))</f>
        <v>profit</v>
      </c>
      <c r="S91" s="132">
        <f>J91*I91</f>
        <v>40162.5</v>
      </c>
      <c r="T91" s="132">
        <f>Q91*I91</f>
        <v>44982</v>
      </c>
      <c r="U91" s="132">
        <f>T91-S91</f>
        <v>4819.5</v>
      </c>
    </row>
    <row r="92" spans="1:21" hidden="1" x14ac:dyDescent="0.25">
      <c r="A92" s="95">
        <v>42657</v>
      </c>
      <c r="B92" s="105">
        <v>809</v>
      </c>
      <c r="C92" s="106" t="s">
        <v>73</v>
      </c>
      <c r="D92" s="84" t="s">
        <v>120</v>
      </c>
      <c r="E92" s="85" t="s">
        <v>127</v>
      </c>
      <c r="F92" s="32">
        <v>9</v>
      </c>
      <c r="G92" s="4">
        <v>15</v>
      </c>
      <c r="H92" s="4">
        <v>135.75</v>
      </c>
      <c r="I92" s="7"/>
      <c r="J92" s="241">
        <v>196</v>
      </c>
      <c r="K92" s="66"/>
      <c r="L92" s="132">
        <f>IF(K92=0,J91+0,IF(K92=2,J91+62,IF(K92=4,J91+72,IF(K92=6,J91+82))))</f>
        <v>250</v>
      </c>
      <c r="M92" s="132">
        <f>IF(H91&gt;=450,L92-10,IF(H91&lt;=450,L92))</f>
        <v>250</v>
      </c>
      <c r="N92" s="132" t="str">
        <f t="shared" si="1"/>
        <v>OK</v>
      </c>
    </row>
    <row r="93" spans="1:21" x14ac:dyDescent="0.25">
      <c r="A93" s="180">
        <v>42658</v>
      </c>
      <c r="B93" s="181">
        <v>271</v>
      </c>
      <c r="C93" s="182" t="s">
        <v>73</v>
      </c>
      <c r="D93" s="179"/>
      <c r="E93" s="178" t="s">
        <v>41</v>
      </c>
      <c r="F93" s="189" t="s">
        <v>70</v>
      </c>
      <c r="G93" s="199"/>
      <c r="H93" s="184"/>
      <c r="I93" s="230">
        <v>130.65</v>
      </c>
      <c r="J93" s="151">
        <v>250</v>
      </c>
      <c r="K93" s="66">
        <v>4</v>
      </c>
      <c r="L93" s="132">
        <f>IF(K93=0,J92+0,IF(K93=2,J92+62,IF(K93=4,J92+72,IF(K93=6,J92+82))))</f>
        <v>268</v>
      </c>
      <c r="M93" s="132">
        <f>IF(H92&gt;=450,L93-10,IF(H92&lt;=450,L93))</f>
        <v>268</v>
      </c>
      <c r="N93" s="132" t="str">
        <f t="shared" si="1"/>
        <v>OK</v>
      </c>
      <c r="O93" s="120" t="str">
        <f>IF(J93=M93,"OK", "WRONG")</f>
        <v>WRONG</v>
      </c>
      <c r="P93" s="245">
        <v>2786</v>
      </c>
      <c r="Q93" s="245">
        <v>280</v>
      </c>
      <c r="R93" s="132" t="str">
        <f>IF(Q93&gt;J93,"profit",IF(Q93=J93,"no p no l",IF(Q93&lt;J93,"loss")))</f>
        <v>profit</v>
      </c>
      <c r="S93" s="132">
        <f>J93*I93</f>
        <v>32662.5</v>
      </c>
      <c r="T93" s="132">
        <f>Q93*I93</f>
        <v>36582</v>
      </c>
      <c r="U93" s="132">
        <f>T93-S93</f>
        <v>3919.5</v>
      </c>
    </row>
    <row r="94" spans="1:21" hidden="1" x14ac:dyDescent="0.25">
      <c r="A94" s="125">
        <v>42643</v>
      </c>
      <c r="B94" s="113">
        <v>1395</v>
      </c>
      <c r="C94" s="12" t="s">
        <v>74</v>
      </c>
      <c r="D94" s="13"/>
      <c r="E94" s="54" t="s">
        <v>128</v>
      </c>
      <c r="F94" s="32">
        <v>20</v>
      </c>
      <c r="G94" s="4">
        <v>16</v>
      </c>
      <c r="H94" s="4">
        <v>125.75</v>
      </c>
      <c r="I94" s="7"/>
      <c r="J94" s="241">
        <v>222</v>
      </c>
      <c r="K94" s="66"/>
      <c r="L94" s="132">
        <f>IF(K94=0,J93+0,IF(K94=2,J93+62,IF(K94=4,J93+72,IF(K94=6,J93+82))))</f>
        <v>250</v>
      </c>
      <c r="M94" s="132">
        <f>IF(H93&gt;=450,L94-10,IF(H93&lt;=450,L94))</f>
        <v>250</v>
      </c>
      <c r="N94" s="132" t="str">
        <f t="shared" si="1"/>
        <v>OK</v>
      </c>
    </row>
    <row r="95" spans="1:21" x14ac:dyDescent="0.25">
      <c r="A95" s="180">
        <v>42658</v>
      </c>
      <c r="B95" s="181">
        <v>272</v>
      </c>
      <c r="C95" s="182" t="s">
        <v>74</v>
      </c>
      <c r="D95" s="179"/>
      <c r="E95" s="178" t="s">
        <v>30</v>
      </c>
      <c r="F95" s="189" t="s">
        <v>75</v>
      </c>
      <c r="G95" s="190"/>
      <c r="H95" s="184"/>
      <c r="I95" s="230">
        <v>119.2</v>
      </c>
      <c r="J95" s="65">
        <f>222+72</f>
        <v>294</v>
      </c>
      <c r="K95" s="66">
        <v>4</v>
      </c>
      <c r="L95" s="132">
        <f>IF(K95=0,J94+0,IF(K95=2,J94+62,IF(K95=4,J94+72,IF(K95=6,J94+82))))</f>
        <v>294</v>
      </c>
      <c r="M95" s="132">
        <f>IF(H94&gt;=450,L95-10,IF(H94&lt;=450,L95))</f>
        <v>294</v>
      </c>
      <c r="N95" s="132" t="str">
        <f t="shared" si="1"/>
        <v>OK</v>
      </c>
      <c r="O95" s="120" t="str">
        <f>IF(J95=M95,"OK", "WRONG")</f>
        <v>OK</v>
      </c>
      <c r="P95" s="245">
        <v>2798</v>
      </c>
      <c r="Q95" s="245">
        <v>340</v>
      </c>
      <c r="R95" s="132" t="str">
        <f>IF(Q95&gt;J95,"profit",IF(Q95=J95,"no p no l",IF(Q95&lt;J95,"loss")))</f>
        <v>profit</v>
      </c>
      <c r="S95" s="132">
        <f>J95*I95</f>
        <v>35044.800000000003</v>
      </c>
      <c r="T95" s="132">
        <f>Q95*I95</f>
        <v>40528</v>
      </c>
      <c r="U95" s="132">
        <f>T95-S95</f>
        <v>5483.1999999999971</v>
      </c>
    </row>
    <row r="96" spans="1:21" hidden="1" x14ac:dyDescent="0.25">
      <c r="A96" s="125">
        <v>42643</v>
      </c>
      <c r="B96" s="113">
        <v>1395</v>
      </c>
      <c r="C96" s="12" t="s">
        <v>74</v>
      </c>
      <c r="D96" s="13"/>
      <c r="E96" s="54" t="s">
        <v>128</v>
      </c>
      <c r="F96" s="32">
        <v>14.5</v>
      </c>
      <c r="G96" s="10">
        <v>16</v>
      </c>
      <c r="H96" s="114">
        <v>115.15</v>
      </c>
      <c r="I96" s="7"/>
      <c r="J96" s="241">
        <v>222</v>
      </c>
      <c r="K96" s="66"/>
      <c r="L96" s="132">
        <f>IF(K96=0,J95+0,IF(K96=2,J95+62,IF(K96=4,J95+72,IF(K96=6,J95+82))))</f>
        <v>294</v>
      </c>
      <c r="M96" s="132">
        <f>IF(H95&gt;=450,L96-10,IF(H95&lt;=450,L96))</f>
        <v>294</v>
      </c>
      <c r="N96" s="132" t="str">
        <f t="shared" si="1"/>
        <v>OK</v>
      </c>
    </row>
    <row r="97" spans="1:28" x14ac:dyDescent="0.25">
      <c r="A97" s="180">
        <v>42658</v>
      </c>
      <c r="B97" s="181">
        <v>272</v>
      </c>
      <c r="C97" s="182" t="s">
        <v>74</v>
      </c>
      <c r="D97" s="179"/>
      <c r="E97" s="178" t="s">
        <v>30</v>
      </c>
      <c r="F97" s="189" t="s">
        <v>76</v>
      </c>
      <c r="G97" s="199"/>
      <c r="H97" s="184"/>
      <c r="I97" s="230">
        <v>110.15</v>
      </c>
      <c r="J97" s="65">
        <f>222+72</f>
        <v>294</v>
      </c>
      <c r="K97" s="66">
        <v>4</v>
      </c>
      <c r="L97" s="132">
        <f>IF(K97=0,J96+0,IF(K97=2,J96+62,IF(K97=4,J96+72,IF(K97=6,J96+82))))</f>
        <v>294</v>
      </c>
      <c r="M97" s="132">
        <f>IF(H96&gt;=450,L97-10,IF(H96&lt;=450,L97))</f>
        <v>294</v>
      </c>
      <c r="N97" s="132" t="str">
        <f t="shared" si="1"/>
        <v>OK</v>
      </c>
      <c r="O97" s="120" t="str">
        <f>IF(J97=M97,"OK", "WRONG")</f>
        <v>OK</v>
      </c>
      <c r="P97" s="245">
        <v>2798</v>
      </c>
      <c r="Q97" s="245">
        <v>330</v>
      </c>
      <c r="R97" s="132" t="str">
        <f>IF(Q97&gt;J97,"profit",IF(Q97=J97,"no p no l",IF(Q97&lt;J97,"loss")))</f>
        <v>profit</v>
      </c>
      <c r="S97" s="132">
        <f>J97*I97</f>
        <v>32384.100000000002</v>
      </c>
      <c r="T97" s="132">
        <f>Q97*I97</f>
        <v>36349.5</v>
      </c>
      <c r="U97" s="132">
        <f>T97-S97</f>
        <v>3965.3999999999978</v>
      </c>
    </row>
    <row r="98" spans="1:28" s="1" customFormat="1" hidden="1" x14ac:dyDescent="0.25">
      <c r="A98" s="95">
        <v>42643</v>
      </c>
      <c r="B98" s="21">
        <v>1397</v>
      </c>
      <c r="C98" s="12" t="s">
        <v>77</v>
      </c>
      <c r="D98" s="13"/>
      <c r="E98" s="12" t="s">
        <v>128</v>
      </c>
      <c r="F98" s="32">
        <v>10.5</v>
      </c>
      <c r="G98" s="4">
        <v>14</v>
      </c>
      <c r="H98" s="114">
        <v>69.599999999999994</v>
      </c>
      <c r="I98" s="7"/>
      <c r="J98" s="241">
        <v>222</v>
      </c>
      <c r="K98" s="66"/>
      <c r="L98" s="132">
        <f>IF(K98=0,J97+0,IF(K98=2,J97+62,IF(K98=4,J97+72,IF(K98=6,J97+82))))</f>
        <v>294</v>
      </c>
      <c r="M98" s="132">
        <f>IF(H97&gt;=450,L98-10,IF(H97&lt;=450,L98))</f>
        <v>294</v>
      </c>
      <c r="N98" s="132" t="str">
        <f t="shared" si="1"/>
        <v>OK</v>
      </c>
    </row>
    <row r="99" spans="1:28" s="1" customFormat="1" x14ac:dyDescent="0.25">
      <c r="A99" s="180">
        <v>42658</v>
      </c>
      <c r="B99" s="181">
        <v>273</v>
      </c>
      <c r="C99" s="182" t="s">
        <v>77</v>
      </c>
      <c r="D99" s="179"/>
      <c r="E99" s="178" t="s">
        <v>30</v>
      </c>
      <c r="F99" s="189" t="s">
        <v>78</v>
      </c>
      <c r="G99" s="199"/>
      <c r="H99" s="184"/>
      <c r="I99" s="230">
        <v>59.5</v>
      </c>
      <c r="J99" s="65">
        <f>222+72</f>
        <v>294</v>
      </c>
      <c r="K99" s="66">
        <v>4</v>
      </c>
      <c r="L99" s="132">
        <f>IF(K99=0,J98+0,IF(K99=2,J98+62,IF(K99=4,J98+72,IF(K99=6,J98+82))))</f>
        <v>294</v>
      </c>
      <c r="M99" s="132">
        <f>IF(H98&gt;=450,L99-10,IF(H98&lt;=450,L99))</f>
        <v>294</v>
      </c>
      <c r="N99" s="132" t="str">
        <f t="shared" si="1"/>
        <v>OK</v>
      </c>
      <c r="O99" s="120" t="str">
        <f>IF(J99=M99,"OK", "WRONG")</f>
        <v>OK</v>
      </c>
      <c r="P99" s="245">
        <v>2795</v>
      </c>
      <c r="Q99" s="245">
        <v>330</v>
      </c>
      <c r="R99" s="132" t="str">
        <f>IF(Q99&gt;J99,"profit",IF(Q99=J99,"no p no l",IF(Q99&lt;J99,"loss")))</f>
        <v>profit</v>
      </c>
      <c r="S99" s="132">
        <f>J99*I99</f>
        <v>17493</v>
      </c>
      <c r="T99" s="132">
        <f>Q99*I99</f>
        <v>19635</v>
      </c>
      <c r="U99" s="132">
        <f>T99-S99</f>
        <v>2142</v>
      </c>
    </row>
    <row r="100" spans="1:28" s="120" customFormat="1" hidden="1" x14ac:dyDescent="0.25">
      <c r="A100" s="95">
        <v>42643</v>
      </c>
      <c r="B100" s="21">
        <v>801</v>
      </c>
      <c r="C100" s="77" t="s">
        <v>79</v>
      </c>
      <c r="D100" s="77"/>
      <c r="E100" s="84" t="s">
        <v>129</v>
      </c>
      <c r="F100" s="86">
        <v>18</v>
      </c>
      <c r="G100" s="87">
        <v>7</v>
      </c>
      <c r="H100" s="87">
        <v>111.9</v>
      </c>
      <c r="I100" s="77"/>
      <c r="J100" s="239">
        <v>208</v>
      </c>
      <c r="K100" s="132"/>
      <c r="L100" s="132">
        <f>IF(K100=0,J99+0,IF(K100=2,J99+62,IF(K100=4,J99+72,IF(K100=6,J99+82))))</f>
        <v>294</v>
      </c>
      <c r="M100" s="132">
        <f>IF(H99&gt;=450,L100-10,IF(H99&lt;=450,L100))</f>
        <v>294</v>
      </c>
      <c r="N100" s="132" t="str">
        <f t="shared" si="1"/>
        <v>OK</v>
      </c>
    </row>
    <row r="101" spans="1:28" s="120" customFormat="1" x14ac:dyDescent="0.25">
      <c r="A101" s="180">
        <v>42658</v>
      </c>
      <c r="B101" s="181">
        <v>274</v>
      </c>
      <c r="C101" s="179" t="s">
        <v>79</v>
      </c>
      <c r="D101" s="179"/>
      <c r="E101" s="178" t="s">
        <v>26</v>
      </c>
      <c r="F101" s="195" t="s">
        <v>80</v>
      </c>
      <c r="G101" s="196"/>
      <c r="H101" s="178"/>
      <c r="I101" s="187">
        <v>106.3</v>
      </c>
      <c r="J101" s="91">
        <f>208+82</f>
        <v>290</v>
      </c>
      <c r="K101" s="132">
        <v>6</v>
      </c>
      <c r="L101" s="132">
        <f>IF(K101=0,J100+0,IF(K101=2,J100+62,IF(K101=4,J100+72,IF(K101=6,J100+82))))</f>
        <v>290</v>
      </c>
      <c r="M101" s="132">
        <f>IF(H100&gt;=450,L101-10,IF(H100&lt;=450,L101))</f>
        <v>290</v>
      </c>
      <c r="N101" s="132" t="str">
        <f t="shared" si="1"/>
        <v>OK</v>
      </c>
      <c r="O101" s="120" t="str">
        <f>IF(J101=M101,"OK", "WRONG")</f>
        <v>OK</v>
      </c>
      <c r="P101" s="244">
        <v>2794</v>
      </c>
      <c r="Q101" s="244">
        <v>330</v>
      </c>
      <c r="R101" s="132" t="str">
        <f>IF(Q101&gt;J101,"profit",IF(Q101=J101,"no p no l",IF(Q101&lt;J101,"loss")))</f>
        <v>profit</v>
      </c>
      <c r="S101" s="132">
        <f>J101*I101</f>
        <v>30827</v>
      </c>
      <c r="T101" s="132">
        <f>Q101*I101</f>
        <v>35079</v>
      </c>
      <c r="U101" s="132">
        <f>T101-S101</f>
        <v>4252</v>
      </c>
    </row>
    <row r="102" spans="1:28" hidden="1" x14ac:dyDescent="0.25">
      <c r="A102" s="125">
        <v>42647</v>
      </c>
      <c r="B102" s="113">
        <v>807</v>
      </c>
      <c r="C102" s="12" t="s">
        <v>81</v>
      </c>
      <c r="D102" s="77" t="s">
        <v>120</v>
      </c>
      <c r="E102" s="13" t="s">
        <v>121</v>
      </c>
      <c r="F102" s="32">
        <v>19</v>
      </c>
      <c r="G102" s="4">
        <v>6</v>
      </c>
      <c r="H102" s="4">
        <v>175</v>
      </c>
      <c r="I102" s="7"/>
      <c r="J102" s="239">
        <v>177</v>
      </c>
      <c r="K102" s="66"/>
      <c r="L102" s="132">
        <f>IF(K102=0,J101+0,IF(K102=2,J101+62,IF(K102=4,J101+72,IF(K102=6,J101+82))))</f>
        <v>290</v>
      </c>
      <c r="M102" s="132">
        <f>IF(H101&gt;=450,L102-10,IF(H101&lt;=450,L102))</f>
        <v>290</v>
      </c>
      <c r="N102" s="132" t="str">
        <f t="shared" si="1"/>
        <v>OK</v>
      </c>
    </row>
    <row r="103" spans="1:28" x14ac:dyDescent="0.25">
      <c r="A103" s="180">
        <v>42658</v>
      </c>
      <c r="B103" s="181">
        <v>275</v>
      </c>
      <c r="C103" s="182" t="s">
        <v>81</v>
      </c>
      <c r="D103" s="182"/>
      <c r="E103" s="183" t="s">
        <v>22</v>
      </c>
      <c r="F103" s="189" t="s">
        <v>24</v>
      </c>
      <c r="G103" s="199"/>
      <c r="H103" s="184"/>
      <c r="I103" s="230">
        <v>175</v>
      </c>
      <c r="J103" s="147">
        <v>205</v>
      </c>
      <c r="K103" s="66">
        <v>2</v>
      </c>
      <c r="L103" s="132">
        <f>IF(K103=0,J102+0,IF(K103=2,J102+62,IF(K103=4,J102+72,IF(K103=6,J102+82))))</f>
        <v>239</v>
      </c>
      <c r="M103" s="132">
        <f>IF(H102&gt;=450,L103-10,IF(H102&lt;=450,L103))</f>
        <v>239</v>
      </c>
      <c r="N103" s="132" t="str">
        <f t="shared" si="1"/>
        <v>OK</v>
      </c>
      <c r="O103" s="120" t="str">
        <f>IF(J103=M103,"OK", "WRONG")</f>
        <v>WRONG</v>
      </c>
      <c r="P103" s="245">
        <v>2793</v>
      </c>
      <c r="Q103" s="245">
        <v>225</v>
      </c>
      <c r="R103" s="132" t="str">
        <f>IF(Q103&gt;J103,"profit",IF(Q103=J103,"no p no l",IF(Q103&lt;J103,"loss")))</f>
        <v>profit</v>
      </c>
      <c r="S103" s="132">
        <f>J103*I103</f>
        <v>35875</v>
      </c>
      <c r="T103" s="132">
        <f>Q103*I103</f>
        <v>39375</v>
      </c>
      <c r="U103" s="132">
        <f>T103-S103</f>
        <v>3500</v>
      </c>
    </row>
    <row r="104" spans="1:28" hidden="1" x14ac:dyDescent="0.25">
      <c r="A104" s="97">
        <v>42618</v>
      </c>
      <c r="B104" s="98">
        <v>1345</v>
      </c>
      <c r="C104" s="12" t="s">
        <v>81</v>
      </c>
      <c r="D104" s="77" t="s">
        <v>120</v>
      </c>
      <c r="E104" s="13" t="s">
        <v>121</v>
      </c>
      <c r="F104" s="100">
        <v>13</v>
      </c>
      <c r="G104" s="98">
        <v>6</v>
      </c>
      <c r="H104" s="98">
        <v>175</v>
      </c>
      <c r="I104" s="98"/>
      <c r="J104" s="235">
        <v>183</v>
      </c>
      <c r="K104" s="66"/>
      <c r="L104" s="132">
        <f>IF(K104=0,J103+0,IF(K104=2,J103+62,IF(K104=4,J103+72,IF(K104=6,J103+82))))</f>
        <v>205</v>
      </c>
      <c r="M104" s="132">
        <f>IF(H103&gt;=450,L104-10,IF(H103&lt;=450,L104))</f>
        <v>205</v>
      </c>
      <c r="N104" s="132" t="str">
        <f t="shared" si="1"/>
        <v>OK</v>
      </c>
    </row>
    <row r="105" spans="1:28" x14ac:dyDescent="0.25">
      <c r="A105" s="180">
        <v>42658</v>
      </c>
      <c r="B105" s="181">
        <v>275</v>
      </c>
      <c r="C105" s="182" t="s">
        <v>81</v>
      </c>
      <c r="D105" s="182"/>
      <c r="E105" s="183" t="s">
        <v>22</v>
      </c>
      <c r="F105" s="193" t="s">
        <v>31</v>
      </c>
      <c r="G105" s="194"/>
      <c r="H105" s="174"/>
      <c r="I105" s="185">
        <v>175</v>
      </c>
      <c r="J105" s="152">
        <v>205</v>
      </c>
      <c r="K105" s="66">
        <v>2</v>
      </c>
      <c r="L105" s="132">
        <f>IF(K105=0,J104+0,IF(K105=2,J104+62,IF(K105=4,J104+72,IF(K105=6,J104+82))))</f>
        <v>245</v>
      </c>
      <c r="M105" s="132">
        <f>IF(H104&gt;=450,L105-10,IF(H104&lt;=450,L105))</f>
        <v>245</v>
      </c>
      <c r="N105" s="132" t="str">
        <f t="shared" si="1"/>
        <v>OK</v>
      </c>
      <c r="O105" s="120" t="str">
        <f>IF(J105=M105,"OK", "WRONG")</f>
        <v>WRONG</v>
      </c>
      <c r="P105" s="245">
        <v>2793</v>
      </c>
      <c r="Q105" s="245">
        <v>225</v>
      </c>
      <c r="R105" s="132" t="str">
        <f>IF(Q105&gt;J105,"profit",IF(Q105=J105,"no p no l",IF(Q105&lt;J105,"loss")))</f>
        <v>profit</v>
      </c>
      <c r="S105" s="132">
        <f>J105*I105</f>
        <v>35875</v>
      </c>
      <c r="T105" s="132">
        <f>Q105*I105</f>
        <v>39375</v>
      </c>
      <c r="U105" s="132">
        <f>T105-S105</f>
        <v>3500</v>
      </c>
      <c r="V105" s="228"/>
      <c r="W105" s="228"/>
      <c r="X105" s="228"/>
      <c r="Y105" s="228"/>
      <c r="Z105" s="228"/>
      <c r="AA105" s="228"/>
      <c r="AB105" s="228"/>
    </row>
    <row r="106" spans="1:28" hidden="1" x14ac:dyDescent="0.25">
      <c r="A106" s="97"/>
      <c r="B106" s="98"/>
      <c r="C106" s="99" t="s">
        <v>81</v>
      </c>
      <c r="D106" s="77" t="s">
        <v>120</v>
      </c>
      <c r="E106" s="13" t="s">
        <v>121</v>
      </c>
      <c r="F106" s="124">
        <v>10</v>
      </c>
      <c r="G106" s="39">
        <v>6</v>
      </c>
      <c r="H106" s="39">
        <v>35</v>
      </c>
      <c r="I106" s="39"/>
      <c r="J106" s="237">
        <v>177</v>
      </c>
      <c r="K106" s="66"/>
      <c r="L106" s="132">
        <f>IF(K106=0,J105+0,IF(K106=2,J105+62,IF(K106=4,J105+72,IF(K106=6,J105+82))))</f>
        <v>205</v>
      </c>
      <c r="M106" s="132">
        <f>IF(H105&gt;=450,L106-10,IF(H105&lt;=450,L106))</f>
        <v>205</v>
      </c>
      <c r="N106" s="132" t="str">
        <f t="shared" si="1"/>
        <v>OK</v>
      </c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</row>
    <row r="107" spans="1:28" x14ac:dyDescent="0.25">
      <c r="A107" s="180">
        <v>42658</v>
      </c>
      <c r="B107" s="181">
        <v>275</v>
      </c>
      <c r="C107" s="182" t="s">
        <v>81</v>
      </c>
      <c r="D107" s="182"/>
      <c r="E107" s="183" t="s">
        <v>22</v>
      </c>
      <c r="F107" s="193" t="s">
        <v>28</v>
      </c>
      <c r="G107" s="194"/>
      <c r="H107" s="174"/>
      <c r="I107" s="185">
        <v>35</v>
      </c>
      <c r="J107" s="153">
        <v>205</v>
      </c>
      <c r="K107" s="66">
        <v>2</v>
      </c>
      <c r="L107" s="132">
        <f>IF(K107=0,J106+0,IF(K107=2,J106+62,IF(K107=4,J106+72,IF(K107=6,J106+82))))</f>
        <v>239</v>
      </c>
      <c r="M107" s="132">
        <f>IF(H106&gt;=450,L107-10,IF(H106&lt;=450,L107))</f>
        <v>239</v>
      </c>
      <c r="N107" s="132" t="str">
        <f t="shared" si="1"/>
        <v>OK</v>
      </c>
      <c r="O107" s="120" t="str">
        <f>IF(J107=M107,"OK", "WRONG")</f>
        <v>WRONG</v>
      </c>
      <c r="P107" s="245">
        <v>2793</v>
      </c>
      <c r="Q107" s="245">
        <v>225</v>
      </c>
      <c r="R107" s="132" t="str">
        <f>IF(Q107&gt;J107,"profit",IF(Q107=J107,"no p no l",IF(Q107&lt;J107,"loss")))</f>
        <v>profit</v>
      </c>
      <c r="S107" s="132">
        <f>J107*I107</f>
        <v>7175</v>
      </c>
      <c r="T107" s="132">
        <f>Q107*I107</f>
        <v>7875</v>
      </c>
      <c r="U107" s="132">
        <f>T107-S107</f>
        <v>700</v>
      </c>
      <c r="V107" s="228"/>
      <c r="W107" s="228"/>
      <c r="X107" s="228"/>
      <c r="Y107" s="228"/>
      <c r="Z107" s="228"/>
      <c r="AA107" s="228"/>
      <c r="AB107" s="228"/>
    </row>
    <row r="108" spans="1:28" hidden="1" x14ac:dyDescent="0.25">
      <c r="A108" s="97">
        <v>42647</v>
      </c>
      <c r="B108" s="98">
        <v>807</v>
      </c>
      <c r="C108" s="99" t="s">
        <v>56</v>
      </c>
      <c r="D108" s="77" t="s">
        <v>120</v>
      </c>
      <c r="E108" s="84" t="s">
        <v>121</v>
      </c>
      <c r="F108" s="118">
        <v>19</v>
      </c>
      <c r="G108" s="117">
        <v>6</v>
      </c>
      <c r="H108" s="117">
        <v>175</v>
      </c>
      <c r="I108" s="117"/>
      <c r="J108" s="236">
        <v>177</v>
      </c>
      <c r="K108" s="66"/>
      <c r="L108" s="132">
        <f>IF(K108=0,J107+0,IF(K108=2,J107+62,IF(K108=4,J107+72,IF(K108=6,J107+82))))</f>
        <v>205</v>
      </c>
      <c r="M108" s="132">
        <f>IF(H107&gt;=450,L108-10,IF(H107&lt;=450,L108))</f>
        <v>205</v>
      </c>
      <c r="N108" s="132" t="str">
        <f t="shared" si="1"/>
        <v>OK</v>
      </c>
      <c r="R108" s="228"/>
      <c r="S108" s="228"/>
      <c r="T108" s="228"/>
      <c r="U108" s="228"/>
      <c r="V108" s="228"/>
      <c r="W108" s="228"/>
      <c r="X108" s="228"/>
      <c r="Y108" s="228"/>
      <c r="Z108" s="228"/>
      <c r="AA108" s="228"/>
      <c r="AB108" s="228"/>
    </row>
    <row r="109" spans="1:28" x14ac:dyDescent="0.25">
      <c r="A109" s="180">
        <v>42658</v>
      </c>
      <c r="B109" s="181">
        <v>276</v>
      </c>
      <c r="C109" s="179" t="s">
        <v>56</v>
      </c>
      <c r="D109" s="179"/>
      <c r="E109" s="178" t="s">
        <v>22</v>
      </c>
      <c r="F109" s="193" t="s">
        <v>24</v>
      </c>
      <c r="G109" s="194"/>
      <c r="H109" s="174"/>
      <c r="I109" s="185">
        <v>175</v>
      </c>
      <c r="J109" s="155">
        <v>205</v>
      </c>
      <c r="K109" s="66">
        <v>2</v>
      </c>
      <c r="L109" s="132">
        <f>IF(K109=0,J108+0,IF(K109=2,J108+62,IF(K109=4,J108+72,IF(K109=6,J108+82))))</f>
        <v>239</v>
      </c>
      <c r="M109" s="132">
        <f>IF(H108&gt;=450,L109-10,IF(H108&lt;=450,L109))</f>
        <v>239</v>
      </c>
      <c r="N109" s="132" t="str">
        <f t="shared" si="1"/>
        <v>OK</v>
      </c>
      <c r="O109" s="120" t="str">
        <f>IF(J109=M109,"OK", "WRONG")</f>
        <v>WRONG</v>
      </c>
      <c r="P109" s="245">
        <v>2792</v>
      </c>
      <c r="Q109" s="245">
        <v>225</v>
      </c>
      <c r="R109" s="132" t="str">
        <f>IF(Q109&gt;J109,"profit",IF(Q109=J109,"no p no l",IF(Q109&lt;J109,"loss")))</f>
        <v>profit</v>
      </c>
      <c r="S109" s="132">
        <f>J109*I109</f>
        <v>35875</v>
      </c>
      <c r="T109" s="132">
        <f>Q109*I109</f>
        <v>39375</v>
      </c>
      <c r="U109" s="132">
        <f>T109-S109</f>
        <v>3500</v>
      </c>
      <c r="V109" s="228"/>
      <c r="W109" s="228"/>
      <c r="X109" s="228"/>
      <c r="Y109" s="228"/>
      <c r="Z109" s="228"/>
      <c r="AA109" s="228"/>
      <c r="AB109" s="228"/>
    </row>
    <row r="110" spans="1:28" s="60" customFormat="1" hidden="1" x14ac:dyDescent="0.25">
      <c r="A110" s="97"/>
      <c r="B110" s="98"/>
      <c r="C110" s="99" t="s">
        <v>56</v>
      </c>
      <c r="D110" s="77" t="s">
        <v>120</v>
      </c>
      <c r="E110" s="84" t="s">
        <v>121</v>
      </c>
      <c r="F110" s="100">
        <v>10</v>
      </c>
      <c r="G110" s="98">
        <v>6</v>
      </c>
      <c r="H110" s="98">
        <v>35</v>
      </c>
      <c r="I110" s="98"/>
      <c r="J110" s="235">
        <v>177</v>
      </c>
      <c r="K110" s="6"/>
      <c r="L110" s="132">
        <f>IF(K110=0,J109+0,IF(K110=2,J109+62,IF(K110=4,J109+72,IF(K110=6,J109+82))))</f>
        <v>205</v>
      </c>
      <c r="M110" s="132">
        <f>IF(H109&gt;=450,L110-10,IF(H109&lt;=450,L110))</f>
        <v>205</v>
      </c>
      <c r="N110" s="132" t="str">
        <f t="shared" si="1"/>
        <v>OK</v>
      </c>
      <c r="O110" s="62"/>
      <c r="P110" s="62"/>
      <c r="Q110" s="62"/>
      <c r="R110" s="228"/>
      <c r="S110" s="228"/>
      <c r="T110" s="228"/>
      <c r="U110" s="228"/>
      <c r="V110" s="228"/>
      <c r="W110" s="228"/>
      <c r="X110" s="228"/>
      <c r="Y110" s="228"/>
      <c r="Z110" s="228"/>
      <c r="AA110" s="228"/>
      <c r="AB110" s="228"/>
    </row>
    <row r="111" spans="1:28" s="60" customFormat="1" x14ac:dyDescent="0.25">
      <c r="A111" s="180">
        <v>42658</v>
      </c>
      <c r="B111" s="181">
        <v>276</v>
      </c>
      <c r="C111" s="179" t="s">
        <v>56</v>
      </c>
      <c r="D111" s="179"/>
      <c r="E111" s="178" t="s">
        <v>22</v>
      </c>
      <c r="F111" s="193" t="s">
        <v>28</v>
      </c>
      <c r="G111" s="194"/>
      <c r="H111" s="174"/>
      <c r="I111" s="185">
        <v>35</v>
      </c>
      <c r="J111" s="152">
        <v>205</v>
      </c>
      <c r="K111" s="66">
        <v>2</v>
      </c>
      <c r="L111" s="132">
        <f>IF(K111=0,J110+0,IF(K111=2,J110+62,IF(K111=4,J110+72,IF(K111=6,J110+82))))</f>
        <v>239</v>
      </c>
      <c r="M111" s="132">
        <f>IF(H110&gt;=450,L111-10,IF(H110&lt;=450,L111))</f>
        <v>239</v>
      </c>
      <c r="N111" s="132" t="str">
        <f t="shared" si="1"/>
        <v>OK</v>
      </c>
      <c r="O111" s="120" t="str">
        <f>IF(J111=M111,"OK", "WRONG")</f>
        <v>WRONG</v>
      </c>
      <c r="P111" s="245">
        <v>2792</v>
      </c>
      <c r="Q111" s="245">
        <v>225</v>
      </c>
      <c r="R111" s="132" t="str">
        <f>IF(Q111&gt;J111,"profit",IF(Q111=J111,"no p no l",IF(Q111&lt;J111,"loss")))</f>
        <v>profit</v>
      </c>
      <c r="S111" s="132">
        <f>J111*I111</f>
        <v>7175</v>
      </c>
      <c r="T111" s="132">
        <f>Q111*I111</f>
        <v>7875</v>
      </c>
      <c r="U111" s="132">
        <f>T111-S111</f>
        <v>700</v>
      </c>
      <c r="V111" s="228"/>
      <c r="W111" s="228"/>
      <c r="X111" s="228"/>
      <c r="Y111" s="228"/>
      <c r="Z111" s="228"/>
      <c r="AA111" s="228"/>
      <c r="AB111" s="228"/>
    </row>
    <row r="112" spans="1:28" s="60" customFormat="1" hidden="1" x14ac:dyDescent="0.25">
      <c r="A112" s="97">
        <v>42660</v>
      </c>
      <c r="B112" s="98">
        <v>812</v>
      </c>
      <c r="C112" s="99" t="s">
        <v>49</v>
      </c>
      <c r="D112" s="77" t="s">
        <v>120</v>
      </c>
      <c r="E112" s="84" t="s">
        <v>121</v>
      </c>
      <c r="F112" s="100">
        <v>17</v>
      </c>
      <c r="G112" s="98">
        <v>6</v>
      </c>
      <c r="H112" s="117">
        <v>203.15</v>
      </c>
      <c r="I112" s="117"/>
      <c r="J112" s="234">
        <v>181</v>
      </c>
      <c r="K112" s="6"/>
      <c r="L112" s="132">
        <f>IF(K112=0,J111+0,IF(K112=2,J111+62,IF(K112=4,J111+72,IF(K112=6,J111+82))))</f>
        <v>205</v>
      </c>
      <c r="M112" s="132">
        <f>IF(H111&gt;=450,L112-10,IF(H111&lt;=450,L112))</f>
        <v>205</v>
      </c>
      <c r="N112" s="132" t="str">
        <f t="shared" si="1"/>
        <v>OK</v>
      </c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8" s="60" customFormat="1" x14ac:dyDescent="0.25">
      <c r="A113" s="180">
        <v>42658</v>
      </c>
      <c r="B113" s="181">
        <v>277</v>
      </c>
      <c r="C113" s="179" t="s">
        <v>49</v>
      </c>
      <c r="D113" s="179"/>
      <c r="E113" s="178" t="s">
        <v>22</v>
      </c>
      <c r="F113" s="193" t="s">
        <v>24</v>
      </c>
      <c r="G113" s="194"/>
      <c r="H113" s="174"/>
      <c r="I113" s="185">
        <v>175</v>
      </c>
      <c r="J113" s="104">
        <f>181+62</f>
        <v>243</v>
      </c>
      <c r="K113" s="66">
        <v>2</v>
      </c>
      <c r="L113" s="132">
        <f>IF(K113=0,J112+0,IF(K113=2,J112+62,IF(K113=4,J112+72,IF(K113=6,J112+82))))</f>
        <v>243</v>
      </c>
      <c r="M113" s="132">
        <f>IF(H112&gt;=450,L113-10,IF(H112&lt;=450,L113))</f>
        <v>243</v>
      </c>
      <c r="N113" s="132" t="str">
        <f t="shared" si="1"/>
        <v>OK</v>
      </c>
      <c r="O113" s="120" t="str">
        <f>IF(J113=M113,"OK", "WRONG")</f>
        <v>OK</v>
      </c>
      <c r="P113" s="245">
        <v>2799</v>
      </c>
      <c r="Q113" s="245">
        <v>260</v>
      </c>
      <c r="R113" s="132" t="str">
        <f>IF(Q113&gt;J113,"profit",IF(Q113=J113,"no p no l",IF(Q113&lt;J113,"loss")))</f>
        <v>profit</v>
      </c>
      <c r="S113" s="132">
        <f>J113*I113</f>
        <v>42525</v>
      </c>
      <c r="T113" s="132">
        <f>Q113*I113</f>
        <v>45500</v>
      </c>
      <c r="U113" s="132">
        <f>T113-S113</f>
        <v>2975</v>
      </c>
      <c r="V113" s="62"/>
      <c r="W113" s="62"/>
      <c r="X113" s="62"/>
      <c r="Y113" s="62"/>
      <c r="Z113" s="62"/>
    </row>
    <row r="114" spans="1:28" s="60" customFormat="1" hidden="1" x14ac:dyDescent="0.25">
      <c r="A114" s="97">
        <v>42660</v>
      </c>
      <c r="B114" s="98">
        <v>813</v>
      </c>
      <c r="C114" s="99" t="s">
        <v>21</v>
      </c>
      <c r="D114" s="77" t="s">
        <v>120</v>
      </c>
      <c r="E114" s="84" t="s">
        <v>121</v>
      </c>
      <c r="F114" s="118">
        <v>16</v>
      </c>
      <c r="G114" s="117">
        <v>6</v>
      </c>
      <c r="H114" s="117">
        <v>245</v>
      </c>
      <c r="I114" s="117"/>
      <c r="J114" s="236">
        <v>181</v>
      </c>
      <c r="K114" s="6"/>
      <c r="L114" s="132">
        <f>IF(K114=0,J113+0,IF(K114=2,J113+62,IF(K114=4,J113+72,IF(K114=6,J113+82))))</f>
        <v>243</v>
      </c>
      <c r="M114" s="132">
        <f>IF(H113&gt;=450,L114-10,IF(H113&lt;=450,L114))</f>
        <v>243</v>
      </c>
      <c r="N114" s="132" t="str">
        <f t="shared" si="1"/>
        <v>OK</v>
      </c>
      <c r="O114" s="62"/>
      <c r="P114" s="62"/>
      <c r="Q114" s="62"/>
      <c r="R114" s="228"/>
      <c r="S114" s="228"/>
      <c r="T114" s="228"/>
      <c r="U114" s="228"/>
      <c r="V114" s="228"/>
      <c r="W114" s="228"/>
      <c r="X114" s="228"/>
      <c r="Y114" s="228"/>
      <c r="Z114" s="228"/>
      <c r="AA114" s="228"/>
      <c r="AB114" s="228"/>
    </row>
    <row r="115" spans="1:28" x14ac:dyDescent="0.25">
      <c r="A115" s="180">
        <v>42660</v>
      </c>
      <c r="B115" s="181">
        <v>278</v>
      </c>
      <c r="C115" s="179" t="s">
        <v>21</v>
      </c>
      <c r="D115" s="179"/>
      <c r="E115" s="178" t="s">
        <v>22</v>
      </c>
      <c r="F115" s="193" t="s">
        <v>23</v>
      </c>
      <c r="G115" s="194"/>
      <c r="H115" s="174"/>
      <c r="I115" s="185">
        <v>245</v>
      </c>
      <c r="J115" s="155">
        <v>205</v>
      </c>
      <c r="K115" s="66">
        <v>2</v>
      </c>
      <c r="L115" s="132">
        <f>IF(K115=0,J114+0,IF(K115=2,J114+62,IF(K115=4,J114+72,IF(K115=6,J114+82))))</f>
        <v>243</v>
      </c>
      <c r="M115" s="132">
        <f>IF(H114&gt;=450,L115-10,IF(H114&lt;=450,L115))</f>
        <v>243</v>
      </c>
      <c r="N115" s="132" t="str">
        <f t="shared" si="1"/>
        <v>OK</v>
      </c>
      <c r="O115" s="120" t="str">
        <f>IF(J115=M115,"OK", "WRONG")</f>
        <v>WRONG</v>
      </c>
      <c r="P115" s="245">
        <v>2801</v>
      </c>
      <c r="Q115" s="245">
        <v>225</v>
      </c>
      <c r="R115" s="132" t="str">
        <f>IF(Q115&gt;J115,"profit",IF(Q115=J115,"no p no l",IF(Q115&lt;J115,"loss")))</f>
        <v>profit</v>
      </c>
      <c r="S115" s="132">
        <f>J115*I115</f>
        <v>50225</v>
      </c>
      <c r="T115" s="132">
        <f>Q115*I115</f>
        <v>55125</v>
      </c>
      <c r="U115" s="132">
        <f>T115-S115</f>
        <v>4900</v>
      </c>
      <c r="V115" s="228"/>
      <c r="W115" s="228"/>
      <c r="X115" s="228"/>
      <c r="Y115" s="228"/>
      <c r="Z115" s="228"/>
      <c r="AA115" s="228"/>
      <c r="AB115" s="228"/>
    </row>
    <row r="116" spans="1:28" hidden="1" x14ac:dyDescent="0.25">
      <c r="A116" s="47">
        <v>42643</v>
      </c>
      <c r="B116" s="98">
        <v>1398</v>
      </c>
      <c r="C116" s="46" t="s">
        <v>44</v>
      </c>
      <c r="D116" s="77" t="s">
        <v>120</v>
      </c>
      <c r="E116" s="84" t="s">
        <v>121</v>
      </c>
      <c r="F116" s="118">
        <v>16</v>
      </c>
      <c r="G116" s="117">
        <v>6</v>
      </c>
      <c r="H116" s="117">
        <v>982.1</v>
      </c>
      <c r="I116" s="117"/>
      <c r="J116" s="236">
        <v>183</v>
      </c>
      <c r="K116" s="66"/>
      <c r="L116" s="132">
        <f>IF(K116=0,J115+0,IF(K116=2,J115+62,IF(K116=4,J115+72,IF(K116=6,J115+82))))</f>
        <v>205</v>
      </c>
      <c r="M116" s="132">
        <f>IF(H115&gt;=450,L116-10,IF(H115&lt;=450,L116))</f>
        <v>205</v>
      </c>
      <c r="N116" s="132" t="str">
        <f t="shared" si="1"/>
        <v>OK</v>
      </c>
    </row>
    <row r="117" spans="1:28" x14ac:dyDescent="0.25">
      <c r="A117" s="180">
        <v>42661</v>
      </c>
      <c r="B117" s="181">
        <v>280</v>
      </c>
      <c r="C117" s="179" t="s">
        <v>44</v>
      </c>
      <c r="D117" s="179"/>
      <c r="E117" s="174" t="s">
        <v>22</v>
      </c>
      <c r="F117" s="193" t="s">
        <v>23</v>
      </c>
      <c r="G117" s="194"/>
      <c r="H117" s="174"/>
      <c r="I117" s="185">
        <v>910</v>
      </c>
      <c r="J117" s="155">
        <v>205</v>
      </c>
      <c r="K117" s="66">
        <v>2</v>
      </c>
      <c r="L117" s="132">
        <f>IF(K117=0,J116+0,IF(K117=2,J116+62,IF(K117=4,J116+72,IF(K117=6,J116+82))))</f>
        <v>245</v>
      </c>
      <c r="M117" s="132">
        <f>IF(H116&gt;=450,L117-10,IF(H116&lt;=450,L117))</f>
        <v>235</v>
      </c>
      <c r="N117" s="132" t="str">
        <f t="shared" si="1"/>
        <v>DIS</v>
      </c>
      <c r="O117" s="120" t="str">
        <f>IF(J117=M117,"OK", "WRONG")</f>
        <v>WRONG</v>
      </c>
      <c r="P117" s="245">
        <v>2823</v>
      </c>
      <c r="Q117" s="245">
        <v>225</v>
      </c>
      <c r="R117" s="132" t="str">
        <f>IF(Q117&gt;J117,"profit",IF(Q117=J117,"no p no l",IF(Q117&lt;J117,"loss")))</f>
        <v>profit</v>
      </c>
      <c r="S117" s="132">
        <f>J117*I117</f>
        <v>186550</v>
      </c>
      <c r="T117" s="132">
        <f>Q117*I117</f>
        <v>204750</v>
      </c>
      <c r="U117" s="132">
        <f>T117-S117</f>
        <v>18200</v>
      </c>
    </row>
    <row r="118" spans="1:28" hidden="1" x14ac:dyDescent="0.25">
      <c r="A118" s="47">
        <v>42640</v>
      </c>
      <c r="B118" s="117">
        <v>1389</v>
      </c>
      <c r="C118" s="46" t="s">
        <v>82</v>
      </c>
      <c r="D118" s="46" t="s">
        <v>122</v>
      </c>
      <c r="E118" s="117" t="s">
        <v>121</v>
      </c>
      <c r="F118" s="118">
        <v>8</v>
      </c>
      <c r="G118" s="117">
        <v>6</v>
      </c>
      <c r="H118" s="117">
        <v>63.2</v>
      </c>
      <c r="I118" s="117"/>
      <c r="J118" s="236">
        <v>187</v>
      </c>
      <c r="K118" s="66"/>
      <c r="L118" s="132">
        <f>IF(K118=0,J117+0,IF(K118=2,J117+62,IF(K118=4,J117+72,IF(K118=6,J117+82))))</f>
        <v>205</v>
      </c>
      <c r="M118" s="132">
        <f>IF(H117&gt;=450,L118-10,IF(H117&lt;=450,L118))</f>
        <v>205</v>
      </c>
      <c r="N118" s="132" t="str">
        <f t="shared" si="1"/>
        <v>OK</v>
      </c>
    </row>
    <row r="119" spans="1:28" x14ac:dyDescent="0.25">
      <c r="A119" s="180">
        <v>42661</v>
      </c>
      <c r="B119" s="174">
        <v>281</v>
      </c>
      <c r="C119" s="175" t="s">
        <v>82</v>
      </c>
      <c r="D119" s="175"/>
      <c r="E119" s="174" t="s">
        <v>27</v>
      </c>
      <c r="F119" s="193" t="s">
        <v>35</v>
      </c>
      <c r="G119" s="194"/>
      <c r="H119" s="174"/>
      <c r="I119" s="185">
        <v>49.5</v>
      </c>
      <c r="J119" s="126">
        <f>187+62</f>
        <v>249</v>
      </c>
      <c r="K119" s="66">
        <v>2</v>
      </c>
      <c r="L119" s="132">
        <f>IF(K119=0,J118+0,IF(K119=2,J118+62,IF(K119=4,J118+72,IF(K119=6,J118+82))))</f>
        <v>249</v>
      </c>
      <c r="M119" s="132">
        <f>IF(H118&gt;=450,L119-10,IF(H118&lt;=450,L119))</f>
        <v>249</v>
      </c>
      <c r="N119" s="132" t="str">
        <f t="shared" si="1"/>
        <v>OK</v>
      </c>
      <c r="O119" s="120" t="str">
        <f>IF(J119=M119,"OK", "WRONG")</f>
        <v>OK</v>
      </c>
      <c r="P119" s="245">
        <v>2821</v>
      </c>
      <c r="Q119" s="245">
        <v>280</v>
      </c>
      <c r="R119" s="132" t="str">
        <f>IF(Q119&gt;J119,"profit",IF(Q119=J119,"no p no l",IF(Q119&lt;J119,"loss")))</f>
        <v>profit</v>
      </c>
      <c r="S119" s="132">
        <f>J119*I119</f>
        <v>12325.5</v>
      </c>
      <c r="T119" s="132">
        <f>Q119*I119</f>
        <v>13860</v>
      </c>
      <c r="U119" s="132">
        <f>T119-S119</f>
        <v>1534.5</v>
      </c>
    </row>
    <row r="120" spans="1:28" s="1" customFormat="1" hidden="1" x14ac:dyDescent="0.25">
      <c r="A120" s="47">
        <v>42640</v>
      </c>
      <c r="B120" s="117">
        <v>1389</v>
      </c>
      <c r="C120" s="46" t="s">
        <v>82</v>
      </c>
      <c r="D120" s="46" t="s">
        <v>122</v>
      </c>
      <c r="E120" s="117" t="s">
        <v>121</v>
      </c>
      <c r="F120" s="118">
        <v>10</v>
      </c>
      <c r="G120" s="117">
        <v>6</v>
      </c>
      <c r="H120" s="117">
        <v>56.8</v>
      </c>
      <c r="I120" s="118"/>
      <c r="J120" s="236">
        <v>187</v>
      </c>
      <c r="K120" s="66"/>
      <c r="L120" s="132">
        <f>IF(K120=0,J119+0,IF(K120=2,J119+62,IF(K120=4,J119+72,IF(K120=6,J119+82))))</f>
        <v>249</v>
      </c>
      <c r="M120" s="132">
        <f>IF(H119&gt;=450,L120-10,IF(H119&lt;=450,L120))</f>
        <v>249</v>
      </c>
      <c r="N120" s="132" t="str">
        <f t="shared" si="1"/>
        <v>OK</v>
      </c>
    </row>
    <row r="121" spans="1:28" s="1" customFormat="1" x14ac:dyDescent="0.25">
      <c r="A121" s="180">
        <v>42661</v>
      </c>
      <c r="B121" s="174">
        <v>281</v>
      </c>
      <c r="C121" s="175" t="s">
        <v>82</v>
      </c>
      <c r="D121" s="175"/>
      <c r="E121" s="174" t="s">
        <v>27</v>
      </c>
      <c r="F121" s="193" t="s">
        <v>28</v>
      </c>
      <c r="G121" s="194"/>
      <c r="H121" s="174"/>
      <c r="I121" s="185">
        <v>50.4</v>
      </c>
      <c r="J121" s="126">
        <f>187+62</f>
        <v>249</v>
      </c>
      <c r="K121" s="66">
        <v>2</v>
      </c>
      <c r="L121" s="132">
        <f>IF(K121=0,J120+0,IF(K121=2,J120+62,IF(K121=4,J120+72,IF(K121=6,J120+82))))</f>
        <v>249</v>
      </c>
      <c r="M121" s="132">
        <f>IF(H120&gt;=450,L121-10,IF(H120&lt;=450,L121))</f>
        <v>249</v>
      </c>
      <c r="N121" s="132" t="str">
        <f t="shared" si="1"/>
        <v>OK</v>
      </c>
      <c r="O121" s="120" t="str">
        <f>IF(J121=M121,"OK", "WRONG")</f>
        <v>OK</v>
      </c>
      <c r="P121" s="245">
        <v>2821</v>
      </c>
      <c r="Q121" s="245">
        <v>280</v>
      </c>
      <c r="R121" s="132" t="str">
        <f>IF(Q121&gt;J121,"profit",IF(Q121=J121,"no p no l",IF(Q121&lt;J121,"loss")))</f>
        <v>profit</v>
      </c>
      <c r="S121" s="132">
        <f>J121*I121</f>
        <v>12549.6</v>
      </c>
      <c r="T121" s="132">
        <f>Q121*I121</f>
        <v>14112</v>
      </c>
      <c r="U121" s="132">
        <f>T121-S121</f>
        <v>1562.3999999999996</v>
      </c>
    </row>
    <row r="122" spans="1:28" s="120" customFormat="1" hidden="1" x14ac:dyDescent="0.25">
      <c r="A122" s="47">
        <v>42647</v>
      </c>
      <c r="B122" s="117">
        <v>807</v>
      </c>
      <c r="C122" s="46" t="s">
        <v>21</v>
      </c>
      <c r="D122" s="46" t="s">
        <v>120</v>
      </c>
      <c r="E122" s="117" t="s">
        <v>121</v>
      </c>
      <c r="F122" s="118">
        <v>19</v>
      </c>
      <c r="G122" s="117">
        <v>6</v>
      </c>
      <c r="H122" s="117">
        <v>100.5</v>
      </c>
      <c r="I122" s="118"/>
      <c r="J122" s="236">
        <v>177</v>
      </c>
      <c r="K122" s="132"/>
      <c r="L122" s="132">
        <f>IF(K122=0,J121+0,IF(K122=2,J121+62,IF(K122=4,J121+72,IF(K122=6,J121+82))))</f>
        <v>249</v>
      </c>
      <c r="M122" s="132">
        <f>IF(H121&gt;=450,L122-10,IF(H121&lt;=450,L122))</f>
        <v>249</v>
      </c>
      <c r="N122" s="132" t="str">
        <f t="shared" si="1"/>
        <v>OK</v>
      </c>
      <c r="R122" s="229"/>
      <c r="S122" s="229"/>
      <c r="T122" s="229"/>
      <c r="U122" s="229"/>
      <c r="V122" s="229"/>
      <c r="W122" s="229"/>
      <c r="X122" s="229"/>
      <c r="Y122" s="229"/>
      <c r="Z122" s="229"/>
      <c r="AA122" s="229"/>
      <c r="AB122" s="229"/>
    </row>
    <row r="123" spans="1:28" s="120" customFormat="1" x14ac:dyDescent="0.25">
      <c r="A123" s="180">
        <v>42661</v>
      </c>
      <c r="B123" s="174">
        <v>282</v>
      </c>
      <c r="C123" s="175" t="s">
        <v>21</v>
      </c>
      <c r="D123" s="175"/>
      <c r="E123" s="174" t="s">
        <v>22</v>
      </c>
      <c r="F123" s="193" t="s">
        <v>24</v>
      </c>
      <c r="G123" s="194"/>
      <c r="H123" s="174"/>
      <c r="I123" s="185">
        <v>100.5</v>
      </c>
      <c r="J123" s="155">
        <v>205</v>
      </c>
      <c r="K123" s="66">
        <v>2</v>
      </c>
      <c r="L123" s="132">
        <f>IF(K123=0,J122+0,IF(K123=2,J122+62,IF(K123=4,J122+72,IF(K123=6,J122+82))))</f>
        <v>239</v>
      </c>
      <c r="M123" s="132">
        <f>IF(H122&gt;=450,L123-10,IF(H122&lt;=450,L123))</f>
        <v>239</v>
      </c>
      <c r="N123" s="132" t="str">
        <f t="shared" si="1"/>
        <v>OK</v>
      </c>
      <c r="O123" s="120" t="str">
        <f>IF(J123=M123,"OK", "WRONG")</f>
        <v>WRONG</v>
      </c>
      <c r="P123" s="244">
        <v>2822</v>
      </c>
      <c r="Q123" s="244">
        <v>225</v>
      </c>
      <c r="R123" s="132" t="str">
        <f>IF(Q123&gt;J123,"profit",IF(Q123=J123,"no p no l",IF(Q123&lt;J123,"loss")))</f>
        <v>profit</v>
      </c>
      <c r="S123" s="132">
        <f>J123*I123</f>
        <v>20602.5</v>
      </c>
      <c r="T123" s="132">
        <f>Q123*I123</f>
        <v>22612.5</v>
      </c>
      <c r="U123" s="132">
        <f>T123-S123</f>
        <v>2010</v>
      </c>
      <c r="V123" s="229"/>
      <c r="W123" s="229"/>
      <c r="X123" s="229"/>
      <c r="Y123" s="229"/>
      <c r="Z123" s="229"/>
      <c r="AA123" s="229"/>
      <c r="AB123" s="229"/>
    </row>
    <row r="124" spans="1:28" hidden="1" x14ac:dyDescent="0.25">
      <c r="A124" s="47"/>
      <c r="B124" s="117"/>
      <c r="C124" s="46" t="s">
        <v>83</v>
      </c>
      <c r="D124" s="46" t="s">
        <v>120</v>
      </c>
      <c r="E124" s="117" t="s">
        <v>127</v>
      </c>
      <c r="F124" s="86"/>
      <c r="G124" s="87"/>
      <c r="H124" s="87">
        <v>60.15</v>
      </c>
      <c r="I124" s="86"/>
      <c r="J124" s="239">
        <v>151</v>
      </c>
      <c r="K124" s="66"/>
      <c r="L124" s="132">
        <f>IF(K124=0,J123+0,IF(K124=2,J123+62,IF(K124=4,J123+72,IF(K124=6,J123+82))))</f>
        <v>205</v>
      </c>
      <c r="M124" s="132">
        <f>IF(H123&gt;=450,L124-10,IF(H123&lt;=450,L124))</f>
        <v>205</v>
      </c>
      <c r="N124" s="132" t="str">
        <f t="shared" si="1"/>
        <v>OK</v>
      </c>
    </row>
    <row r="125" spans="1:28" x14ac:dyDescent="0.25">
      <c r="A125" s="180">
        <v>42661</v>
      </c>
      <c r="B125" s="174">
        <v>283</v>
      </c>
      <c r="C125" s="175" t="s">
        <v>83</v>
      </c>
      <c r="D125" s="175"/>
      <c r="E125" s="174"/>
      <c r="F125" s="195" t="s">
        <v>38</v>
      </c>
      <c r="G125" s="196"/>
      <c r="H125" s="178"/>
      <c r="I125" s="186">
        <v>60.15</v>
      </c>
      <c r="J125" s="109">
        <v>151</v>
      </c>
      <c r="K125" s="66">
        <v>0</v>
      </c>
      <c r="L125" s="132">
        <f>IF(K125=0,J124+0,IF(K125=2,J124+62,IF(K125=4,J124+72,IF(K125=6,J124+82))))</f>
        <v>151</v>
      </c>
      <c r="M125" s="132">
        <f>IF(H124&gt;=450,L125-10,IF(H124&lt;=450,L125))</f>
        <v>151</v>
      </c>
      <c r="N125" s="132" t="str">
        <f t="shared" si="1"/>
        <v>OK</v>
      </c>
      <c r="O125" s="120" t="str">
        <f>IF(J125=M125,"OK", "WRONG")</f>
        <v>OK</v>
      </c>
      <c r="P125" s="245">
        <v>2826</v>
      </c>
      <c r="Q125" s="245">
        <v>220</v>
      </c>
      <c r="R125" s="132" t="str">
        <f>IF(Q125&gt;J125,"profit",IF(Q125=J125,"no p no l",IF(Q125&lt;J125,"loss")))</f>
        <v>profit</v>
      </c>
      <c r="S125" s="132">
        <f>J125*I125</f>
        <v>9082.65</v>
      </c>
      <c r="T125" s="132">
        <f>Q125*I125</f>
        <v>13233</v>
      </c>
      <c r="U125" s="132">
        <f>T125-S125</f>
        <v>4150.3500000000004</v>
      </c>
    </row>
    <row r="126" spans="1:28" hidden="1" x14ac:dyDescent="0.25">
      <c r="A126" s="47"/>
      <c r="B126" s="121"/>
      <c r="C126" s="77" t="s">
        <v>83</v>
      </c>
      <c r="D126" s="46" t="s">
        <v>120</v>
      </c>
      <c r="E126" s="117" t="s">
        <v>127</v>
      </c>
      <c r="F126" s="86"/>
      <c r="G126" s="87"/>
      <c r="H126" s="87">
        <v>55.75</v>
      </c>
      <c r="I126" s="86"/>
      <c r="J126" s="239">
        <v>151</v>
      </c>
      <c r="K126" s="66"/>
      <c r="L126" s="132">
        <f>IF(K126=0,J125+0,IF(K126=2,J125+62,IF(K126=4,J125+72,IF(K126=6,J125+82))))</f>
        <v>151</v>
      </c>
      <c r="M126" s="132">
        <f>IF(H125&gt;=450,L126-10,IF(H125&lt;=450,L126))</f>
        <v>151</v>
      </c>
      <c r="N126" s="132" t="str">
        <f t="shared" si="1"/>
        <v>OK</v>
      </c>
    </row>
    <row r="127" spans="1:28" x14ac:dyDescent="0.25">
      <c r="A127" s="180">
        <v>42661</v>
      </c>
      <c r="B127" s="174">
        <v>283</v>
      </c>
      <c r="C127" s="175" t="s">
        <v>83</v>
      </c>
      <c r="D127" s="175"/>
      <c r="E127" s="174"/>
      <c r="F127" s="195" t="s">
        <v>37</v>
      </c>
      <c r="G127" s="196"/>
      <c r="H127" s="178"/>
      <c r="I127" s="186">
        <v>55.75</v>
      </c>
      <c r="J127" s="91">
        <v>151</v>
      </c>
      <c r="K127" s="66">
        <v>0</v>
      </c>
      <c r="L127" s="132">
        <f>IF(K127=0,J126+0,IF(K127=2,J126+62,IF(K127=4,J126+72,IF(K127=6,J126+82))))</f>
        <v>151</v>
      </c>
      <c r="M127" s="132">
        <f>IF(H126&gt;=450,L127-10,IF(H126&lt;=450,L127))</f>
        <v>151</v>
      </c>
      <c r="N127" s="132" t="str">
        <f t="shared" si="1"/>
        <v>OK</v>
      </c>
      <c r="O127" s="120" t="str">
        <f>IF(J127=M127,"OK", "WRONG")</f>
        <v>OK</v>
      </c>
      <c r="P127" s="245">
        <v>2826</v>
      </c>
      <c r="Q127" s="245">
        <v>220</v>
      </c>
      <c r="R127" s="132" t="str">
        <f>IF(Q127&gt;J127,"profit",IF(Q127=J127,"no p no l",IF(Q127&lt;J127,"loss")))</f>
        <v>profit</v>
      </c>
      <c r="S127" s="132">
        <f>J127*I127</f>
        <v>8418.25</v>
      </c>
      <c r="T127" s="132">
        <f>Q127*I127</f>
        <v>12265</v>
      </c>
      <c r="U127" s="132">
        <f>T127-S127</f>
        <v>3846.75</v>
      </c>
    </row>
    <row r="128" spans="1:28" hidden="1" x14ac:dyDescent="0.25">
      <c r="A128" s="47">
        <v>42660</v>
      </c>
      <c r="B128" s="121">
        <v>811</v>
      </c>
      <c r="C128" s="77" t="s">
        <v>84</v>
      </c>
      <c r="D128" s="77" t="s">
        <v>120</v>
      </c>
      <c r="E128" s="117" t="s">
        <v>121</v>
      </c>
      <c r="F128" s="86">
        <v>12</v>
      </c>
      <c r="G128" s="87">
        <v>6</v>
      </c>
      <c r="H128" s="87">
        <v>134.9</v>
      </c>
      <c r="I128" s="84"/>
      <c r="J128" s="239">
        <v>181</v>
      </c>
      <c r="K128" s="66"/>
      <c r="L128" s="132">
        <f>IF(K128=0,J127+0,IF(K128=2,J127+62,IF(K128=4,J127+72,IF(K128=6,J127+82))))</f>
        <v>151</v>
      </c>
      <c r="M128" s="132">
        <f>IF(H127&gt;=450,L128-10,IF(H127&lt;=450,L128))</f>
        <v>151</v>
      </c>
      <c r="N128" s="132" t="str">
        <f t="shared" si="1"/>
        <v>OK</v>
      </c>
    </row>
    <row r="129" spans="1:28" x14ac:dyDescent="0.25">
      <c r="A129" s="173">
        <v>42661</v>
      </c>
      <c r="B129" s="174">
        <v>284</v>
      </c>
      <c r="C129" s="175" t="s">
        <v>84</v>
      </c>
      <c r="D129" s="175"/>
      <c r="E129" s="174" t="s">
        <v>27</v>
      </c>
      <c r="F129" s="195" t="s">
        <v>39</v>
      </c>
      <c r="G129" s="196"/>
      <c r="H129" s="178"/>
      <c r="I129" s="187">
        <v>117.8</v>
      </c>
      <c r="J129" s="91">
        <f>181+62</f>
        <v>243</v>
      </c>
      <c r="K129" s="66">
        <v>2</v>
      </c>
      <c r="L129" s="132">
        <f>IF(K129=0,J128+0,IF(K129=2,J128+62,IF(K129=4,J128+72,IF(K129=6,J128+82))))</f>
        <v>243</v>
      </c>
      <c r="M129" s="132">
        <f>IF(H128&gt;=450,L129-10,IF(H128&lt;=450,L129))</f>
        <v>243</v>
      </c>
      <c r="N129" s="132" t="str">
        <f t="shared" si="1"/>
        <v>OK</v>
      </c>
      <c r="O129" s="120" t="str">
        <f>IF(J129=M129,"OK", "WRONG")</f>
        <v>OK</v>
      </c>
      <c r="P129" s="245">
        <v>2825</v>
      </c>
      <c r="Q129" s="245">
        <v>320</v>
      </c>
      <c r="R129" s="132" t="str">
        <f>IF(Q129&gt;J129,"profit",IF(Q129=J129,"no p no l",IF(Q129&lt;J129,"loss")))</f>
        <v>profit</v>
      </c>
      <c r="S129" s="132">
        <f>J129*I129</f>
        <v>28625.399999999998</v>
      </c>
      <c r="T129" s="132">
        <f>Q129*I129</f>
        <v>37696</v>
      </c>
      <c r="U129" s="132">
        <f>T129-S129</f>
        <v>9070.6000000000022</v>
      </c>
    </row>
    <row r="130" spans="1:28" hidden="1" x14ac:dyDescent="0.25">
      <c r="A130" s="47">
        <v>42660</v>
      </c>
      <c r="B130" s="121">
        <v>811</v>
      </c>
      <c r="C130" s="77" t="s">
        <v>84</v>
      </c>
      <c r="D130" s="77" t="s">
        <v>120</v>
      </c>
      <c r="E130" s="117" t="s">
        <v>121</v>
      </c>
      <c r="F130" s="122">
        <v>9</v>
      </c>
      <c r="G130" s="121">
        <v>6</v>
      </c>
      <c r="H130" s="121">
        <v>102.1</v>
      </c>
      <c r="I130" s="85"/>
      <c r="J130" s="240">
        <v>181</v>
      </c>
      <c r="K130" s="66"/>
      <c r="L130" s="132">
        <f>IF(K130=0,J129+0,IF(K130=2,J129+62,IF(K130=4,J129+72,IF(K130=6,J129+82))))</f>
        <v>243</v>
      </c>
      <c r="M130" s="132">
        <f>IF(H129&gt;=450,L130-10,IF(H129&lt;=450,L130))</f>
        <v>243</v>
      </c>
      <c r="N130" s="132" t="str">
        <f t="shared" si="1"/>
        <v>OK</v>
      </c>
    </row>
    <row r="131" spans="1:28" s="1" customFormat="1" x14ac:dyDescent="0.25">
      <c r="A131" s="173">
        <v>42661</v>
      </c>
      <c r="B131" s="174">
        <v>284</v>
      </c>
      <c r="C131" s="175" t="s">
        <v>84</v>
      </c>
      <c r="D131" s="175"/>
      <c r="E131" s="174" t="s">
        <v>27</v>
      </c>
      <c r="F131" s="195" t="s">
        <v>85</v>
      </c>
      <c r="G131" s="196"/>
      <c r="H131" s="178"/>
      <c r="I131" s="187">
        <v>112</v>
      </c>
      <c r="J131" s="91">
        <f>181+62</f>
        <v>243</v>
      </c>
      <c r="K131" s="66">
        <v>2</v>
      </c>
      <c r="L131" s="132">
        <f>IF(K131=0,J130+0,IF(K131=2,J130+62,IF(K131=4,J130+72,IF(K131=6,J130+82))))</f>
        <v>243</v>
      </c>
      <c r="M131" s="132">
        <f>IF(H130&gt;=450,L131-10,IF(H130&lt;=450,L131))</f>
        <v>243</v>
      </c>
      <c r="N131" s="132" t="str">
        <f t="shared" si="1"/>
        <v>OK</v>
      </c>
      <c r="O131" s="120" t="str">
        <f>IF(J131=M131,"OK", "WRONG")</f>
        <v>OK</v>
      </c>
      <c r="P131" s="245">
        <v>2825</v>
      </c>
      <c r="Q131" s="245">
        <v>320</v>
      </c>
      <c r="R131" s="132" t="str">
        <f>IF(Q131&gt;J131,"profit",IF(Q131=J131,"no p no l",IF(Q131&lt;J131,"loss")))</f>
        <v>profit</v>
      </c>
      <c r="S131" s="132">
        <f>J131*I131</f>
        <v>27216</v>
      </c>
      <c r="T131" s="132">
        <f>Q131*I131</f>
        <v>35840</v>
      </c>
      <c r="U131" s="132">
        <f>T131-S131</f>
        <v>8624</v>
      </c>
    </row>
    <row r="132" spans="1:28" s="120" customFormat="1" hidden="1" x14ac:dyDescent="0.25">
      <c r="A132" s="47"/>
      <c r="B132" s="121"/>
      <c r="C132" s="77" t="s">
        <v>86</v>
      </c>
      <c r="D132" s="77" t="s">
        <v>120</v>
      </c>
      <c r="E132" s="117" t="s">
        <v>131</v>
      </c>
      <c r="F132" s="86"/>
      <c r="G132" s="87"/>
      <c r="H132" s="87">
        <v>30</v>
      </c>
      <c r="I132" s="84"/>
      <c r="J132" s="239">
        <v>181</v>
      </c>
      <c r="K132" s="132"/>
      <c r="L132" s="132">
        <f>IF(K132=0,J131+0,IF(K132=2,J131+62,IF(K132=4,J131+72,IF(K132=6,J131+82))))</f>
        <v>243</v>
      </c>
      <c r="M132" s="132">
        <f>IF(H131&gt;=450,L132-10,IF(H131&lt;=450,L132))</f>
        <v>243</v>
      </c>
      <c r="N132" s="132" t="str">
        <f t="shared" si="1"/>
        <v>OK</v>
      </c>
    </row>
    <row r="133" spans="1:28" s="120" customFormat="1" x14ac:dyDescent="0.25">
      <c r="A133" s="173">
        <v>42661</v>
      </c>
      <c r="B133" s="174">
        <v>285</v>
      </c>
      <c r="C133" s="175" t="s">
        <v>86</v>
      </c>
      <c r="D133" s="175"/>
      <c r="E133" s="174" t="s">
        <v>61</v>
      </c>
      <c r="F133" s="195" t="s">
        <v>32</v>
      </c>
      <c r="G133" s="196"/>
      <c r="H133" s="178"/>
      <c r="I133" s="187">
        <v>30</v>
      </c>
      <c r="J133" s="147">
        <v>250</v>
      </c>
      <c r="K133" s="132">
        <v>4</v>
      </c>
      <c r="L133" s="132">
        <f>IF(K133=0,J132+0,IF(K133=2,J132+62,IF(K133=4,J132+72,IF(K133=6,J132+82))))</f>
        <v>253</v>
      </c>
      <c r="M133" s="132">
        <f>IF(H132&gt;=450,L133-10,IF(H132&lt;=450,L133))</f>
        <v>253</v>
      </c>
      <c r="N133" s="132" t="str">
        <f t="shared" si="1"/>
        <v>OK</v>
      </c>
      <c r="O133" s="120" t="str">
        <f>IF(J133=M133,"OK", "WRONG")</f>
        <v>WRONG</v>
      </c>
      <c r="P133" s="244">
        <v>2832</v>
      </c>
      <c r="Q133" s="244">
        <v>285</v>
      </c>
      <c r="R133" s="132" t="str">
        <f>IF(Q133&gt;J133,"profit",IF(Q133=J133,"no p no l",IF(Q133&lt;J133,"loss")))</f>
        <v>profit</v>
      </c>
      <c r="S133" s="132">
        <f>J133*I133</f>
        <v>7500</v>
      </c>
      <c r="T133" s="132">
        <f>Q133*I133</f>
        <v>8550</v>
      </c>
      <c r="U133" s="132">
        <f>T133-S133</f>
        <v>1050</v>
      </c>
    </row>
    <row r="134" spans="1:28" s="120" customFormat="1" hidden="1" x14ac:dyDescent="0.25">
      <c r="A134" s="47"/>
      <c r="B134" s="121"/>
      <c r="C134" s="77" t="s">
        <v>87</v>
      </c>
      <c r="D134" s="77" t="s">
        <v>120</v>
      </c>
      <c r="E134" s="117" t="s">
        <v>131</v>
      </c>
      <c r="F134" s="100"/>
      <c r="G134" s="98"/>
      <c r="H134" s="98">
        <v>60</v>
      </c>
      <c r="I134" s="100"/>
      <c r="J134" s="235">
        <v>181</v>
      </c>
      <c r="K134" s="132"/>
      <c r="L134" s="132">
        <f>IF(K134=0,J133+0,IF(K134=2,J133+62,IF(K134=4,J133+72,IF(K134=6,J133+82))))</f>
        <v>250</v>
      </c>
      <c r="M134" s="132">
        <f>IF(H133&gt;=450,L134-10,IF(H133&lt;=450,L134))</f>
        <v>250</v>
      </c>
      <c r="N134" s="132" t="str">
        <f t="shared" si="1"/>
        <v>OK</v>
      </c>
    </row>
    <row r="135" spans="1:28" s="120" customFormat="1" x14ac:dyDescent="0.25">
      <c r="A135" s="173">
        <v>42661</v>
      </c>
      <c r="B135" s="174">
        <v>286</v>
      </c>
      <c r="C135" s="175" t="s">
        <v>87</v>
      </c>
      <c r="D135" s="175"/>
      <c r="E135" s="174" t="s">
        <v>61</v>
      </c>
      <c r="F135" s="193" t="s">
        <v>32</v>
      </c>
      <c r="G135" s="194"/>
      <c r="H135" s="174"/>
      <c r="I135" s="185">
        <v>60</v>
      </c>
      <c r="J135" s="152">
        <v>250</v>
      </c>
      <c r="K135" s="132">
        <v>4</v>
      </c>
      <c r="L135" s="132">
        <f>IF(K135=0,J134+0,IF(K135=2,J134+62,IF(K135=4,J134+72,IF(K135=6,J134+82))))</f>
        <v>253</v>
      </c>
      <c r="M135" s="132">
        <f>IF(H134&gt;=450,L135-10,IF(H134&lt;=450,L135))</f>
        <v>253</v>
      </c>
      <c r="N135" s="132" t="str">
        <f t="shared" si="1"/>
        <v>OK</v>
      </c>
      <c r="O135" s="120" t="str">
        <f>IF(J135=M135,"OK", "WRONG")</f>
        <v>WRONG</v>
      </c>
      <c r="P135" s="244">
        <v>2824</v>
      </c>
      <c r="Q135" s="244">
        <v>285</v>
      </c>
      <c r="R135" s="132" t="str">
        <f>IF(Q135&gt;J135,"profit",IF(Q135=J135,"no p no l",IF(Q135&lt;J135,"loss")))</f>
        <v>profit</v>
      </c>
      <c r="S135" s="132">
        <f>J135*I135</f>
        <v>15000</v>
      </c>
      <c r="T135" s="132">
        <f>Q135*I135</f>
        <v>17100</v>
      </c>
      <c r="U135" s="132">
        <f>T135-S135</f>
        <v>2100</v>
      </c>
    </row>
    <row r="136" spans="1:28" hidden="1" x14ac:dyDescent="0.25">
      <c r="A136" s="97">
        <v>42661</v>
      </c>
      <c r="B136" s="133">
        <v>817</v>
      </c>
      <c r="C136" s="99" t="s">
        <v>88</v>
      </c>
      <c r="D136" s="99" t="s">
        <v>127</v>
      </c>
      <c r="E136" s="98" t="s">
        <v>120</v>
      </c>
      <c r="F136" s="124">
        <v>9</v>
      </c>
      <c r="G136" s="39">
        <v>15</v>
      </c>
      <c r="H136" s="39">
        <v>158.54</v>
      </c>
      <c r="I136" s="39"/>
      <c r="J136" s="237">
        <v>195</v>
      </c>
      <c r="K136" s="66"/>
      <c r="L136" s="132">
        <f>IF(K136=0,J135+0,IF(K136=2,J135+62,IF(K136=4,J135+72,IF(K136=6,J135+82))))</f>
        <v>250</v>
      </c>
      <c r="M136" s="132">
        <f>IF(H135&gt;=450,L136-10,IF(H135&lt;=450,L136))</f>
        <v>250</v>
      </c>
      <c r="N136" s="132" t="str">
        <f t="shared" ref="N136:N199" si="2">IF(L136=M136,"OK","DIS")</f>
        <v>OK</v>
      </c>
    </row>
    <row r="137" spans="1:28" x14ac:dyDescent="0.25">
      <c r="A137" s="173">
        <v>42662</v>
      </c>
      <c r="B137" s="178">
        <v>287</v>
      </c>
      <c r="C137" s="175" t="s">
        <v>88</v>
      </c>
      <c r="D137" s="179"/>
      <c r="E137" s="178" t="s">
        <v>89</v>
      </c>
      <c r="F137" s="193" t="s">
        <v>70</v>
      </c>
      <c r="G137" s="194"/>
      <c r="H137" s="174"/>
      <c r="I137" s="185">
        <v>156.19999999999999</v>
      </c>
      <c r="J137" s="153">
        <v>250</v>
      </c>
      <c r="K137" s="66">
        <v>4</v>
      </c>
      <c r="L137" s="132">
        <f>IF(K137=0,J136+0,IF(K137=2,J136+62,IF(K137=4,J136+72,IF(K137=6,J136+82))))</f>
        <v>267</v>
      </c>
      <c r="M137" s="132">
        <f>IF(H136&gt;=450,L137-10,IF(H136&lt;=450,L137))</f>
        <v>267</v>
      </c>
      <c r="N137" s="132" t="str">
        <f t="shared" si="2"/>
        <v>OK</v>
      </c>
      <c r="O137" s="120" t="str">
        <f>IF(J137=M137,"OK", "WRONG")</f>
        <v>WRONG</v>
      </c>
      <c r="P137" s="245">
        <v>2809</v>
      </c>
      <c r="Q137" s="245">
        <v>280</v>
      </c>
      <c r="R137" s="132" t="str">
        <f>IF(Q137&gt;J137,"profit",IF(Q137=J137,"no p no l",IF(Q137&lt;J137,"loss")))</f>
        <v>profit</v>
      </c>
      <c r="S137" s="132">
        <f>J137*I137</f>
        <v>39050</v>
      </c>
      <c r="T137" s="132">
        <f>Q137*I137</f>
        <v>43736</v>
      </c>
      <c r="U137" s="132">
        <f>T137-S137</f>
        <v>4686</v>
      </c>
    </row>
    <row r="138" spans="1:28" hidden="1" x14ac:dyDescent="0.25">
      <c r="A138" s="97">
        <v>42660</v>
      </c>
      <c r="B138" s="98">
        <v>815</v>
      </c>
      <c r="C138" s="99" t="s">
        <v>92</v>
      </c>
      <c r="D138" s="99" t="s">
        <v>127</v>
      </c>
      <c r="E138" s="98" t="s">
        <v>120</v>
      </c>
      <c r="F138" s="124">
        <v>9</v>
      </c>
      <c r="G138" s="39">
        <v>15</v>
      </c>
      <c r="H138" s="39">
        <v>1091.1500000000001</v>
      </c>
      <c r="I138" s="39"/>
      <c r="J138" s="238">
        <v>196</v>
      </c>
      <c r="K138" s="66"/>
      <c r="L138" s="132">
        <f>IF(K138=0,J137+0,IF(K138=2,J137+62,IF(K138=4,J137+72,IF(K138=6,J137+82))))</f>
        <v>250</v>
      </c>
      <c r="M138" s="132">
        <f>IF(H137&gt;=450,L138-10,IF(H137&lt;=450,L138))</f>
        <v>250</v>
      </c>
      <c r="N138" s="132" t="str">
        <f t="shared" si="2"/>
        <v>OK</v>
      </c>
    </row>
    <row r="139" spans="1:28" x14ac:dyDescent="0.25">
      <c r="A139" s="173">
        <v>42662</v>
      </c>
      <c r="B139" s="178">
        <v>287</v>
      </c>
      <c r="C139" s="175" t="s">
        <v>92</v>
      </c>
      <c r="D139" s="179"/>
      <c r="E139" s="178" t="s">
        <v>26</v>
      </c>
      <c r="F139" s="200" t="s">
        <v>70</v>
      </c>
      <c r="G139" s="201"/>
      <c r="H139" s="177"/>
      <c r="I139" s="176">
        <v>853.3</v>
      </c>
      <c r="J139" s="154">
        <v>250</v>
      </c>
      <c r="K139" s="66">
        <v>6</v>
      </c>
      <c r="L139" s="132">
        <f>IF(K139=0,J138+0,IF(K139=2,J138+62,IF(K139=4,J138+72,IF(K139=6,J138+82))))</f>
        <v>278</v>
      </c>
      <c r="M139" s="132">
        <f>IF(H138&gt;=450,L139-10,IF(H138&lt;=450,L139))</f>
        <v>268</v>
      </c>
      <c r="N139" s="132" t="str">
        <f t="shared" si="2"/>
        <v>DIS</v>
      </c>
      <c r="O139" s="120" t="str">
        <f>IF(J139=M139,"OK", "WRONG")</f>
        <v>WRONG</v>
      </c>
      <c r="P139" s="245">
        <v>2809</v>
      </c>
      <c r="Q139" s="245">
        <v>280</v>
      </c>
      <c r="R139" s="132" t="str">
        <f>IF(Q139&gt;J139,"profit",IF(Q139=J139,"no p no l",IF(Q139&lt;J139,"loss")))</f>
        <v>profit</v>
      </c>
      <c r="S139" s="132">
        <f>J139*I139</f>
        <v>213325</v>
      </c>
      <c r="T139" s="132">
        <f>Q139*I139</f>
        <v>238924</v>
      </c>
      <c r="U139" s="132">
        <f>T139-S139</f>
        <v>25599</v>
      </c>
    </row>
    <row r="140" spans="1:28" hidden="1" x14ac:dyDescent="0.25">
      <c r="A140" s="97">
        <v>42661</v>
      </c>
      <c r="B140" s="98">
        <v>816</v>
      </c>
      <c r="C140" s="99" t="s">
        <v>90</v>
      </c>
      <c r="D140" s="99"/>
      <c r="E140" s="98" t="s">
        <v>129</v>
      </c>
      <c r="F140" s="118">
        <v>13</v>
      </c>
      <c r="G140" s="117">
        <v>14</v>
      </c>
      <c r="H140" s="117">
        <v>245</v>
      </c>
      <c r="I140" s="117"/>
      <c r="J140" s="236">
        <v>213</v>
      </c>
      <c r="K140" s="66"/>
      <c r="L140" s="132">
        <f>IF(K140=0,J139+0,IF(K140=2,J139+62,IF(K140=4,J139+72,IF(K140=6,J139+82))))</f>
        <v>250</v>
      </c>
      <c r="M140" s="132">
        <f>IF(H139&gt;=450,L140-10,IF(H139&lt;=450,L140))</f>
        <v>250</v>
      </c>
      <c r="N140" s="132" t="str">
        <f t="shared" si="2"/>
        <v>OK</v>
      </c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1:28" x14ac:dyDescent="0.25">
      <c r="A141" s="173">
        <v>42662</v>
      </c>
      <c r="B141" s="178">
        <v>288</v>
      </c>
      <c r="C141" s="175" t="s">
        <v>90</v>
      </c>
      <c r="D141" s="179"/>
      <c r="E141" s="178" t="s">
        <v>61</v>
      </c>
      <c r="F141" s="193" t="s">
        <v>91</v>
      </c>
      <c r="G141" s="194"/>
      <c r="H141" s="174"/>
      <c r="I141" s="185">
        <v>245</v>
      </c>
      <c r="J141" s="119">
        <f>213+52</f>
        <v>265</v>
      </c>
      <c r="K141" s="66">
        <v>4</v>
      </c>
      <c r="L141" s="132">
        <f>IF(K141=0,J140+0,IF(K141=2,J140+62,IF(K141=4,J140+72,IF(K141=6,J140+82))))</f>
        <v>285</v>
      </c>
      <c r="M141" s="132">
        <f>IF(H140&gt;=450,L141-10,IF(H140&lt;=450,L141))</f>
        <v>285</v>
      </c>
      <c r="N141" s="132" t="str">
        <f t="shared" si="2"/>
        <v>OK</v>
      </c>
      <c r="O141" s="120" t="str">
        <f>IF(J141=M141,"OK", "WRONG")</f>
        <v>WRONG</v>
      </c>
      <c r="P141" s="245">
        <v>2808</v>
      </c>
      <c r="Q141" s="245">
        <v>280</v>
      </c>
      <c r="R141" s="132" t="str">
        <f>IF(Q141&gt;J141,"profit",IF(Q141=J141,"no p no l",IF(Q141&lt;J141,"loss")))</f>
        <v>profit</v>
      </c>
      <c r="S141" s="132">
        <f>J141*I141</f>
        <v>64925</v>
      </c>
      <c r="T141" s="132">
        <f>Q141*I141</f>
        <v>68600</v>
      </c>
      <c r="U141" s="132">
        <f>T141-S141</f>
        <v>3675</v>
      </c>
      <c r="V141" s="228"/>
      <c r="W141" s="228"/>
      <c r="X141" s="228"/>
      <c r="Y141" s="228"/>
      <c r="Z141" s="228"/>
      <c r="AA141" s="228"/>
      <c r="AB141" s="228"/>
    </row>
    <row r="142" spans="1:28" s="112" customFormat="1" hidden="1" x14ac:dyDescent="0.25">
      <c r="A142" s="135">
        <v>42660</v>
      </c>
      <c r="B142" s="129">
        <v>815</v>
      </c>
      <c r="C142" s="136" t="s">
        <v>92</v>
      </c>
      <c r="D142" s="136" t="s">
        <v>120</v>
      </c>
      <c r="E142" s="129" t="s">
        <v>127</v>
      </c>
      <c r="F142" s="110">
        <v>9</v>
      </c>
      <c r="G142" s="111">
        <v>15</v>
      </c>
      <c r="H142" s="111"/>
      <c r="I142" s="111"/>
      <c r="J142" s="243"/>
      <c r="K142" s="137"/>
      <c r="L142" s="132">
        <f>IF(K142=0,J141+0,IF(K142=2,J141+62,IF(K142=4,J141+72,IF(K142=6,J141+82))))</f>
        <v>265</v>
      </c>
      <c r="M142" s="132">
        <f>IF(H141&gt;=450,L142-10,IF(H141&lt;=450,L142))</f>
        <v>265</v>
      </c>
      <c r="N142" s="132" t="str">
        <f t="shared" si="2"/>
        <v>OK</v>
      </c>
    </row>
    <row r="143" spans="1:28" s="112" customFormat="1" x14ac:dyDescent="0.25">
      <c r="A143" s="115">
        <v>42662</v>
      </c>
      <c r="B143" s="108">
        <v>289</v>
      </c>
      <c r="C143" s="162" t="s">
        <v>92</v>
      </c>
      <c r="D143" s="163"/>
      <c r="E143" s="164" t="s">
        <v>26</v>
      </c>
      <c r="F143" s="208" t="s">
        <v>70</v>
      </c>
      <c r="G143" s="209"/>
      <c r="H143" s="165"/>
      <c r="I143" s="171">
        <v>328.3</v>
      </c>
      <c r="J143" s="166"/>
      <c r="K143" s="167">
        <v>6</v>
      </c>
      <c r="L143" s="143">
        <f>IF(K143=0,J142+0,IF(K143=2,J142+62,IF(K143=4,J142+72,IF(K143=6,J142+82))))</f>
        <v>82</v>
      </c>
      <c r="M143" s="143">
        <f>IF(H142&gt;=450,L143-10,IF(H142&lt;=450,L143))</f>
        <v>82</v>
      </c>
      <c r="N143" s="143" t="str">
        <f t="shared" si="2"/>
        <v>OK</v>
      </c>
      <c r="O143" s="144" t="str">
        <f>IF(J143=M143,"OK", "WRONG")</f>
        <v>WRONG</v>
      </c>
      <c r="P143" s="244">
        <v>2831</v>
      </c>
      <c r="Q143" s="246">
        <v>280</v>
      </c>
      <c r="R143" s="132" t="str">
        <f>IF(Q143&gt;J143,"profit",IF(Q143=J143,"no p no l",IF(Q143&lt;J143,"loss")))</f>
        <v>profit</v>
      </c>
      <c r="S143" s="132">
        <f>J143*I143</f>
        <v>0</v>
      </c>
      <c r="T143" s="132">
        <f>Q143*I143</f>
        <v>91924</v>
      </c>
      <c r="U143" s="132">
        <f>T143-S143</f>
        <v>91924</v>
      </c>
    </row>
    <row r="144" spans="1:28" hidden="1" x14ac:dyDescent="0.25">
      <c r="A144" s="47">
        <v>42662</v>
      </c>
      <c r="B144" s="98">
        <v>822</v>
      </c>
      <c r="C144" s="46" t="s">
        <v>93</v>
      </c>
      <c r="D144" s="46"/>
      <c r="E144" s="117" t="s">
        <v>129</v>
      </c>
      <c r="F144" s="86">
        <v>18</v>
      </c>
      <c r="G144" s="87">
        <v>14</v>
      </c>
      <c r="H144" s="87">
        <v>175</v>
      </c>
      <c r="I144" s="87"/>
      <c r="J144" s="239">
        <v>213</v>
      </c>
      <c r="K144" s="66"/>
      <c r="L144" s="132">
        <f>IF(K144=0,J143+0,IF(K144=2,J143+62,IF(K144=4,J143+72,IF(K144=6,J143+82))))</f>
        <v>0</v>
      </c>
      <c r="M144" s="132">
        <f>IF(H143&gt;=450,L144-10,IF(H143&lt;=450,L144))</f>
        <v>0</v>
      </c>
      <c r="N144" s="132" t="str">
        <f t="shared" si="2"/>
        <v>OK</v>
      </c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1:21" x14ac:dyDescent="0.25">
      <c r="A145" s="173">
        <v>42662</v>
      </c>
      <c r="B145" s="174">
        <v>290</v>
      </c>
      <c r="C145" s="175" t="s">
        <v>93</v>
      </c>
      <c r="D145" s="175"/>
      <c r="E145" s="174" t="s">
        <v>61</v>
      </c>
      <c r="F145" s="195" t="s">
        <v>39</v>
      </c>
      <c r="G145" s="196"/>
      <c r="H145" s="178"/>
      <c r="I145" s="186">
        <v>175</v>
      </c>
      <c r="J145" s="91">
        <f>213+52</f>
        <v>265</v>
      </c>
      <c r="K145" s="66">
        <v>4</v>
      </c>
      <c r="L145" s="132">
        <f>IF(K145=0,J144+0,IF(K145=2,J144+62,IF(K145=4,J144+72,IF(K145=6,J144+82))))</f>
        <v>285</v>
      </c>
      <c r="M145" s="132">
        <f>IF(H144&gt;=450,L145-10,IF(H144&lt;=450,L145))</f>
        <v>285</v>
      </c>
      <c r="N145" s="132" t="str">
        <f t="shared" si="2"/>
        <v>OK</v>
      </c>
      <c r="O145" s="120" t="str">
        <f>IF(J145=M145,"OK", "WRONG")</f>
        <v>WRONG</v>
      </c>
      <c r="P145" s="245">
        <v>2830</v>
      </c>
      <c r="Q145" s="245">
        <v>280</v>
      </c>
      <c r="R145" s="132" t="str">
        <f>IF(Q145&gt;J145,"profit",IF(Q145=J145,"no p no l",IF(Q145&lt;J145,"loss")))</f>
        <v>profit</v>
      </c>
      <c r="S145" s="132">
        <f>J145*I145</f>
        <v>46375</v>
      </c>
      <c r="T145" s="132">
        <f>Q145*I145</f>
        <v>49000</v>
      </c>
      <c r="U145" s="132">
        <f>T145-S145</f>
        <v>2625</v>
      </c>
    </row>
    <row r="146" spans="1:21" hidden="1" x14ac:dyDescent="0.25">
      <c r="A146" s="47">
        <v>42662</v>
      </c>
      <c r="B146" s="98">
        <v>822</v>
      </c>
      <c r="C146" s="99" t="s">
        <v>94</v>
      </c>
      <c r="D146" s="46"/>
      <c r="E146" s="117" t="s">
        <v>129</v>
      </c>
      <c r="F146" s="86">
        <v>18</v>
      </c>
      <c r="G146" s="87">
        <v>14</v>
      </c>
      <c r="H146" s="98">
        <v>175</v>
      </c>
      <c r="I146" s="98"/>
      <c r="J146" s="235">
        <v>213</v>
      </c>
      <c r="K146" s="66"/>
      <c r="L146" s="132">
        <f>IF(K146=0,J145+0,IF(K146=2,J145+62,IF(K146=4,J145+72,IF(K146=6,J145+82))))</f>
        <v>265</v>
      </c>
      <c r="M146" s="132">
        <f>IF(H145&gt;=450,L146-10,IF(H145&lt;=450,L146))</f>
        <v>265</v>
      </c>
      <c r="N146" s="132" t="str">
        <f t="shared" si="2"/>
        <v>OK</v>
      </c>
    </row>
    <row r="147" spans="1:21" x14ac:dyDescent="0.25">
      <c r="A147" s="173">
        <v>42663</v>
      </c>
      <c r="B147" s="174">
        <v>291</v>
      </c>
      <c r="C147" s="175" t="s">
        <v>94</v>
      </c>
      <c r="D147" s="175"/>
      <c r="E147" s="174" t="s">
        <v>61</v>
      </c>
      <c r="F147" s="193" t="s">
        <v>36</v>
      </c>
      <c r="G147" s="194"/>
      <c r="H147" s="174"/>
      <c r="I147" s="185">
        <v>175</v>
      </c>
      <c r="J147" s="247">
        <f>213+52</f>
        <v>265</v>
      </c>
      <c r="K147" s="66">
        <v>4</v>
      </c>
      <c r="L147" s="132">
        <f>IF(K147=0,J146+0,IF(K147=2,J146+62,IF(K147=4,J146+72,IF(K147=6,J146+82))))</f>
        <v>285</v>
      </c>
      <c r="M147" s="132">
        <f>IF(H146&gt;=450,L147-10,IF(H146&lt;=450,L147))</f>
        <v>285</v>
      </c>
      <c r="N147" s="132" t="str">
        <f t="shared" si="2"/>
        <v>OK</v>
      </c>
      <c r="O147" s="120" t="str">
        <f>IF(J147=M147,"OK", "WRONG")</f>
        <v>WRONG</v>
      </c>
      <c r="P147" s="245">
        <v>2829</v>
      </c>
      <c r="Q147" s="245">
        <v>280</v>
      </c>
      <c r="R147" s="132" t="str">
        <f>IF(Q147&gt;J147,"profit",IF(Q147=J147,"no p no l",IF(Q147&lt;J147,"loss")))</f>
        <v>profit</v>
      </c>
      <c r="S147" s="132">
        <f>J147*I147</f>
        <v>46375</v>
      </c>
      <c r="T147" s="132">
        <f>Q147*I147</f>
        <v>49000</v>
      </c>
      <c r="U147" s="132">
        <f>T147-S147</f>
        <v>2625</v>
      </c>
    </row>
    <row r="148" spans="1:21" s="120" customFormat="1" hidden="1" x14ac:dyDescent="0.25">
      <c r="A148" s="47"/>
      <c r="B148" s="98"/>
      <c r="C148" s="99" t="s">
        <v>95</v>
      </c>
      <c r="D148" s="46" t="s">
        <v>120</v>
      </c>
      <c r="E148" s="117" t="s">
        <v>131</v>
      </c>
      <c r="F148" s="118"/>
      <c r="G148" s="117"/>
      <c r="H148" s="117">
        <v>30</v>
      </c>
      <c r="I148" s="117"/>
      <c r="J148" s="234">
        <v>180</v>
      </c>
      <c r="K148" s="132"/>
      <c r="L148" s="132">
        <f>IF(K148=0,J147+0,IF(K148=2,J147+62,IF(K148=4,J147+72,IF(K148=6,J147+82))))</f>
        <v>265</v>
      </c>
      <c r="M148" s="132">
        <f>IF(H147&gt;=450,L148-10,IF(H147&lt;=450,L148))</f>
        <v>265</v>
      </c>
      <c r="N148" s="132" t="str">
        <f t="shared" si="2"/>
        <v>OK</v>
      </c>
    </row>
    <row r="149" spans="1:21" s="120" customFormat="1" x14ac:dyDescent="0.25">
      <c r="A149" s="173">
        <v>42663</v>
      </c>
      <c r="B149" s="174">
        <v>292</v>
      </c>
      <c r="C149" s="175" t="s">
        <v>95</v>
      </c>
      <c r="D149" s="175"/>
      <c r="E149" s="174" t="s">
        <v>61</v>
      </c>
      <c r="F149" s="193" t="s">
        <v>32</v>
      </c>
      <c r="G149" s="194"/>
      <c r="H149" s="174"/>
      <c r="I149" s="185">
        <v>30</v>
      </c>
      <c r="J149" s="152">
        <v>250</v>
      </c>
      <c r="K149" s="149">
        <v>4</v>
      </c>
      <c r="L149" s="149">
        <f>IF(K149=0,J148+0,IF(K149=2,J148+62,IF(K149=4,J148+72,IF(K149=6,J148+82))))</f>
        <v>252</v>
      </c>
      <c r="M149" s="149">
        <f>IF(H148&gt;=450,L149-10,IF(H148&lt;=450,L149))</f>
        <v>252</v>
      </c>
      <c r="N149" s="149" t="str">
        <f t="shared" si="2"/>
        <v>OK</v>
      </c>
      <c r="O149" s="157" t="str">
        <f>IF(J149=M149,"OK", "WRONG")</f>
        <v>WRONG</v>
      </c>
      <c r="P149" s="244">
        <v>2828</v>
      </c>
      <c r="Q149" s="244">
        <v>285</v>
      </c>
      <c r="R149" s="132" t="str">
        <f>IF(Q149&gt;J149,"profit",IF(Q149=J149,"no p no l",IF(Q149&lt;J149,"loss")))</f>
        <v>profit</v>
      </c>
      <c r="S149" s="132">
        <f>J149*I149</f>
        <v>7500</v>
      </c>
      <c r="T149" s="132">
        <f>Q149*I149</f>
        <v>8550</v>
      </c>
      <c r="U149" s="132">
        <f>T149-S149</f>
        <v>1050</v>
      </c>
    </row>
    <row r="150" spans="1:21" s="120" customFormat="1" hidden="1" x14ac:dyDescent="0.25">
      <c r="A150" s="97"/>
      <c r="B150" s="98"/>
      <c r="C150" s="99" t="s">
        <v>96</v>
      </c>
      <c r="D150" s="99" t="s">
        <v>120</v>
      </c>
      <c r="E150" s="98" t="s">
        <v>131</v>
      </c>
      <c r="F150" s="118"/>
      <c r="G150" s="117"/>
      <c r="H150" s="117">
        <v>30</v>
      </c>
      <c r="I150" s="117"/>
      <c r="J150" s="236">
        <v>180</v>
      </c>
      <c r="K150" s="132"/>
      <c r="L150" s="132">
        <f>IF(K150=0,J149+0,IF(K150=2,J149+62,IF(K150=4,J149+72,IF(K150=6,J149+82))))</f>
        <v>250</v>
      </c>
      <c r="M150" s="132">
        <f>IF(H149&gt;=450,L150-10,IF(H149&lt;=450,L150))</f>
        <v>250</v>
      </c>
      <c r="N150" s="132" t="str">
        <f t="shared" si="2"/>
        <v>OK</v>
      </c>
    </row>
    <row r="151" spans="1:21" s="120" customFormat="1" x14ac:dyDescent="0.25">
      <c r="A151" s="173">
        <v>42663</v>
      </c>
      <c r="B151" s="174">
        <v>292</v>
      </c>
      <c r="C151" s="175" t="s">
        <v>96</v>
      </c>
      <c r="D151" s="175"/>
      <c r="E151" s="174" t="s">
        <v>61</v>
      </c>
      <c r="F151" s="193" t="s">
        <v>32</v>
      </c>
      <c r="G151" s="194"/>
      <c r="H151" s="174"/>
      <c r="I151" s="185">
        <v>30</v>
      </c>
      <c r="J151" s="155">
        <v>250</v>
      </c>
      <c r="K151" s="149">
        <v>4</v>
      </c>
      <c r="L151" s="149">
        <f>IF(K151=0,J150+0,IF(K151=2,J150+62,IF(K151=4,J150+72,IF(K151=6,J150+82))))</f>
        <v>252</v>
      </c>
      <c r="M151" s="149">
        <f>IF(H150&gt;=450,L151-10,IF(H150&lt;=450,L151))</f>
        <v>252</v>
      </c>
      <c r="N151" s="149" t="str">
        <f t="shared" si="2"/>
        <v>OK</v>
      </c>
      <c r="O151" s="157" t="str">
        <f>IF(J151=M151,"OK", "WRONG")</f>
        <v>WRONG</v>
      </c>
      <c r="P151" s="244">
        <v>2828</v>
      </c>
      <c r="Q151" s="244">
        <v>285</v>
      </c>
      <c r="R151" s="132" t="str">
        <f>IF(Q151&gt;J151,"profit",IF(Q151=J151,"no p no l",IF(Q151&lt;J151,"loss")))</f>
        <v>profit</v>
      </c>
      <c r="S151" s="132">
        <f>J151*I151</f>
        <v>7500</v>
      </c>
      <c r="T151" s="132">
        <f>Q151*I151</f>
        <v>8550</v>
      </c>
      <c r="U151" s="132">
        <f>T151-S151</f>
        <v>1050</v>
      </c>
    </row>
    <row r="152" spans="1:21" hidden="1" x14ac:dyDescent="0.25">
      <c r="A152" s="47"/>
      <c r="B152" s="98"/>
      <c r="C152" s="46" t="s">
        <v>97</v>
      </c>
      <c r="D152" s="46" t="s">
        <v>120</v>
      </c>
      <c r="E152" s="117" t="s">
        <v>127</v>
      </c>
      <c r="F152" s="118"/>
      <c r="G152" s="117"/>
      <c r="H152" s="117">
        <v>95</v>
      </c>
      <c r="I152" s="117"/>
      <c r="J152" s="236">
        <v>150</v>
      </c>
      <c r="K152" s="66"/>
      <c r="L152" s="132">
        <f>IF(K152=0,J151+0,IF(K152=2,J151+62,IF(K152=4,J151+72,IF(K152=6,J151+82))))</f>
        <v>250</v>
      </c>
      <c r="M152" s="132">
        <f>IF(H151&gt;=450,L152-10,IF(H151&lt;=450,L152))</f>
        <v>250</v>
      </c>
      <c r="N152" s="132" t="str">
        <f t="shared" si="2"/>
        <v>OK</v>
      </c>
    </row>
    <row r="153" spans="1:21" x14ac:dyDescent="0.25">
      <c r="A153" s="173">
        <v>42663</v>
      </c>
      <c r="B153" s="174">
        <v>293</v>
      </c>
      <c r="C153" s="175" t="s">
        <v>97</v>
      </c>
      <c r="D153" s="175"/>
      <c r="E153" s="174"/>
      <c r="F153" s="193" t="s">
        <v>37</v>
      </c>
      <c r="G153" s="194"/>
      <c r="H153" s="174"/>
      <c r="I153" s="185">
        <v>95</v>
      </c>
      <c r="J153" s="119">
        <v>150</v>
      </c>
      <c r="K153" s="66">
        <v>0</v>
      </c>
      <c r="L153" s="132">
        <f>IF(K153=0,J152+0,IF(K153=2,J152+62,IF(K153=4,J152+72,IF(K153=6,J152+82))))</f>
        <v>150</v>
      </c>
      <c r="M153" s="132">
        <f>IF(H152&gt;=450,L153-10,IF(H152&lt;=450,L153))</f>
        <v>150</v>
      </c>
      <c r="N153" s="132" t="str">
        <f t="shared" si="2"/>
        <v>OK</v>
      </c>
      <c r="O153" s="120" t="str">
        <f>IF(J153=M153,"OK", "WRONG")</f>
        <v>OK</v>
      </c>
      <c r="P153" s="245">
        <v>2827</v>
      </c>
      <c r="Q153" s="245">
        <v>215</v>
      </c>
      <c r="R153" s="132" t="str">
        <f>IF(Q153&gt;J153,"profit",IF(Q153=J153,"no p no l",IF(Q153&lt;J153,"loss")))</f>
        <v>profit</v>
      </c>
      <c r="S153" s="132">
        <f>J153*I153</f>
        <v>14250</v>
      </c>
      <c r="T153" s="132">
        <f>Q153*I153</f>
        <v>20425</v>
      </c>
      <c r="U153" s="132">
        <f>T153-S153</f>
        <v>6175</v>
      </c>
    </row>
    <row r="154" spans="1:21" s="120" customFormat="1" hidden="1" x14ac:dyDescent="0.25">
      <c r="A154" s="47"/>
      <c r="B154" s="98"/>
      <c r="C154" s="46" t="s">
        <v>98</v>
      </c>
      <c r="D154" s="46" t="s">
        <v>120</v>
      </c>
      <c r="E154" s="117" t="s">
        <v>131</v>
      </c>
      <c r="F154" s="118"/>
      <c r="G154" s="117"/>
      <c r="H154" s="117">
        <v>11.6</v>
      </c>
      <c r="I154" s="117"/>
      <c r="J154" s="236">
        <v>180</v>
      </c>
      <c r="K154" s="132"/>
      <c r="L154" s="132">
        <f>IF(K154=0,J153+0,IF(K154=2,J153+62,IF(K154=4,J153+72,IF(K154=6,J153+82))))</f>
        <v>150</v>
      </c>
      <c r="M154" s="132">
        <f>IF(H153&gt;=450,L154-10,IF(H153&lt;=450,L154))</f>
        <v>150</v>
      </c>
      <c r="N154" s="132" t="str">
        <f t="shared" si="2"/>
        <v>OK</v>
      </c>
    </row>
    <row r="155" spans="1:21" s="120" customFormat="1" x14ac:dyDescent="0.25">
      <c r="A155" s="173">
        <v>42663</v>
      </c>
      <c r="B155" s="174">
        <v>294</v>
      </c>
      <c r="C155" s="175" t="s">
        <v>98</v>
      </c>
      <c r="D155" s="175"/>
      <c r="E155" s="174" t="s">
        <v>61</v>
      </c>
      <c r="F155" s="193" t="s">
        <v>32</v>
      </c>
      <c r="G155" s="194"/>
      <c r="H155" s="174"/>
      <c r="I155" s="185">
        <v>11.6</v>
      </c>
      <c r="J155" s="155">
        <v>250</v>
      </c>
      <c r="K155" s="149">
        <v>4</v>
      </c>
      <c r="L155" s="149">
        <f>IF(K155=0,J154+0,IF(K155=2,J154+62,IF(K155=4,J154+72,IF(K155=6,J154+82))))</f>
        <v>252</v>
      </c>
      <c r="M155" s="149">
        <f>IF(H154&gt;=450,L155-10,IF(H154&lt;=450,L155))</f>
        <v>252</v>
      </c>
      <c r="N155" s="149" t="str">
        <f t="shared" si="2"/>
        <v>OK</v>
      </c>
      <c r="O155" s="157" t="str">
        <f>IF(J155=M155,"OK", "WRONG")</f>
        <v>WRONG</v>
      </c>
      <c r="P155" s="244">
        <v>2832</v>
      </c>
      <c r="Q155" s="244">
        <v>285</v>
      </c>
      <c r="R155" s="132" t="str">
        <f>IF(Q155&gt;J155,"profit",IF(Q155=J155,"no p no l",IF(Q155&lt;J155,"loss")))</f>
        <v>profit</v>
      </c>
      <c r="S155" s="132">
        <f>J155*I155</f>
        <v>2900</v>
      </c>
      <c r="T155" s="132">
        <f>Q155*I155</f>
        <v>3306</v>
      </c>
      <c r="U155" s="132">
        <f>T155-S155</f>
        <v>406</v>
      </c>
    </row>
    <row r="156" spans="1:21" hidden="1" x14ac:dyDescent="0.25">
      <c r="A156" s="47">
        <v>42662</v>
      </c>
      <c r="B156" s="4">
        <v>821</v>
      </c>
      <c r="C156" s="12" t="s">
        <v>81</v>
      </c>
      <c r="D156" s="12" t="s">
        <v>120</v>
      </c>
      <c r="E156" s="39" t="s">
        <v>121</v>
      </c>
      <c r="F156" s="81">
        <v>19</v>
      </c>
      <c r="G156" s="4">
        <v>6</v>
      </c>
      <c r="H156" s="4">
        <v>210</v>
      </c>
      <c r="I156" s="4"/>
      <c r="J156" s="241">
        <v>180</v>
      </c>
      <c r="K156" s="66"/>
      <c r="L156" s="132">
        <f>IF(K156=0,J155+0,IF(K156=2,J155+62,IF(K156=4,J155+72,IF(K156=6,J155+82))))</f>
        <v>250</v>
      </c>
      <c r="M156" s="132">
        <f>IF(H155&gt;=450,L156-10,IF(H155&lt;=450,L156))</f>
        <v>250</v>
      </c>
      <c r="N156" s="132" t="str">
        <f t="shared" si="2"/>
        <v>OK</v>
      </c>
    </row>
    <row r="157" spans="1:21" x14ac:dyDescent="0.25">
      <c r="A157" s="173">
        <v>42664</v>
      </c>
      <c r="B157" s="174">
        <v>295</v>
      </c>
      <c r="C157" s="175" t="s">
        <v>81</v>
      </c>
      <c r="D157" s="175"/>
      <c r="E157" s="174" t="s">
        <v>22</v>
      </c>
      <c r="F157" s="195" t="s">
        <v>24</v>
      </c>
      <c r="G157" s="196"/>
      <c r="H157" s="178"/>
      <c r="I157" s="186">
        <v>210</v>
      </c>
      <c r="J157" s="151">
        <v>205</v>
      </c>
      <c r="K157" s="148">
        <v>2</v>
      </c>
      <c r="L157" s="149">
        <f>IF(K157=0,J156+0,IF(K157=2,J156+62,IF(K157=4,J156+72,IF(K157=6,J156+82))))</f>
        <v>242</v>
      </c>
      <c r="M157" s="149">
        <f>IF(H156&gt;=450,L157-10,IF(H156&lt;=450,L157))</f>
        <v>242</v>
      </c>
      <c r="N157" s="149" t="str">
        <f t="shared" si="2"/>
        <v>OK</v>
      </c>
      <c r="O157" s="120" t="str">
        <f>IF(J157=M157,"OK", "WRONG")</f>
        <v>WRONG</v>
      </c>
      <c r="P157" s="245">
        <v>2871</v>
      </c>
      <c r="Q157" s="245">
        <v>225</v>
      </c>
      <c r="R157" s="132" t="str">
        <f>IF(Q157&gt;J157,"profit",IF(Q157=J157,"no p no l",IF(Q157&lt;J157,"loss")))</f>
        <v>profit</v>
      </c>
      <c r="S157" s="132">
        <f>J157*I157</f>
        <v>43050</v>
      </c>
      <c r="T157" s="132">
        <f>Q157*I157</f>
        <v>47250</v>
      </c>
      <c r="U157" s="132">
        <f>T157-S157</f>
        <v>4200</v>
      </c>
    </row>
    <row r="158" spans="1:21" hidden="1" x14ac:dyDescent="0.25">
      <c r="A158" s="47">
        <v>42660</v>
      </c>
      <c r="B158" s="18">
        <v>813</v>
      </c>
      <c r="C158" s="12" t="s">
        <v>81</v>
      </c>
      <c r="D158" s="12" t="s">
        <v>120</v>
      </c>
      <c r="E158" s="39" t="s">
        <v>121</v>
      </c>
      <c r="F158" s="81">
        <v>16</v>
      </c>
      <c r="G158" s="4">
        <v>6</v>
      </c>
      <c r="H158" s="4">
        <v>210</v>
      </c>
      <c r="I158" s="4"/>
      <c r="J158" s="241">
        <v>181</v>
      </c>
      <c r="K158" s="66"/>
      <c r="L158" s="132">
        <f>IF(K158=0,J157+0,IF(K158=2,J157+62,IF(K158=4,J157+72,IF(K158=6,J157+82))))</f>
        <v>205</v>
      </c>
      <c r="M158" s="132">
        <f>IF(H157&gt;=450,L158-10,IF(H157&lt;=450,L158))</f>
        <v>205</v>
      </c>
      <c r="N158" s="132" t="str">
        <f t="shared" si="2"/>
        <v>OK</v>
      </c>
    </row>
    <row r="159" spans="1:21" s="60" customFormat="1" x14ac:dyDescent="0.25">
      <c r="A159" s="173">
        <v>42664</v>
      </c>
      <c r="B159" s="174">
        <v>295</v>
      </c>
      <c r="C159" s="175" t="s">
        <v>81</v>
      </c>
      <c r="D159" s="175"/>
      <c r="E159" s="174" t="s">
        <v>22</v>
      </c>
      <c r="F159" s="189" t="s">
        <v>23</v>
      </c>
      <c r="G159" s="190"/>
      <c r="H159" s="184"/>
      <c r="I159" s="231">
        <v>210</v>
      </c>
      <c r="J159" s="151">
        <v>205</v>
      </c>
      <c r="K159" s="148">
        <v>2</v>
      </c>
      <c r="L159" s="149">
        <f>IF(K159=0,J158+0,IF(K159=2,J158+62,IF(K159=4,J158+72,IF(K159=6,J158+82))))</f>
        <v>243</v>
      </c>
      <c r="M159" s="149">
        <f>IF(H158&gt;=450,L159-10,IF(H158&lt;=450,L159))</f>
        <v>243</v>
      </c>
      <c r="N159" s="149" t="str">
        <f t="shared" si="2"/>
        <v>OK</v>
      </c>
      <c r="O159" s="120" t="str">
        <f>IF(J159=M159,"OK", "WRONG")</f>
        <v>WRONG</v>
      </c>
      <c r="P159" s="245">
        <v>2871</v>
      </c>
      <c r="Q159" s="245">
        <v>225</v>
      </c>
      <c r="R159" s="132" t="str">
        <f>IF(Q159&gt;J159,"profit",IF(Q159=J159,"no p no l",IF(Q159&lt;J159,"loss")))</f>
        <v>profit</v>
      </c>
      <c r="S159" s="132">
        <f>J159*I159</f>
        <v>43050</v>
      </c>
      <c r="T159" s="132">
        <f>Q159*I159</f>
        <v>47250</v>
      </c>
      <c r="U159" s="132">
        <f>T159-S159</f>
        <v>4200</v>
      </c>
    </row>
    <row r="160" spans="1:21" hidden="1" x14ac:dyDescent="0.25">
      <c r="A160" s="47">
        <v>42661</v>
      </c>
      <c r="B160" s="18">
        <v>816</v>
      </c>
      <c r="C160" s="12" t="s">
        <v>99</v>
      </c>
      <c r="D160" s="12"/>
      <c r="E160" s="39" t="s">
        <v>129</v>
      </c>
      <c r="F160" s="32">
        <v>13</v>
      </c>
      <c r="G160" s="4">
        <v>14</v>
      </c>
      <c r="H160" s="4">
        <v>137.65</v>
      </c>
      <c r="I160" s="7"/>
      <c r="J160" s="241">
        <v>213</v>
      </c>
      <c r="K160" s="66"/>
      <c r="L160" s="132">
        <f>IF(K160=0,J159+0,IF(K160=2,J159+62,IF(K160=4,J159+72,IF(K160=6,J159+82))))</f>
        <v>205</v>
      </c>
      <c r="M160" s="132">
        <f>IF(H159&gt;=450,L160-10,IF(H159&lt;=450,L160))</f>
        <v>205</v>
      </c>
      <c r="N160" s="132" t="str">
        <f t="shared" si="2"/>
        <v>OK</v>
      </c>
    </row>
    <row r="161" spans="1:21" s="62" customFormat="1" x14ac:dyDescent="0.25">
      <c r="A161" s="173">
        <v>42664</v>
      </c>
      <c r="B161" s="174">
        <v>295</v>
      </c>
      <c r="C161" s="175" t="s">
        <v>99</v>
      </c>
      <c r="D161" s="175"/>
      <c r="E161" s="174" t="s">
        <v>61</v>
      </c>
      <c r="F161" s="189" t="s">
        <v>91</v>
      </c>
      <c r="G161" s="190"/>
      <c r="H161" s="184"/>
      <c r="I161" s="230">
        <v>137.65</v>
      </c>
      <c r="J161" s="15">
        <f>213+52</f>
        <v>265</v>
      </c>
      <c r="K161" s="6">
        <v>4</v>
      </c>
      <c r="L161" s="132">
        <f>IF(K161=0,J160+0,IF(K161=2,J160+62,IF(K161=4,J160+72,IF(K161=6,J160+82))))</f>
        <v>285</v>
      </c>
      <c r="M161" s="132">
        <f>IF(H160&gt;=450,L161-10,IF(H160&lt;=450,L161))</f>
        <v>285</v>
      </c>
      <c r="N161" s="132" t="str">
        <f t="shared" si="2"/>
        <v>OK</v>
      </c>
      <c r="O161" s="120" t="str">
        <f>IF(J161=M161,"OK", "WRONG")</f>
        <v>WRONG</v>
      </c>
      <c r="P161" s="245">
        <v>2871</v>
      </c>
      <c r="Q161" s="245">
        <v>280</v>
      </c>
      <c r="R161" s="132" t="str">
        <f>IF(Q161&gt;J161,"profit",IF(Q161=J161,"no p no l",IF(Q161&lt;J161,"loss")))</f>
        <v>profit</v>
      </c>
      <c r="S161" s="132">
        <f>J161*I161</f>
        <v>36477.25</v>
      </c>
      <c r="T161" s="132">
        <f>Q161*I161</f>
        <v>38542</v>
      </c>
      <c r="U161" s="132">
        <f>T161-S161</f>
        <v>2064.75</v>
      </c>
    </row>
    <row r="162" spans="1:21" hidden="1" x14ac:dyDescent="0.25">
      <c r="A162" s="47"/>
      <c r="B162" s="18"/>
      <c r="C162" s="12" t="s">
        <v>100</v>
      </c>
      <c r="D162" s="12" t="s">
        <v>120</v>
      </c>
      <c r="E162" s="39" t="s">
        <v>121</v>
      </c>
      <c r="F162" s="81">
        <v>19</v>
      </c>
      <c r="G162" s="4">
        <v>6</v>
      </c>
      <c r="H162" s="18">
        <v>175</v>
      </c>
      <c r="I162" s="56"/>
      <c r="J162" s="242">
        <v>180</v>
      </c>
      <c r="K162" s="66"/>
      <c r="L162" s="132">
        <f>IF(K162=0,J161+0,IF(K162=2,J161+62,IF(K162=4,J161+72,IF(K162=6,J161+82))))</f>
        <v>265</v>
      </c>
      <c r="M162" s="132">
        <f>IF(H161&gt;=450,L162-10,IF(H161&lt;=450,L162))</f>
        <v>265</v>
      </c>
      <c r="N162" s="132" t="str">
        <f t="shared" si="2"/>
        <v>OK</v>
      </c>
    </row>
    <row r="163" spans="1:21" s="62" customFormat="1" x14ac:dyDescent="0.25">
      <c r="A163" s="173">
        <v>42664</v>
      </c>
      <c r="B163" s="174">
        <v>296</v>
      </c>
      <c r="C163" s="175" t="s">
        <v>100</v>
      </c>
      <c r="D163" s="175"/>
      <c r="E163" s="174" t="s">
        <v>22</v>
      </c>
      <c r="F163" s="195" t="s">
        <v>24</v>
      </c>
      <c r="G163" s="196"/>
      <c r="H163" s="178"/>
      <c r="I163" s="186">
        <v>175</v>
      </c>
      <c r="J163" s="151">
        <v>205</v>
      </c>
      <c r="K163" s="148">
        <v>2</v>
      </c>
      <c r="L163" s="149">
        <f>IF(K163=0,J162+0,IF(K163=2,J162+62,IF(K163=4,J162+72,IF(K163=6,J162+82))))</f>
        <v>242</v>
      </c>
      <c r="M163" s="149">
        <f>IF(H162&gt;=450,L163-10,IF(H162&lt;=450,L163))</f>
        <v>242</v>
      </c>
      <c r="N163" s="149" t="str">
        <f t="shared" si="2"/>
        <v>OK</v>
      </c>
      <c r="O163" s="120" t="str">
        <f>IF(J163=M163,"OK", "WRONG")</f>
        <v>WRONG</v>
      </c>
      <c r="P163" s="245">
        <v>2870</v>
      </c>
      <c r="Q163" s="245">
        <v>225</v>
      </c>
      <c r="R163" s="132" t="str">
        <f>IF(Q163&gt;J163,"profit",IF(Q163=J163,"no p no l",IF(Q163&lt;J163,"loss")))</f>
        <v>profit</v>
      </c>
      <c r="S163" s="132">
        <f>J163*I163</f>
        <v>35875</v>
      </c>
      <c r="T163" s="132">
        <f>Q163*I163</f>
        <v>39375</v>
      </c>
      <c r="U163" s="132">
        <f>T163-S163</f>
        <v>3500</v>
      </c>
    </row>
    <row r="164" spans="1:21" hidden="1" x14ac:dyDescent="0.25">
      <c r="A164" s="47"/>
      <c r="B164" s="18"/>
      <c r="C164" s="12" t="s">
        <v>100</v>
      </c>
      <c r="D164" s="12" t="s">
        <v>120</v>
      </c>
      <c r="E164" s="39" t="s">
        <v>121</v>
      </c>
      <c r="F164" s="81">
        <v>16</v>
      </c>
      <c r="G164" s="4">
        <v>6</v>
      </c>
      <c r="H164" s="4">
        <v>175</v>
      </c>
      <c r="I164" s="4"/>
      <c r="J164" s="241">
        <v>180</v>
      </c>
      <c r="K164" s="66"/>
      <c r="L164" s="132">
        <f>IF(K164=0,J163+0,IF(K164=2,J163+62,IF(K164=4,J163+72,IF(K164=6,J163+82))))</f>
        <v>205</v>
      </c>
      <c r="M164" s="132">
        <f>IF(H163&gt;=450,L164-10,IF(H163&lt;=450,L164))</f>
        <v>205</v>
      </c>
      <c r="N164" s="132" t="str">
        <f t="shared" si="2"/>
        <v>OK</v>
      </c>
    </row>
    <row r="165" spans="1:21" s="62" customFormat="1" x14ac:dyDescent="0.25">
      <c r="A165" s="173">
        <v>42664</v>
      </c>
      <c r="B165" s="174">
        <v>296</v>
      </c>
      <c r="C165" s="175" t="s">
        <v>100</v>
      </c>
      <c r="D165" s="175"/>
      <c r="E165" s="174" t="s">
        <v>22</v>
      </c>
      <c r="F165" s="189" t="s">
        <v>23</v>
      </c>
      <c r="G165" s="190"/>
      <c r="H165" s="184"/>
      <c r="I165" s="231">
        <v>175</v>
      </c>
      <c r="J165" s="151">
        <v>205</v>
      </c>
      <c r="K165" s="148">
        <v>2</v>
      </c>
      <c r="L165" s="149">
        <f>IF(K165=0,J164+0,IF(K165=2,J164+62,IF(K165=4,J164+72,IF(K165=6,J164+82))))</f>
        <v>242</v>
      </c>
      <c r="M165" s="149">
        <f>IF(H164&gt;=450,L165-10,IF(H164&lt;=450,L165))</f>
        <v>242</v>
      </c>
      <c r="N165" s="149" t="str">
        <f t="shared" si="2"/>
        <v>OK</v>
      </c>
      <c r="O165" s="120" t="str">
        <f>IF(J165=M165,"OK", "WRONG")</f>
        <v>WRONG</v>
      </c>
      <c r="P165" s="245">
        <v>2870</v>
      </c>
      <c r="Q165" s="245">
        <v>225</v>
      </c>
      <c r="R165" s="132" t="str">
        <f>IF(Q165&gt;J165,"profit",IF(Q165=J165,"no p no l",IF(Q165&lt;J165,"loss")))</f>
        <v>profit</v>
      </c>
      <c r="S165" s="132">
        <f>J165*I165</f>
        <v>35875</v>
      </c>
      <c r="T165" s="132">
        <f>Q165*I165</f>
        <v>39375</v>
      </c>
      <c r="U165" s="132">
        <f>T165-S165</f>
        <v>3500</v>
      </c>
    </row>
    <row r="166" spans="1:21" hidden="1" x14ac:dyDescent="0.25">
      <c r="A166" s="47">
        <v>42662</v>
      </c>
      <c r="B166" s="18">
        <v>822</v>
      </c>
      <c r="C166" s="12" t="s">
        <v>101</v>
      </c>
      <c r="D166" s="12"/>
      <c r="E166" s="39" t="s">
        <v>129</v>
      </c>
      <c r="F166" s="32">
        <v>18</v>
      </c>
      <c r="G166" s="4">
        <v>14</v>
      </c>
      <c r="H166" s="4">
        <v>141.35</v>
      </c>
      <c r="I166" s="7"/>
      <c r="J166" s="241">
        <v>213</v>
      </c>
      <c r="K166" s="66"/>
      <c r="L166" s="132">
        <f>IF(K166=0,J165+0,IF(K166=2,J165+62,IF(K166=4,J165+72,IF(K166=6,J165+82))))</f>
        <v>205</v>
      </c>
      <c r="M166" s="132">
        <f>IF(H165&gt;=450,L166-10,IF(H165&lt;=450,L166))</f>
        <v>205</v>
      </c>
      <c r="N166" s="132" t="str">
        <f t="shared" si="2"/>
        <v>OK</v>
      </c>
    </row>
    <row r="167" spans="1:21" x14ac:dyDescent="0.25">
      <c r="A167" s="173">
        <v>42664</v>
      </c>
      <c r="B167" s="174">
        <v>296</v>
      </c>
      <c r="C167" s="175" t="s">
        <v>101</v>
      </c>
      <c r="D167" s="175"/>
      <c r="E167" s="174" t="s">
        <v>61</v>
      </c>
      <c r="F167" s="189" t="s">
        <v>36</v>
      </c>
      <c r="G167" s="190"/>
      <c r="H167" s="184"/>
      <c r="I167" s="230">
        <v>141.35</v>
      </c>
      <c r="J167" s="15">
        <f>213+52</f>
        <v>265</v>
      </c>
      <c r="K167" s="66">
        <v>4</v>
      </c>
      <c r="L167" s="132">
        <f>IF(K167=0,J166+0,IF(K167=2,J166+62,IF(K167=4,J166+72,IF(K167=6,J166+82))))</f>
        <v>285</v>
      </c>
      <c r="M167" s="132">
        <f>IF(H166&gt;=450,L167-10,IF(H166&lt;=450,L167))</f>
        <v>285</v>
      </c>
      <c r="N167" s="132" t="str">
        <f t="shared" si="2"/>
        <v>OK</v>
      </c>
      <c r="O167" s="120" t="str">
        <f>IF(J167=M167,"OK", "WRONG")</f>
        <v>WRONG</v>
      </c>
      <c r="P167" s="245">
        <v>2870</v>
      </c>
      <c r="Q167" s="245">
        <v>280</v>
      </c>
      <c r="R167" s="132" t="str">
        <f>IF(Q167&gt;J167,"profit",IF(Q167=J167,"no p no l",IF(Q167&lt;J167,"loss")))</f>
        <v>profit</v>
      </c>
      <c r="S167" s="132">
        <f>J167*I167</f>
        <v>37457.75</v>
      </c>
      <c r="T167" s="132">
        <f>Q167*I167</f>
        <v>39578</v>
      </c>
      <c r="U167" s="132">
        <f>T167-S167</f>
        <v>2120.25</v>
      </c>
    </row>
    <row r="168" spans="1:21" hidden="1" x14ac:dyDescent="0.25">
      <c r="A168" s="95">
        <v>42662</v>
      </c>
      <c r="B168" s="21">
        <v>821</v>
      </c>
      <c r="C168" s="12" t="s">
        <v>21</v>
      </c>
      <c r="D168" s="12" t="s">
        <v>120</v>
      </c>
      <c r="E168" s="39" t="s">
        <v>121</v>
      </c>
      <c r="F168" s="32">
        <v>19</v>
      </c>
      <c r="G168" s="4">
        <v>6</v>
      </c>
      <c r="H168" s="4">
        <v>350</v>
      </c>
      <c r="I168" s="7"/>
      <c r="J168" s="241">
        <v>180</v>
      </c>
      <c r="K168" s="66"/>
      <c r="L168" s="132">
        <f>IF(K168=0,J167+0,IF(K168=2,J167+62,IF(K168=4,J167+72,IF(K168=6,J167+82))))</f>
        <v>265</v>
      </c>
      <c r="M168" s="132">
        <f>IF(H167&gt;=450,L168-10,IF(H167&lt;=450,L168))</f>
        <v>265</v>
      </c>
      <c r="N168" s="132" t="str">
        <f t="shared" si="2"/>
        <v>OK</v>
      </c>
    </row>
    <row r="169" spans="1:21" x14ac:dyDescent="0.25">
      <c r="A169" s="173">
        <v>42665</v>
      </c>
      <c r="B169" s="181">
        <v>297</v>
      </c>
      <c r="C169" s="182" t="s">
        <v>21</v>
      </c>
      <c r="D169" s="182"/>
      <c r="E169" s="183" t="s">
        <v>22</v>
      </c>
      <c r="F169" s="189" t="s">
        <v>24</v>
      </c>
      <c r="G169" s="190"/>
      <c r="H169" s="184"/>
      <c r="I169" s="230">
        <v>350</v>
      </c>
      <c r="J169" s="151">
        <v>205</v>
      </c>
      <c r="K169" s="148">
        <v>2</v>
      </c>
      <c r="L169" s="149">
        <f>IF(K169=0,J168+0,IF(K169=2,J168+62,IF(K169=4,J168+72,IF(K169=6,J168+82))))</f>
        <v>242</v>
      </c>
      <c r="M169" s="149">
        <f>IF(H168&gt;=450,L169-10,IF(H168&lt;=450,L169))</f>
        <v>242</v>
      </c>
      <c r="N169" s="149" t="str">
        <f t="shared" si="2"/>
        <v>OK</v>
      </c>
      <c r="O169" s="120" t="str">
        <f>IF(J169=M169,"OK", "WRONG")</f>
        <v>WRONG</v>
      </c>
      <c r="P169" s="245">
        <v>2869</v>
      </c>
      <c r="Q169" s="245">
        <v>225</v>
      </c>
      <c r="R169" s="132" t="str">
        <f>IF(Q169&gt;J169,"profit",IF(Q169=J169,"no p no l",IF(Q169&lt;J169,"loss")))</f>
        <v>profit</v>
      </c>
      <c r="S169" s="132">
        <f>J169*I169</f>
        <v>71750</v>
      </c>
      <c r="T169" s="132">
        <f>Q169*I169</f>
        <v>78750</v>
      </c>
      <c r="U169" s="132">
        <f>T169-S169</f>
        <v>7000</v>
      </c>
    </row>
    <row r="170" spans="1:21" hidden="1" x14ac:dyDescent="0.25">
      <c r="A170" s="95">
        <v>42662</v>
      </c>
      <c r="B170" s="21">
        <v>827</v>
      </c>
      <c r="C170" s="12" t="s">
        <v>102</v>
      </c>
      <c r="D170" s="13" t="s">
        <v>120</v>
      </c>
      <c r="E170" s="59" t="s">
        <v>125</v>
      </c>
      <c r="F170" s="32">
        <v>13</v>
      </c>
      <c r="G170" s="4">
        <v>6</v>
      </c>
      <c r="H170" s="4">
        <v>153.35</v>
      </c>
      <c r="I170" s="7"/>
      <c r="J170" s="241">
        <v>180</v>
      </c>
      <c r="K170" s="66"/>
      <c r="L170" s="132">
        <f>IF(K170=0,J169+0,IF(K170=2,J169+62,IF(K170=4,J169+72,IF(K170=6,J169+82))))</f>
        <v>205</v>
      </c>
      <c r="M170" s="132">
        <f>IF(H169&gt;=450,L170-10,IF(H169&lt;=450,L170))</f>
        <v>205</v>
      </c>
      <c r="N170" s="132" t="str">
        <f t="shared" si="2"/>
        <v>OK</v>
      </c>
    </row>
    <row r="171" spans="1:21" x14ac:dyDescent="0.25">
      <c r="A171" s="173">
        <v>42665</v>
      </c>
      <c r="B171" s="181">
        <v>298</v>
      </c>
      <c r="C171" s="182" t="s">
        <v>102</v>
      </c>
      <c r="D171" s="182"/>
      <c r="E171" s="183" t="s">
        <v>30</v>
      </c>
      <c r="F171" s="189" t="s">
        <v>31</v>
      </c>
      <c r="G171" s="190"/>
      <c r="H171" s="184"/>
      <c r="I171" s="230">
        <v>140.25</v>
      </c>
      <c r="J171" s="15">
        <f>180+72</f>
        <v>252</v>
      </c>
      <c r="K171" s="66">
        <v>4</v>
      </c>
      <c r="L171" s="132">
        <f>IF(K171=0,J170+0,IF(K171=2,J170+62,IF(K171=4,J170+72,IF(K171=6,J170+82))))</f>
        <v>252</v>
      </c>
      <c r="M171" s="132">
        <f>IF(H170&gt;=450,L171-10,IF(H170&lt;=450,L171))</f>
        <v>252</v>
      </c>
      <c r="N171" s="132" t="str">
        <f t="shared" si="2"/>
        <v>OK</v>
      </c>
      <c r="O171" s="120" t="str">
        <f>IF(J171=M171,"OK", "WRONG")</f>
        <v>OK</v>
      </c>
      <c r="P171" s="245">
        <v>2868</v>
      </c>
      <c r="Q171" s="245">
        <v>300</v>
      </c>
      <c r="R171" s="132" t="str">
        <f>IF(Q171&gt;J171,"profit",IF(Q171=J171,"no p no l",IF(Q171&lt;J171,"loss")))</f>
        <v>profit</v>
      </c>
      <c r="S171" s="132">
        <f>J171*I171</f>
        <v>35343</v>
      </c>
      <c r="T171" s="132">
        <f>Q171*I171</f>
        <v>42075</v>
      </c>
      <c r="U171" s="132">
        <f>T171-S171</f>
        <v>6732</v>
      </c>
    </row>
    <row r="172" spans="1:21" hidden="1" x14ac:dyDescent="0.25">
      <c r="A172" s="47">
        <v>42661</v>
      </c>
      <c r="B172" s="98">
        <v>818</v>
      </c>
      <c r="C172" s="46" t="s">
        <v>103</v>
      </c>
      <c r="D172" s="46" t="s">
        <v>120</v>
      </c>
      <c r="E172" s="117" t="s">
        <v>121</v>
      </c>
      <c r="F172" s="118">
        <v>13</v>
      </c>
      <c r="G172" s="117">
        <v>6</v>
      </c>
      <c r="H172" s="4">
        <v>66.650000000000006</v>
      </c>
      <c r="I172" s="7"/>
      <c r="J172" s="241">
        <v>180</v>
      </c>
      <c r="K172" s="66"/>
      <c r="L172" s="132">
        <f>IF(K172=0,J171+0,IF(K172=2,J171+62,IF(K172=4,J171+72,IF(K172=6,J171+82))))</f>
        <v>252</v>
      </c>
      <c r="M172" s="132">
        <f>IF(H171&gt;=450,L172-10,IF(H171&lt;=450,L172))</f>
        <v>252</v>
      </c>
      <c r="N172" s="132" t="str">
        <f t="shared" si="2"/>
        <v>OK</v>
      </c>
    </row>
    <row r="173" spans="1:21" s="62" customFormat="1" x14ac:dyDescent="0.25">
      <c r="A173" s="173">
        <v>42663</v>
      </c>
      <c r="B173" s="181">
        <v>299</v>
      </c>
      <c r="C173" s="182" t="s">
        <v>103</v>
      </c>
      <c r="D173" s="182"/>
      <c r="E173" s="183" t="s">
        <v>27</v>
      </c>
      <c r="F173" s="189" t="s">
        <v>31</v>
      </c>
      <c r="G173" s="190"/>
      <c r="H173" s="184"/>
      <c r="I173" s="230">
        <v>57.35</v>
      </c>
      <c r="J173" s="15">
        <f>180+62</f>
        <v>242</v>
      </c>
      <c r="K173" s="66">
        <v>2</v>
      </c>
      <c r="L173" s="132">
        <f>IF(K173=0,J172+0,IF(K173=2,J172+62,IF(K173=4,J172+72,IF(K173=6,J172+82))))</f>
        <v>242</v>
      </c>
      <c r="M173" s="132">
        <f>IF(H172&gt;=450,L173-10,IF(H172&lt;=450,L173))</f>
        <v>242</v>
      </c>
      <c r="N173" s="132" t="str">
        <f t="shared" si="2"/>
        <v>OK</v>
      </c>
      <c r="O173" s="120" t="str">
        <f>IF(J173=M173,"OK", "WRONG")</f>
        <v>OK</v>
      </c>
      <c r="P173" s="245">
        <v>2867</v>
      </c>
      <c r="Q173" s="245">
        <v>280</v>
      </c>
      <c r="R173" s="132" t="str">
        <f>IF(Q173&gt;J173,"profit",IF(Q173=J173,"no p no l",IF(Q173&lt;J173,"loss")))</f>
        <v>profit</v>
      </c>
      <c r="S173" s="132">
        <f>J173*I173</f>
        <v>13878.7</v>
      </c>
      <c r="T173" s="132">
        <f>Q173*I173</f>
        <v>16058</v>
      </c>
      <c r="U173" s="132">
        <f>T173-S173</f>
        <v>2179.2999999999993</v>
      </c>
    </row>
    <row r="174" spans="1:21" hidden="1" x14ac:dyDescent="0.25">
      <c r="A174" s="47">
        <v>42661</v>
      </c>
      <c r="B174" s="98">
        <v>818</v>
      </c>
      <c r="C174" s="46" t="s">
        <v>103</v>
      </c>
      <c r="D174" s="46" t="s">
        <v>120</v>
      </c>
      <c r="E174" s="117" t="s">
        <v>121</v>
      </c>
      <c r="F174" s="32">
        <v>15</v>
      </c>
      <c r="G174" s="4">
        <v>6</v>
      </c>
      <c r="H174" s="4">
        <v>66.75</v>
      </c>
      <c r="I174" s="7"/>
      <c r="J174" s="241">
        <v>180</v>
      </c>
      <c r="K174" s="66"/>
      <c r="L174" s="132">
        <f>IF(K174=0,J173+0,IF(K174=2,J173+62,IF(K174=4,J173+72,IF(K174=6,J173+82))))</f>
        <v>242</v>
      </c>
      <c r="M174" s="132">
        <f>IF(H173&gt;=450,L174-10,IF(H173&lt;=450,L174))</f>
        <v>242</v>
      </c>
      <c r="N174" s="132" t="str">
        <f t="shared" si="2"/>
        <v>OK</v>
      </c>
    </row>
    <row r="175" spans="1:21" x14ac:dyDescent="0.25">
      <c r="A175" s="173">
        <v>42663</v>
      </c>
      <c r="B175" s="181">
        <v>299</v>
      </c>
      <c r="C175" s="182" t="s">
        <v>103</v>
      </c>
      <c r="D175" s="182"/>
      <c r="E175" s="183" t="s">
        <v>27</v>
      </c>
      <c r="F175" s="189" t="s">
        <v>29</v>
      </c>
      <c r="G175" s="190"/>
      <c r="H175" s="184"/>
      <c r="I175" s="230">
        <v>56.9</v>
      </c>
      <c r="J175" s="15">
        <f>180+62</f>
        <v>242</v>
      </c>
      <c r="K175" s="66">
        <v>2</v>
      </c>
      <c r="L175" s="132">
        <f>IF(K175=0,J174+0,IF(K175=2,J174+62,IF(K175=4,J174+72,IF(K175=6,J174+82))))</f>
        <v>242</v>
      </c>
      <c r="M175" s="132">
        <f>IF(H174&gt;=450,L175-10,IF(H174&lt;=450,L175))</f>
        <v>242</v>
      </c>
      <c r="N175" s="132" t="str">
        <f t="shared" si="2"/>
        <v>OK</v>
      </c>
      <c r="O175" s="120" t="str">
        <f>IF(J175=M175,"OK", "WRONG")</f>
        <v>OK</v>
      </c>
      <c r="P175" s="245">
        <v>2867</v>
      </c>
      <c r="Q175" s="245">
        <v>280</v>
      </c>
      <c r="R175" s="132" t="str">
        <f>IF(Q175&gt;J175,"profit",IF(Q175=J175,"no p no l",IF(Q175&lt;J175,"loss")))</f>
        <v>profit</v>
      </c>
      <c r="S175" s="132">
        <f>J175*I175</f>
        <v>13769.8</v>
      </c>
      <c r="T175" s="132">
        <f>Q175*I175</f>
        <v>15932</v>
      </c>
      <c r="U175" s="132">
        <f>T175-S175</f>
        <v>2162.2000000000007</v>
      </c>
    </row>
    <row r="176" spans="1:21" hidden="1" x14ac:dyDescent="0.25">
      <c r="A176" s="95">
        <v>42664</v>
      </c>
      <c r="B176" s="21">
        <v>832</v>
      </c>
      <c r="C176" s="12" t="s">
        <v>104</v>
      </c>
      <c r="D176" s="13" t="s">
        <v>120</v>
      </c>
      <c r="E176" s="13" t="s">
        <v>121</v>
      </c>
      <c r="F176" s="32">
        <v>15</v>
      </c>
      <c r="G176" s="4">
        <v>6</v>
      </c>
      <c r="H176" s="4">
        <v>205.4</v>
      </c>
      <c r="I176" s="7"/>
      <c r="J176" s="241">
        <v>179</v>
      </c>
      <c r="K176" s="66"/>
      <c r="L176" s="132">
        <f>IF(K176=0,J175+0,IF(K176=2,J175+62,IF(K176=4,J175+72,IF(K176=6,J175+82))))</f>
        <v>242</v>
      </c>
      <c r="M176" s="132">
        <f>IF(H175&gt;=450,L176-10,IF(H175&lt;=450,L176))</f>
        <v>242</v>
      </c>
      <c r="N176" s="132" t="str">
        <f t="shared" si="2"/>
        <v>OK</v>
      </c>
    </row>
    <row r="177" spans="1:21" x14ac:dyDescent="0.25">
      <c r="A177" s="173">
        <v>42665</v>
      </c>
      <c r="B177" s="181">
        <v>300</v>
      </c>
      <c r="C177" s="182" t="s">
        <v>104</v>
      </c>
      <c r="D177" s="182"/>
      <c r="E177" s="183" t="s">
        <v>27</v>
      </c>
      <c r="F177" s="189" t="s">
        <v>29</v>
      </c>
      <c r="G177" s="190"/>
      <c r="H177" s="184"/>
      <c r="I177" s="230">
        <v>179.95</v>
      </c>
      <c r="J177" s="65">
        <f>179+62</f>
        <v>241</v>
      </c>
      <c r="K177" s="66">
        <v>2</v>
      </c>
      <c r="L177" s="132">
        <f>IF(K177=0,J176+0,IF(K177=2,J176+62,IF(K177=4,J176+72,IF(K177=6,J176+82))))</f>
        <v>241</v>
      </c>
      <c r="M177" s="132">
        <f>IF(H176&gt;=450,L177-10,IF(H176&lt;=450,L177))</f>
        <v>241</v>
      </c>
      <c r="N177" s="132" t="str">
        <f t="shared" si="2"/>
        <v>OK</v>
      </c>
      <c r="O177" s="120" t="str">
        <f>IF(J177=M177,"OK", "WRONG")</f>
        <v>OK</v>
      </c>
      <c r="P177" s="245">
        <v>2866</v>
      </c>
      <c r="Q177" s="245">
        <v>260</v>
      </c>
      <c r="R177" s="132" t="str">
        <f>IF(Q177&gt;J177,"profit",IF(Q177=J177,"no p no l",IF(Q177&lt;J177,"loss")))</f>
        <v>profit</v>
      </c>
      <c r="S177" s="132">
        <f>J177*I177</f>
        <v>43367.95</v>
      </c>
      <c r="T177" s="132">
        <f>Q177*I177</f>
        <v>46787</v>
      </c>
      <c r="U177" s="132">
        <f>T177-S177</f>
        <v>3419.0500000000029</v>
      </c>
    </row>
    <row r="178" spans="1:21" s="1" customFormat="1" hidden="1" x14ac:dyDescent="0.25">
      <c r="A178" s="95">
        <v>42663</v>
      </c>
      <c r="B178" s="96">
        <v>830</v>
      </c>
      <c r="C178" s="12" t="s">
        <v>104</v>
      </c>
      <c r="D178" s="13" t="s">
        <v>120</v>
      </c>
      <c r="E178" s="13" t="s">
        <v>121</v>
      </c>
      <c r="F178" s="32">
        <v>12</v>
      </c>
      <c r="G178" s="4">
        <v>5</v>
      </c>
      <c r="H178" s="4">
        <v>210.5</v>
      </c>
      <c r="I178" s="7"/>
      <c r="J178" s="241">
        <v>179</v>
      </c>
      <c r="K178" s="66"/>
      <c r="L178" s="132">
        <f>IF(K178=0,J177+0,IF(K178=2,J177+62,IF(K178=4,J177+72,IF(K178=6,J177+82))))</f>
        <v>241</v>
      </c>
      <c r="M178" s="132">
        <f>IF(H177&gt;=450,L178-10,IF(H177&lt;=450,L178))</f>
        <v>241</v>
      </c>
      <c r="N178" s="132" t="str">
        <f t="shared" si="2"/>
        <v>OK</v>
      </c>
    </row>
    <row r="179" spans="1:21" x14ac:dyDescent="0.25">
      <c r="A179" s="173">
        <v>42665</v>
      </c>
      <c r="B179" s="181">
        <v>300</v>
      </c>
      <c r="C179" s="182" t="s">
        <v>104</v>
      </c>
      <c r="D179" s="182"/>
      <c r="E179" s="183" t="s">
        <v>27</v>
      </c>
      <c r="F179" s="189" t="s">
        <v>43</v>
      </c>
      <c r="G179" s="190"/>
      <c r="H179" s="184"/>
      <c r="I179" s="230">
        <v>180.3</v>
      </c>
      <c r="J179" s="65">
        <f>179+62</f>
        <v>241</v>
      </c>
      <c r="K179" s="66">
        <v>2</v>
      </c>
      <c r="L179" s="132">
        <f>IF(K179=0,J178+0,IF(K179=2,J178+62,IF(K179=4,J178+72,IF(K179=6,J178+82))))</f>
        <v>241</v>
      </c>
      <c r="M179" s="132">
        <f>IF(H178&gt;=450,L179-10,IF(H178&lt;=450,L179))</f>
        <v>241</v>
      </c>
      <c r="N179" s="132" t="str">
        <f t="shared" si="2"/>
        <v>OK</v>
      </c>
      <c r="O179" s="120" t="str">
        <f>IF(J179=M179,"OK", "WRONG")</f>
        <v>OK</v>
      </c>
      <c r="P179" s="245">
        <v>2866</v>
      </c>
      <c r="Q179" s="245">
        <v>260</v>
      </c>
      <c r="R179" s="132" t="str">
        <f>IF(Q179&gt;J179,"profit",IF(Q179=J179,"no p no l",IF(Q179&lt;J179,"loss")))</f>
        <v>profit</v>
      </c>
      <c r="S179" s="132">
        <f>J179*I179</f>
        <v>43452.3</v>
      </c>
      <c r="T179" s="132">
        <f>Q179*I179</f>
        <v>46878</v>
      </c>
      <c r="U179" s="132">
        <f>T179-S179</f>
        <v>3425.6999999999971</v>
      </c>
    </row>
    <row r="180" spans="1:21" hidden="1" x14ac:dyDescent="0.25">
      <c r="A180" s="95">
        <v>42664</v>
      </c>
      <c r="B180" s="21">
        <v>833</v>
      </c>
      <c r="C180" s="12" t="s">
        <v>105</v>
      </c>
      <c r="D180" s="13" t="s">
        <v>120</v>
      </c>
      <c r="E180" s="13" t="s">
        <v>127</v>
      </c>
      <c r="F180" s="32">
        <v>22</v>
      </c>
      <c r="G180" s="4">
        <v>2.5</v>
      </c>
      <c r="H180" s="4">
        <v>30.1</v>
      </c>
      <c r="I180" s="7"/>
      <c r="J180" s="241">
        <v>193</v>
      </c>
      <c r="K180" s="66"/>
      <c r="L180" s="132">
        <f>IF(K180=0,J179+0,IF(K180=2,J179+62,IF(K180=4,J179+72,IF(K180=6,J179+82))))</f>
        <v>241</v>
      </c>
      <c r="M180" s="132">
        <f>IF(H179&gt;=450,L180-10,IF(H179&lt;=450,L180))</f>
        <v>241</v>
      </c>
      <c r="N180" s="132" t="str">
        <f t="shared" si="2"/>
        <v>OK</v>
      </c>
    </row>
    <row r="181" spans="1:21" x14ac:dyDescent="0.25">
      <c r="A181" s="173">
        <v>42665</v>
      </c>
      <c r="B181" s="181">
        <v>851</v>
      </c>
      <c r="C181" s="182" t="s">
        <v>105</v>
      </c>
      <c r="D181" s="182"/>
      <c r="E181" s="183" t="s">
        <v>41</v>
      </c>
      <c r="F181" s="189" t="s">
        <v>106</v>
      </c>
      <c r="G181" s="190"/>
      <c r="H181" s="184"/>
      <c r="I181" s="230">
        <v>30.1</v>
      </c>
      <c r="J181" s="151">
        <v>250</v>
      </c>
      <c r="K181" s="148">
        <v>4</v>
      </c>
      <c r="L181" s="149">
        <f>IF(K181=0,J180+0,IF(K181=2,J180+62,IF(K181=4,J180+72,IF(K181=6,J180+82))))</f>
        <v>265</v>
      </c>
      <c r="M181" s="149">
        <f>IF(H180&gt;=450,L181-10,IF(H180&lt;=450,L181))</f>
        <v>265</v>
      </c>
      <c r="N181" s="149" t="str">
        <f t="shared" si="2"/>
        <v>OK</v>
      </c>
      <c r="O181" s="120" t="str">
        <f>IF(J181=M181,"OK", "WRONG")</f>
        <v>WRONG</v>
      </c>
      <c r="P181" s="245">
        <v>2872</v>
      </c>
      <c r="Q181" s="245">
        <v>290</v>
      </c>
      <c r="R181" s="132" t="str">
        <f>IF(Q181&gt;J181,"profit",IF(Q181=J181,"no p no l",IF(Q181&lt;J181,"loss")))</f>
        <v>profit</v>
      </c>
      <c r="S181" s="132">
        <f>J181*I181</f>
        <v>7525</v>
      </c>
      <c r="T181" s="132">
        <f>Q181*I181</f>
        <v>8729</v>
      </c>
      <c r="U181" s="132">
        <f>T181-S181</f>
        <v>1204</v>
      </c>
    </row>
    <row r="182" spans="1:21" s="61" customFormat="1" hidden="1" x14ac:dyDescent="0.25">
      <c r="A182" s="95">
        <v>42662</v>
      </c>
      <c r="B182" s="21">
        <v>819</v>
      </c>
      <c r="C182" s="77" t="s">
        <v>107</v>
      </c>
      <c r="D182" s="84" t="s">
        <v>120</v>
      </c>
      <c r="E182" s="84" t="s">
        <v>125</v>
      </c>
      <c r="F182" s="86">
        <v>15</v>
      </c>
      <c r="G182" s="87">
        <v>6</v>
      </c>
      <c r="H182" s="87">
        <v>53</v>
      </c>
      <c r="I182" s="77"/>
      <c r="J182" s="241">
        <v>180</v>
      </c>
      <c r="K182" s="5"/>
      <c r="L182" s="132">
        <f>IF(K182=0,J181+0,IF(K182=2,J181+62,IF(K182=4,J181+72,IF(K182=6,J181+82))))</f>
        <v>250</v>
      </c>
      <c r="M182" s="132">
        <f>IF(H181&gt;=450,L182-10,IF(H181&lt;=450,L182))</f>
        <v>250</v>
      </c>
      <c r="N182" s="132" t="str">
        <f t="shared" si="2"/>
        <v>OK</v>
      </c>
    </row>
    <row r="183" spans="1:21" s="1" customFormat="1" x14ac:dyDescent="0.25">
      <c r="A183" s="173">
        <v>42665</v>
      </c>
      <c r="B183" s="181">
        <v>852</v>
      </c>
      <c r="C183" s="179" t="s">
        <v>107</v>
      </c>
      <c r="D183" s="179"/>
      <c r="E183" s="178" t="s">
        <v>27</v>
      </c>
      <c r="F183" s="195" t="s">
        <v>29</v>
      </c>
      <c r="G183" s="196"/>
      <c r="H183" s="178"/>
      <c r="I183" s="187">
        <v>46.7</v>
      </c>
      <c r="J183" s="65">
        <f>180+62</f>
        <v>242</v>
      </c>
      <c r="K183" s="66">
        <v>2</v>
      </c>
      <c r="L183" s="132">
        <f>IF(K183=0,J182+0,IF(K183=2,J182+62,IF(K183=4,J182+72,IF(K183=6,J182+82))))</f>
        <v>242</v>
      </c>
      <c r="M183" s="132">
        <f>IF(H182&gt;=450,L183-10,IF(H182&lt;=450,L183))</f>
        <v>242</v>
      </c>
      <c r="N183" s="132" t="str">
        <f t="shared" si="2"/>
        <v>OK</v>
      </c>
      <c r="O183" s="120" t="str">
        <f>IF(J183=M183,"OK", "WRONG")</f>
        <v>OK</v>
      </c>
      <c r="P183" s="245">
        <v>2865</v>
      </c>
      <c r="Q183" s="245">
        <v>300</v>
      </c>
      <c r="R183" s="132" t="str">
        <f>IF(Q183&gt;J183,"profit",IF(Q183=J183,"no p no l",IF(Q183&lt;J183,"loss")))</f>
        <v>profit</v>
      </c>
      <c r="S183" s="132">
        <f>J183*I183</f>
        <v>11301.400000000001</v>
      </c>
      <c r="T183" s="132">
        <f>Q183*I183</f>
        <v>14010</v>
      </c>
      <c r="U183" s="132">
        <f>T183-S183</f>
        <v>2708.5999999999985</v>
      </c>
    </row>
    <row r="184" spans="1:21" hidden="1" x14ac:dyDescent="0.25">
      <c r="A184" s="95">
        <v>42662</v>
      </c>
      <c r="B184" s="21">
        <v>819</v>
      </c>
      <c r="C184" s="77" t="s">
        <v>107</v>
      </c>
      <c r="D184" s="84" t="s">
        <v>120</v>
      </c>
      <c r="E184" s="84" t="s">
        <v>125</v>
      </c>
      <c r="F184" s="32">
        <v>18</v>
      </c>
      <c r="G184" s="4">
        <v>6</v>
      </c>
      <c r="H184" s="4">
        <v>48.4</v>
      </c>
      <c r="I184" s="7"/>
      <c r="J184" s="241">
        <v>180</v>
      </c>
      <c r="K184" s="66"/>
      <c r="L184" s="132">
        <f>IF(K184=0,J183+0,IF(K184=2,J183+62,IF(K184=4,J183+72,IF(K184=6,J183+82))))</f>
        <v>242</v>
      </c>
      <c r="M184" s="132">
        <f>IF(H183&gt;=450,L184-10,IF(H183&lt;=450,L184))</f>
        <v>242</v>
      </c>
      <c r="N184" s="132" t="str">
        <f t="shared" si="2"/>
        <v>OK</v>
      </c>
    </row>
    <row r="185" spans="1:21" x14ac:dyDescent="0.25">
      <c r="A185" s="173">
        <v>42665</v>
      </c>
      <c r="B185" s="181">
        <v>852</v>
      </c>
      <c r="C185" s="179" t="s">
        <v>107</v>
      </c>
      <c r="D185" s="179"/>
      <c r="E185" s="178" t="s">
        <v>27</v>
      </c>
      <c r="F185" s="189" t="s">
        <v>108</v>
      </c>
      <c r="G185" s="190"/>
      <c r="H185" s="184"/>
      <c r="I185" s="230">
        <v>41.9</v>
      </c>
      <c r="J185" s="15">
        <f>180+62</f>
        <v>242</v>
      </c>
      <c r="K185" s="66">
        <v>2</v>
      </c>
      <c r="L185" s="132">
        <f>IF(K185=0,J184+0,IF(K185=2,J184+62,IF(K185=4,J184+72,IF(K185=6,J184+82))))</f>
        <v>242</v>
      </c>
      <c r="M185" s="132">
        <f>IF(H184&gt;=450,L185-10,IF(H184&lt;=450,L185))</f>
        <v>242</v>
      </c>
      <c r="N185" s="132" t="str">
        <f t="shared" si="2"/>
        <v>OK</v>
      </c>
      <c r="O185" s="120" t="str">
        <f>IF(J185=M185,"OK", "WRONG")</f>
        <v>OK</v>
      </c>
      <c r="P185" s="245">
        <v>2865</v>
      </c>
      <c r="Q185" s="245">
        <v>600</v>
      </c>
      <c r="R185" s="132" t="str">
        <f>IF(Q185&gt;J185,"profit",IF(Q185=J185,"no p no l",IF(Q185&lt;J185,"loss")))</f>
        <v>profit</v>
      </c>
      <c r="S185" s="132">
        <f>J185*I185</f>
        <v>10139.799999999999</v>
      </c>
      <c r="T185" s="132">
        <f>Q185*I185</f>
        <v>25140</v>
      </c>
      <c r="U185" s="132">
        <f>T185-S185</f>
        <v>15000.2</v>
      </c>
    </row>
    <row r="186" spans="1:21" s="61" customFormat="1" hidden="1" x14ac:dyDescent="0.25">
      <c r="A186" s="95">
        <v>42663</v>
      </c>
      <c r="B186" s="128">
        <v>828</v>
      </c>
      <c r="C186" s="106" t="s">
        <v>44</v>
      </c>
      <c r="D186" s="84" t="s">
        <v>120</v>
      </c>
      <c r="E186" s="85" t="s">
        <v>121</v>
      </c>
      <c r="F186" s="86">
        <v>13</v>
      </c>
      <c r="G186" s="87">
        <v>6</v>
      </c>
      <c r="H186" s="107">
        <v>948.1</v>
      </c>
      <c r="I186" s="77"/>
      <c r="J186" s="239">
        <v>179</v>
      </c>
      <c r="K186" s="5"/>
      <c r="L186" s="132">
        <f>IF(K186=0,J185+0,IF(K186=2,J185+62,IF(K186=4,J185+72,IF(K186=6,J185+82))))</f>
        <v>242</v>
      </c>
      <c r="M186" s="132">
        <f>IF(H185&gt;=450,L186-10,IF(H185&lt;=450,L186))</f>
        <v>242</v>
      </c>
      <c r="N186" s="132" t="str">
        <f t="shared" si="2"/>
        <v>OK</v>
      </c>
    </row>
    <row r="187" spans="1:21" x14ac:dyDescent="0.25">
      <c r="A187" s="180">
        <v>42667</v>
      </c>
      <c r="B187" s="181">
        <v>853</v>
      </c>
      <c r="C187" s="182" t="s">
        <v>44</v>
      </c>
      <c r="D187" s="179"/>
      <c r="E187" s="178" t="s">
        <v>22</v>
      </c>
      <c r="F187" s="195" t="s">
        <v>31</v>
      </c>
      <c r="G187" s="196"/>
      <c r="H187" s="178"/>
      <c r="I187" s="187">
        <v>840</v>
      </c>
      <c r="J187" s="147">
        <v>205</v>
      </c>
      <c r="K187" s="148">
        <v>2</v>
      </c>
      <c r="L187" s="149">
        <f>IF(K187=0,J186+0,IF(K187=2,J186+62,IF(K187=4,J186+72,IF(K187=6,J186+82))))</f>
        <v>241</v>
      </c>
      <c r="M187" s="149">
        <f>IF(H186&gt;=450,L187-10,IF(H186&lt;=450,L187))</f>
        <v>231</v>
      </c>
      <c r="N187" s="160" t="str">
        <f t="shared" si="2"/>
        <v>DIS</v>
      </c>
      <c r="O187" s="120" t="str">
        <f>IF(J187=M187,"OK", "WRONG")</f>
        <v>WRONG</v>
      </c>
      <c r="P187" s="245">
        <v>2880</v>
      </c>
      <c r="Q187" s="245">
        <v>225</v>
      </c>
      <c r="R187" s="132" t="str">
        <f>IF(Q187&gt;J187,"profit",IF(Q187=J187,"no p no l",IF(Q187&lt;J187,"loss")))</f>
        <v>profit</v>
      </c>
      <c r="S187" s="132">
        <f>J187*I187</f>
        <v>172200</v>
      </c>
      <c r="T187" s="132">
        <f>Q187*I187</f>
        <v>189000</v>
      </c>
      <c r="U187" s="132">
        <f>T187-S187</f>
        <v>16800</v>
      </c>
    </row>
    <row r="188" spans="1:21" s="1" customFormat="1" hidden="1" x14ac:dyDescent="0.25">
      <c r="A188" s="95">
        <v>42662</v>
      </c>
      <c r="B188" s="128">
        <v>820</v>
      </c>
      <c r="C188" s="106" t="s">
        <v>109</v>
      </c>
      <c r="D188" s="84" t="s">
        <v>120</v>
      </c>
      <c r="E188" s="85" t="s">
        <v>125</v>
      </c>
      <c r="F188" s="32">
        <v>18</v>
      </c>
      <c r="G188" s="4">
        <v>6</v>
      </c>
      <c r="H188" s="4">
        <v>63</v>
      </c>
      <c r="I188" s="7"/>
      <c r="J188" s="241">
        <v>180</v>
      </c>
      <c r="K188" s="66"/>
      <c r="L188" s="132">
        <f>IF(K188=0,J187+0,IF(K188=2,J187+62,IF(K188=4,J187+72,IF(K188=6,J187+82))))</f>
        <v>205</v>
      </c>
      <c r="M188" s="132">
        <f>IF(H187&gt;=450,L188-10,IF(H187&lt;=450,L188))</f>
        <v>205</v>
      </c>
      <c r="N188" s="132" t="str">
        <f t="shared" si="2"/>
        <v>OK</v>
      </c>
    </row>
    <row r="189" spans="1:21" s="1" customFormat="1" x14ac:dyDescent="0.25">
      <c r="A189" s="180">
        <v>42667</v>
      </c>
      <c r="B189" s="181">
        <v>854</v>
      </c>
      <c r="C189" s="182" t="s">
        <v>109</v>
      </c>
      <c r="D189" s="179"/>
      <c r="E189" s="178" t="s">
        <v>27</v>
      </c>
      <c r="F189" s="189" t="s">
        <v>110</v>
      </c>
      <c r="G189" s="199"/>
      <c r="H189" s="184"/>
      <c r="I189" s="230">
        <v>54.7</v>
      </c>
      <c r="J189" s="65">
        <f>180+62</f>
        <v>242</v>
      </c>
      <c r="K189" s="66">
        <v>2</v>
      </c>
      <c r="L189" s="132">
        <f>IF(K189=0,J188+0,IF(K189=2,J188+62,IF(K189=4,J188+72,IF(K189=6,J188+82))))</f>
        <v>242</v>
      </c>
      <c r="M189" s="132">
        <f>IF(H188&gt;=450,L189-10,IF(H188&lt;=450,L189))</f>
        <v>242</v>
      </c>
      <c r="N189" s="132" t="str">
        <f t="shared" si="2"/>
        <v>OK</v>
      </c>
      <c r="O189" s="120" t="str">
        <f>IF(J189=M189,"OK", "WRONG")</f>
        <v>OK</v>
      </c>
      <c r="P189" s="245">
        <v>2874</v>
      </c>
      <c r="Q189" s="245">
        <v>290</v>
      </c>
      <c r="R189" s="132" t="str">
        <f>IF(Q189&gt;J189,"profit",IF(Q189=J189,"no p no l",IF(Q189&lt;J189,"loss")))</f>
        <v>profit</v>
      </c>
      <c r="S189" s="132">
        <f>J189*I189</f>
        <v>13237.400000000001</v>
      </c>
      <c r="T189" s="132">
        <f>Q189*I189</f>
        <v>15863</v>
      </c>
      <c r="U189" s="132">
        <f>T189-S189</f>
        <v>2625.5999999999985</v>
      </c>
    </row>
    <row r="190" spans="1:21" s="1" customFormat="1" hidden="1" x14ac:dyDescent="0.25">
      <c r="A190" s="95">
        <v>42662</v>
      </c>
      <c r="B190" s="128">
        <v>820</v>
      </c>
      <c r="C190" s="106" t="s">
        <v>109</v>
      </c>
      <c r="D190" s="84" t="s">
        <v>120</v>
      </c>
      <c r="E190" s="85" t="s">
        <v>125</v>
      </c>
      <c r="F190" s="32">
        <v>22</v>
      </c>
      <c r="G190" s="4">
        <v>6</v>
      </c>
      <c r="H190" s="4">
        <v>62.6</v>
      </c>
      <c r="I190" s="7"/>
      <c r="J190" s="241">
        <v>180</v>
      </c>
      <c r="K190" s="66"/>
      <c r="L190" s="132">
        <f>IF(K190=0,J189+0,IF(K190=2,J189+62,IF(K190=4,J189+72,IF(K190=6,J189+82))))</f>
        <v>242</v>
      </c>
      <c r="M190" s="132">
        <f>IF(H189&gt;=450,L190-10,IF(H189&lt;=450,L190))</f>
        <v>242</v>
      </c>
      <c r="N190" s="132" t="str">
        <f t="shared" si="2"/>
        <v>OK</v>
      </c>
    </row>
    <row r="191" spans="1:21" s="1" customFormat="1" x14ac:dyDescent="0.25">
      <c r="A191" s="180">
        <v>42667</v>
      </c>
      <c r="B191" s="181">
        <v>854</v>
      </c>
      <c r="C191" s="182" t="s">
        <v>109</v>
      </c>
      <c r="D191" s="179"/>
      <c r="E191" s="178" t="s">
        <v>27</v>
      </c>
      <c r="F191" s="189" t="s">
        <v>111</v>
      </c>
      <c r="G191" s="199"/>
      <c r="H191" s="184"/>
      <c r="I191" s="230">
        <v>56.9</v>
      </c>
      <c r="J191" s="15">
        <f>180+62</f>
        <v>242</v>
      </c>
      <c r="K191" s="66">
        <v>2</v>
      </c>
      <c r="L191" s="132">
        <f>IF(K191=0,J190+0,IF(K191=2,J190+62,IF(K191=4,J190+72,IF(K191=6,J190+82))))</f>
        <v>242</v>
      </c>
      <c r="M191" s="132">
        <f>IF(H190&gt;=450,L191-10,IF(H190&lt;=450,L191))</f>
        <v>242</v>
      </c>
      <c r="N191" s="132" t="str">
        <f t="shared" si="2"/>
        <v>OK</v>
      </c>
      <c r="O191" s="120" t="str">
        <f>IF(J191=M191,"OK", "WRONG")</f>
        <v>OK</v>
      </c>
      <c r="P191" s="245">
        <v>2874</v>
      </c>
      <c r="Q191" s="245">
        <v>290</v>
      </c>
      <c r="R191" s="132" t="str">
        <f>IF(Q191&gt;J191,"profit",IF(Q191=J191,"no p no l",IF(Q191&lt;J191,"loss")))</f>
        <v>profit</v>
      </c>
      <c r="S191" s="132">
        <f>J191*I191</f>
        <v>13769.8</v>
      </c>
      <c r="T191" s="132">
        <f>Q191*I191</f>
        <v>16501</v>
      </c>
      <c r="U191" s="132">
        <f t="shared" ref="U191:U193" si="3">T191-S191</f>
        <v>2731.2000000000007</v>
      </c>
    </row>
    <row r="192" spans="1:21" s="1" customFormat="1" x14ac:dyDescent="0.25">
      <c r="A192" s="180">
        <v>42667</v>
      </c>
      <c r="B192" s="181">
        <v>855</v>
      </c>
      <c r="C192" s="182" t="s">
        <v>132</v>
      </c>
      <c r="D192" s="179"/>
      <c r="E192" s="178"/>
      <c r="F192" s="189" t="s">
        <v>46</v>
      </c>
      <c r="G192" s="190"/>
      <c r="H192" s="184"/>
      <c r="I192" s="230">
        <v>379.05</v>
      </c>
      <c r="J192" s="158">
        <v>209</v>
      </c>
      <c r="K192" s="159">
        <v>0</v>
      </c>
      <c r="L192" s="160">
        <f>IF(K192=0,J191+0,IF(K192=2,J191+62,IF(K192=4,J191+72,IF(K192=6,J191+82))))</f>
        <v>242</v>
      </c>
      <c r="M192" s="160">
        <f>IF(H191&gt;=450,L192-10,IF(H191&lt;=450,L192))</f>
        <v>242</v>
      </c>
      <c r="N192" s="160" t="str">
        <f t="shared" si="2"/>
        <v>OK</v>
      </c>
      <c r="O192" s="161" t="str">
        <f>IF(J192=M192,"OK", "WRONG")</f>
        <v>WRONG</v>
      </c>
      <c r="P192" s="245">
        <v>2876</v>
      </c>
      <c r="Q192" s="245">
        <v>210</v>
      </c>
      <c r="R192" s="132" t="str">
        <f>IF(Q192&gt;J192,"profit",IF(Q192=J192,"no p no l",IF(Q192&lt;J192,"loss")))</f>
        <v>profit</v>
      </c>
      <c r="S192" s="132">
        <f>J192*I192</f>
        <v>79221.45</v>
      </c>
      <c r="T192" s="132">
        <f>Q192*I192</f>
        <v>79600.5</v>
      </c>
      <c r="U192" s="132">
        <f t="shared" si="3"/>
        <v>379.05000000000291</v>
      </c>
    </row>
    <row r="193" spans="1:21" s="1" customFormat="1" x14ac:dyDescent="0.25">
      <c r="A193" s="180">
        <v>42667</v>
      </c>
      <c r="B193" s="181">
        <v>855</v>
      </c>
      <c r="C193" s="182" t="s">
        <v>133</v>
      </c>
      <c r="D193" s="179"/>
      <c r="E193" s="178"/>
      <c r="F193" s="189" t="s">
        <v>25</v>
      </c>
      <c r="G193" s="199"/>
      <c r="H193" s="184"/>
      <c r="I193" s="230">
        <v>372.7</v>
      </c>
      <c r="J193" s="65">
        <v>209</v>
      </c>
      <c r="K193" s="66">
        <v>0</v>
      </c>
      <c r="L193" s="132">
        <f>IF(K193=0,J192+0,IF(K193=2,J192+62,IF(K193=4,J192+72,IF(K193=6,J192+82))))</f>
        <v>209</v>
      </c>
      <c r="M193" s="132">
        <f>IF(H192&gt;=450,L193-10,IF(H192&lt;=450,L193))</f>
        <v>209</v>
      </c>
      <c r="N193" s="132" t="str">
        <f t="shared" si="2"/>
        <v>OK</v>
      </c>
      <c r="O193" s="120" t="str">
        <f>IF(J193=M193,"OK", "WRONG")</f>
        <v>OK</v>
      </c>
      <c r="P193" s="245">
        <v>2876</v>
      </c>
      <c r="Q193" s="245">
        <v>210</v>
      </c>
      <c r="R193" s="132" t="str">
        <f>IF(Q193&gt;J193,"profit",IF(Q193=J193,"no p no l",IF(Q193&lt;J193,"loss")))</f>
        <v>profit</v>
      </c>
      <c r="S193" s="132">
        <f>J193*I193</f>
        <v>77894.3</v>
      </c>
      <c r="T193" s="132">
        <f>Q193*I193</f>
        <v>78267</v>
      </c>
      <c r="U193" s="132">
        <f t="shared" si="3"/>
        <v>372.69999999999709</v>
      </c>
    </row>
    <row r="194" spans="1:21" s="1" customFormat="1" hidden="1" x14ac:dyDescent="0.25">
      <c r="A194" s="97">
        <v>42667</v>
      </c>
      <c r="B194" s="98">
        <v>849</v>
      </c>
      <c r="C194" s="99" t="s">
        <v>44</v>
      </c>
      <c r="D194" s="99" t="s">
        <v>120</v>
      </c>
      <c r="E194" s="98" t="s">
        <v>121</v>
      </c>
      <c r="F194" s="100">
        <v>19</v>
      </c>
      <c r="G194" s="98">
        <v>6</v>
      </c>
      <c r="H194" s="98">
        <v>525</v>
      </c>
      <c r="I194" s="98"/>
      <c r="J194" s="235">
        <v>179</v>
      </c>
      <c r="K194" s="66"/>
      <c r="L194" s="132">
        <f>IF(K194=0,J193+0,IF(K194=2,J193+62,IF(K194=4,J193+72,IF(K194=6,J193+82))))</f>
        <v>209</v>
      </c>
      <c r="M194" s="132">
        <f>IF(H193&gt;=450,L194-10,IF(H193&lt;=450,L194))</f>
        <v>209</v>
      </c>
      <c r="N194" s="132" t="str">
        <f t="shared" si="2"/>
        <v>OK</v>
      </c>
    </row>
    <row r="195" spans="1:21" s="1" customFormat="1" x14ac:dyDescent="0.25">
      <c r="A195" s="180">
        <v>42667</v>
      </c>
      <c r="B195" s="181">
        <v>856</v>
      </c>
      <c r="C195" s="182" t="s">
        <v>44</v>
      </c>
      <c r="D195" s="179"/>
      <c r="E195" s="178" t="s">
        <v>22</v>
      </c>
      <c r="F195" s="193" t="s">
        <v>24</v>
      </c>
      <c r="G195" s="194"/>
      <c r="H195" s="174"/>
      <c r="I195" s="185">
        <v>525</v>
      </c>
      <c r="J195" s="152">
        <v>205</v>
      </c>
      <c r="K195" s="148">
        <v>2</v>
      </c>
      <c r="L195" s="149">
        <f>IF(K195=0,J194+0,IF(K195=2,J194+62,IF(K195=4,J194+72,IF(K195=6,J194+82))))</f>
        <v>241</v>
      </c>
      <c r="M195" s="149">
        <f>IF(H194&gt;=450,L195-10,IF(H194&lt;=450,L195))</f>
        <v>231</v>
      </c>
      <c r="N195" s="149" t="str">
        <f t="shared" si="2"/>
        <v>DIS</v>
      </c>
      <c r="O195" s="120" t="str">
        <f>IF(J195=M195,"OK", "WRONG")</f>
        <v>WRONG</v>
      </c>
      <c r="P195" s="245">
        <v>2877</v>
      </c>
      <c r="Q195" s="245">
        <v>225</v>
      </c>
      <c r="R195" s="132" t="str">
        <f>IF(Q195&gt;J195,"profit",IF(Q195=J195,"no p no l",IF(Q195&lt;J195,"loss")))</f>
        <v>profit</v>
      </c>
      <c r="S195" s="132">
        <f>J195*I195</f>
        <v>107625</v>
      </c>
      <c r="T195" s="132">
        <f>Q195*I195</f>
        <v>118125</v>
      </c>
      <c r="U195" s="132">
        <f>T195-S195</f>
        <v>10500</v>
      </c>
    </row>
    <row r="196" spans="1:21" s="1" customFormat="1" hidden="1" x14ac:dyDescent="0.25">
      <c r="A196" s="97">
        <v>42663</v>
      </c>
      <c r="B196" s="98">
        <v>828</v>
      </c>
      <c r="C196" s="99" t="s">
        <v>44</v>
      </c>
      <c r="D196" s="99" t="s">
        <v>120</v>
      </c>
      <c r="E196" s="98" t="s">
        <v>121</v>
      </c>
      <c r="F196" s="124">
        <v>13</v>
      </c>
      <c r="G196" s="39">
        <v>6</v>
      </c>
      <c r="H196" s="39">
        <v>35</v>
      </c>
      <c r="I196" s="39"/>
      <c r="J196" s="237">
        <v>179</v>
      </c>
      <c r="K196" s="66"/>
      <c r="L196" s="132">
        <f>IF(K196=0,J195+0,IF(K196=2,J195+62,IF(K196=4,J195+72,IF(K196=6,J195+82))))</f>
        <v>205</v>
      </c>
      <c r="M196" s="132">
        <f>IF(H195&gt;=450,L196-10,IF(H195&lt;=450,L196))</f>
        <v>205</v>
      </c>
      <c r="N196" s="132" t="str">
        <f t="shared" si="2"/>
        <v>OK</v>
      </c>
    </row>
    <row r="197" spans="1:21" s="1" customFormat="1" x14ac:dyDescent="0.25">
      <c r="A197" s="180">
        <v>42667</v>
      </c>
      <c r="B197" s="181">
        <v>856</v>
      </c>
      <c r="C197" s="182" t="s">
        <v>44</v>
      </c>
      <c r="D197" s="179"/>
      <c r="E197" s="178" t="s">
        <v>22</v>
      </c>
      <c r="F197" s="193" t="s">
        <v>31</v>
      </c>
      <c r="G197" s="194"/>
      <c r="H197" s="174"/>
      <c r="I197" s="185">
        <v>35</v>
      </c>
      <c r="J197" s="153">
        <v>205</v>
      </c>
      <c r="K197" s="148">
        <v>2</v>
      </c>
      <c r="L197" s="149">
        <f>IF(K197=0,J196+0,IF(K197=2,J196+62,IF(K197=4,J196+72,IF(K197=6,J196+82))))</f>
        <v>241</v>
      </c>
      <c r="M197" s="149">
        <f>IF(H196&gt;=450,L197-10,IF(H196&lt;=450,L197))</f>
        <v>241</v>
      </c>
      <c r="N197" s="149" t="str">
        <f t="shared" si="2"/>
        <v>OK</v>
      </c>
      <c r="O197" s="120" t="str">
        <f>IF(J197=M197,"OK", "WRONG")</f>
        <v>WRONG</v>
      </c>
      <c r="P197" s="245">
        <v>2877</v>
      </c>
      <c r="Q197" s="245">
        <v>225</v>
      </c>
      <c r="R197" s="132" t="str">
        <f>IF(Q197&gt;J197,"profit",IF(Q197=J197,"no p no l",IF(Q197&lt;J197,"loss")))</f>
        <v>profit</v>
      </c>
      <c r="S197" s="132">
        <f>J197*I197</f>
        <v>7175</v>
      </c>
      <c r="T197" s="132">
        <f>Q197*I197</f>
        <v>7875</v>
      </c>
      <c r="U197" s="132">
        <f>T197-S197</f>
        <v>700</v>
      </c>
    </row>
    <row r="198" spans="1:21" s="1" customFormat="1" hidden="1" x14ac:dyDescent="0.25">
      <c r="A198" s="97">
        <v>42667</v>
      </c>
      <c r="B198" s="98">
        <v>850</v>
      </c>
      <c r="C198" s="99" t="s">
        <v>44</v>
      </c>
      <c r="D198" s="99" t="s">
        <v>120</v>
      </c>
      <c r="E198" s="98" t="s">
        <v>121</v>
      </c>
      <c r="F198" s="124">
        <v>16</v>
      </c>
      <c r="G198" s="39">
        <v>6</v>
      </c>
      <c r="H198" s="39">
        <v>280</v>
      </c>
      <c r="I198" s="39"/>
      <c r="J198" s="238">
        <v>179</v>
      </c>
      <c r="K198" s="66"/>
      <c r="L198" s="132">
        <f>IF(K198=0,J197+0,IF(K198=2,J197+62,IF(K198=4,J197+72,IF(K198=6,J197+82))))</f>
        <v>205</v>
      </c>
      <c r="M198" s="132">
        <f>IF(H197&gt;=450,L198-10,IF(H197&lt;=450,L198))</f>
        <v>205</v>
      </c>
      <c r="N198" s="132" t="str">
        <f t="shared" si="2"/>
        <v>OK</v>
      </c>
    </row>
    <row r="199" spans="1:21" s="1" customFormat="1" x14ac:dyDescent="0.25">
      <c r="A199" s="180">
        <v>42667</v>
      </c>
      <c r="B199" s="181">
        <v>856</v>
      </c>
      <c r="C199" s="182" t="s">
        <v>44</v>
      </c>
      <c r="D199" s="179"/>
      <c r="E199" s="178" t="s">
        <v>22</v>
      </c>
      <c r="F199" s="200" t="s">
        <v>23</v>
      </c>
      <c r="G199" s="201"/>
      <c r="H199" s="177"/>
      <c r="I199" s="176">
        <v>280</v>
      </c>
      <c r="J199" s="154">
        <v>205</v>
      </c>
      <c r="K199" s="148">
        <v>2</v>
      </c>
      <c r="L199" s="149">
        <f>IF(K199=0,J198+0,IF(K199=2,J198+62,IF(K199=4,J198+72,IF(K199=6,J198+82))))</f>
        <v>241</v>
      </c>
      <c r="M199" s="149">
        <f>IF(H198&gt;=450,L199-10,IF(H198&lt;=450,L199))</f>
        <v>241</v>
      </c>
      <c r="N199" s="149" t="str">
        <f t="shared" si="2"/>
        <v>OK</v>
      </c>
      <c r="O199" s="120" t="str">
        <f>IF(J199=M199,"OK", "WRONG")</f>
        <v>WRONG</v>
      </c>
      <c r="P199" s="245">
        <v>2877</v>
      </c>
      <c r="Q199" s="245">
        <v>225</v>
      </c>
      <c r="R199" s="132" t="str">
        <f>IF(Q199&gt;J199,"profit",IF(Q199=J199,"no p no l",IF(Q199&lt;J199,"loss")))</f>
        <v>profit</v>
      </c>
      <c r="S199" s="132">
        <f>J199*I199</f>
        <v>57400</v>
      </c>
      <c r="T199" s="132">
        <f>Q199*I199</f>
        <v>63000</v>
      </c>
      <c r="U199" s="132">
        <f>T199-S199</f>
        <v>5600</v>
      </c>
    </row>
    <row r="200" spans="1:21" s="1" customFormat="1" hidden="1" x14ac:dyDescent="0.25">
      <c r="A200" s="97">
        <v>42667</v>
      </c>
      <c r="B200" s="98">
        <v>849</v>
      </c>
      <c r="C200" s="99" t="s">
        <v>44</v>
      </c>
      <c r="D200" s="99" t="s">
        <v>120</v>
      </c>
      <c r="E200" s="98" t="s">
        <v>121</v>
      </c>
      <c r="F200" s="100">
        <v>19</v>
      </c>
      <c r="G200" s="98">
        <v>6</v>
      </c>
      <c r="H200" s="98">
        <v>770</v>
      </c>
      <c r="I200" s="98"/>
      <c r="J200" s="235">
        <v>179</v>
      </c>
      <c r="K200" s="66"/>
      <c r="L200" s="132">
        <f>IF(K200=0,J199+0,IF(K200=2,J199+62,IF(K200=4,J199+72,IF(K200=6,J199+82))))</f>
        <v>205</v>
      </c>
      <c r="M200" s="132">
        <f>IF(H199&gt;=450,L200-10,IF(H199&lt;=450,L200))</f>
        <v>205</v>
      </c>
      <c r="N200" s="132" t="str">
        <f t="shared" ref="N200:N261" si="4">IF(L200=M200,"OK","DIS")</f>
        <v>OK</v>
      </c>
    </row>
    <row r="201" spans="1:21" s="1" customFormat="1" x14ac:dyDescent="0.25">
      <c r="A201" s="173">
        <v>42668</v>
      </c>
      <c r="B201" s="174">
        <v>857</v>
      </c>
      <c r="C201" s="175" t="s">
        <v>44</v>
      </c>
      <c r="D201" s="175"/>
      <c r="E201" s="174" t="s">
        <v>22</v>
      </c>
      <c r="F201" s="193" t="s">
        <v>24</v>
      </c>
      <c r="G201" s="194"/>
      <c r="H201" s="174"/>
      <c r="I201" s="185">
        <v>770</v>
      </c>
      <c r="J201" s="152">
        <v>205</v>
      </c>
      <c r="K201" s="148">
        <v>2</v>
      </c>
      <c r="L201" s="149">
        <f>IF(K201=0,J200+0,IF(K201=2,J200+62,IF(K201=4,J200+72,IF(K201=6,J200+82))))</f>
        <v>241</v>
      </c>
      <c r="M201" s="149">
        <f>IF(H200&gt;=450,L201-10,IF(H200&lt;=450,L201))</f>
        <v>231</v>
      </c>
      <c r="N201" s="149" t="str">
        <f t="shared" si="4"/>
        <v>DIS</v>
      </c>
      <c r="O201" s="120" t="str">
        <f>IF(J201=M201,"OK", "WRONG")</f>
        <v>WRONG</v>
      </c>
      <c r="P201" s="245">
        <v>2879</v>
      </c>
      <c r="Q201" s="245">
        <v>225</v>
      </c>
      <c r="R201" s="132" t="str">
        <f>IF(Q201&gt;J201,"profit",IF(Q201=J201,"no p no l",IF(Q201&lt;J201,"loss")))</f>
        <v>profit</v>
      </c>
      <c r="S201" s="132">
        <f>J201*I201</f>
        <v>157850</v>
      </c>
      <c r="T201" s="132">
        <f>Q201*I201</f>
        <v>173250</v>
      </c>
      <c r="U201" s="132">
        <f>T201-S201</f>
        <v>15400</v>
      </c>
    </row>
    <row r="202" spans="1:21" s="1" customFormat="1" hidden="1" x14ac:dyDescent="0.25">
      <c r="A202" s="97">
        <v>42667</v>
      </c>
      <c r="B202" s="98">
        <v>850</v>
      </c>
      <c r="C202" s="99" t="s">
        <v>44</v>
      </c>
      <c r="D202" s="99" t="s">
        <v>120</v>
      </c>
      <c r="E202" s="98" t="s">
        <v>121</v>
      </c>
      <c r="F202" s="134">
        <v>16</v>
      </c>
      <c r="G202" s="39">
        <v>6</v>
      </c>
      <c r="H202" s="39">
        <v>280</v>
      </c>
      <c r="I202" s="39"/>
      <c r="J202" s="237">
        <v>179</v>
      </c>
      <c r="K202" s="66"/>
      <c r="L202" s="132">
        <f>IF(K202=0,J201+0,IF(K202=2,J201+62,IF(K202=4,J201+72,IF(K202=6,J201+82))))</f>
        <v>205</v>
      </c>
      <c r="M202" s="132">
        <f>IF(H201&gt;=450,L202-10,IF(H201&lt;=450,L202))</f>
        <v>205</v>
      </c>
      <c r="N202" s="132" t="str">
        <f t="shared" si="4"/>
        <v>OK</v>
      </c>
    </row>
    <row r="203" spans="1:21" s="1" customFormat="1" x14ac:dyDescent="0.25">
      <c r="A203" s="180">
        <v>42668</v>
      </c>
      <c r="B203" s="181">
        <v>857</v>
      </c>
      <c r="C203" s="182" t="s">
        <v>44</v>
      </c>
      <c r="D203" s="179"/>
      <c r="E203" s="178" t="s">
        <v>22</v>
      </c>
      <c r="F203" s="200" t="s">
        <v>23</v>
      </c>
      <c r="G203" s="201"/>
      <c r="H203" s="174"/>
      <c r="I203" s="185">
        <v>280</v>
      </c>
      <c r="J203" s="153">
        <v>205</v>
      </c>
      <c r="K203" s="148">
        <v>2</v>
      </c>
      <c r="L203" s="149">
        <f>IF(K203=0,J202+0,IF(K203=2,J202+62,IF(K203=4,J202+72,IF(K203=6,J202+82))))</f>
        <v>241</v>
      </c>
      <c r="M203" s="149">
        <f>IF(H202&gt;=450,L203-10,IF(H202&lt;=450,L203))</f>
        <v>241</v>
      </c>
      <c r="N203" s="149" t="str">
        <f t="shared" si="4"/>
        <v>OK</v>
      </c>
      <c r="O203" s="120" t="str">
        <f>IF(J203=M203,"OK", "WRONG")</f>
        <v>WRONG</v>
      </c>
      <c r="P203" s="245">
        <v>2879</v>
      </c>
      <c r="Q203" s="245">
        <v>225</v>
      </c>
      <c r="R203" s="132" t="str">
        <f>IF(Q203&gt;J203,"profit",IF(Q203=J203,"no p no l",IF(Q203&lt;J203,"loss")))</f>
        <v>profit</v>
      </c>
      <c r="S203" s="132">
        <f>J203*I203</f>
        <v>57400</v>
      </c>
      <c r="T203" s="132">
        <f>Q203*I203</f>
        <v>63000</v>
      </c>
      <c r="U203" s="132">
        <f>T203-S203</f>
        <v>5600</v>
      </c>
    </row>
    <row r="204" spans="1:21" s="1" customFormat="1" hidden="1" x14ac:dyDescent="0.25">
      <c r="A204" s="97">
        <v>42664</v>
      </c>
      <c r="B204" s="98">
        <v>836</v>
      </c>
      <c r="C204" s="99" t="s">
        <v>112</v>
      </c>
      <c r="D204" s="99" t="s">
        <v>120</v>
      </c>
      <c r="E204" s="98" t="s">
        <v>127</v>
      </c>
      <c r="F204" s="124">
        <v>12</v>
      </c>
      <c r="G204" s="39">
        <v>4</v>
      </c>
      <c r="H204" s="39">
        <v>229.65</v>
      </c>
      <c r="I204" s="39"/>
      <c r="J204" s="238">
        <v>193</v>
      </c>
      <c r="K204" s="66"/>
      <c r="L204" s="132">
        <f>IF(K204=0,J203+0,IF(K204=2,J203+62,IF(K204=4,J203+72,IF(K204=6,J203+82))))</f>
        <v>205</v>
      </c>
      <c r="M204" s="132">
        <f>IF(H203&gt;=450,L204-10,IF(H203&lt;=450,L204))</f>
        <v>205</v>
      </c>
      <c r="N204" s="132" t="str">
        <f t="shared" si="4"/>
        <v>OK</v>
      </c>
    </row>
    <row r="205" spans="1:21" s="1" customFormat="1" x14ac:dyDescent="0.25">
      <c r="A205" s="173">
        <v>42669</v>
      </c>
      <c r="B205" s="174">
        <v>858</v>
      </c>
      <c r="C205" s="175" t="s">
        <v>112</v>
      </c>
      <c r="D205" s="175"/>
      <c r="E205" s="174" t="s">
        <v>41</v>
      </c>
      <c r="F205" s="200" t="s">
        <v>85</v>
      </c>
      <c r="G205" s="201"/>
      <c r="H205" s="177"/>
      <c r="I205" s="176">
        <v>229.55</v>
      </c>
      <c r="J205" s="154">
        <v>245</v>
      </c>
      <c r="K205" s="148">
        <v>4</v>
      </c>
      <c r="L205" s="149">
        <f>IF(K205=0,J204+0,IF(K205=2,J204+62,IF(K205=4,J204+72,IF(K205=6,J204+82))))</f>
        <v>265</v>
      </c>
      <c r="M205" s="149">
        <f>IF(H204&gt;=450,L205-10,IF(H204&lt;=450,L205))</f>
        <v>265</v>
      </c>
      <c r="N205" s="149" t="str">
        <f t="shared" si="4"/>
        <v>OK</v>
      </c>
      <c r="O205" s="120" t="str">
        <f>IF(J205=M205,"OK", "WRONG")</f>
        <v>WRONG</v>
      </c>
      <c r="P205" s="245">
        <v>2883</v>
      </c>
      <c r="Q205" s="245">
        <v>290</v>
      </c>
      <c r="R205" s="132" t="str">
        <f>IF(Q205&gt;J205,"profit",IF(Q205=J205,"no p no l",IF(Q205&lt;J205,"loss")))</f>
        <v>profit</v>
      </c>
      <c r="S205" s="132">
        <f>J205*I205</f>
        <v>56239.75</v>
      </c>
      <c r="T205" s="132">
        <f>Q205*I205</f>
        <v>66569.5</v>
      </c>
      <c r="U205" s="132">
        <f>T205-S205</f>
        <v>10329.75</v>
      </c>
    </row>
    <row r="206" spans="1:21" s="1" customFormat="1" hidden="1" x14ac:dyDescent="0.25">
      <c r="A206" s="97">
        <v>42664</v>
      </c>
      <c r="B206" s="98">
        <v>833</v>
      </c>
      <c r="C206" s="46" t="s">
        <v>112</v>
      </c>
      <c r="D206" s="46" t="s">
        <v>120</v>
      </c>
      <c r="E206" s="117" t="s">
        <v>127</v>
      </c>
      <c r="F206" s="118">
        <v>22</v>
      </c>
      <c r="G206" s="117">
        <v>2.5</v>
      </c>
      <c r="H206" s="117">
        <v>194.35</v>
      </c>
      <c r="I206" s="117"/>
      <c r="J206" s="236">
        <v>193</v>
      </c>
      <c r="K206" s="66"/>
      <c r="L206" s="132">
        <f>IF(K206=0,J205+0,IF(K206=2,J205+62,IF(K206=4,J205+72,IF(K206=6,J205+82))))</f>
        <v>245</v>
      </c>
      <c r="M206" s="132">
        <f>IF(H205&gt;=450,L206-10,IF(H205&lt;=450,L206))</f>
        <v>245</v>
      </c>
      <c r="N206" s="132" t="str">
        <f t="shared" si="4"/>
        <v>OK</v>
      </c>
    </row>
    <row r="207" spans="1:21" s="1" customFormat="1" x14ac:dyDescent="0.25">
      <c r="A207" s="173">
        <v>42669</v>
      </c>
      <c r="B207" s="174">
        <v>858</v>
      </c>
      <c r="C207" s="175" t="s">
        <v>112</v>
      </c>
      <c r="D207" s="175"/>
      <c r="E207" s="174" t="s">
        <v>41</v>
      </c>
      <c r="F207" s="193" t="s">
        <v>106</v>
      </c>
      <c r="G207" s="194"/>
      <c r="H207" s="174"/>
      <c r="I207" s="185">
        <v>193.6</v>
      </c>
      <c r="J207" s="155">
        <v>245</v>
      </c>
      <c r="K207" s="148">
        <v>4</v>
      </c>
      <c r="L207" s="149">
        <f>IF(K207=0,J206+0,IF(K207=2,J206+62,IF(K207=4,J206+72,IF(K207=6,J206+82))))</f>
        <v>265</v>
      </c>
      <c r="M207" s="149">
        <f>IF(H206&gt;=450,L207-10,IF(H206&lt;=450,L207))</f>
        <v>265</v>
      </c>
      <c r="N207" s="149" t="str">
        <f t="shared" si="4"/>
        <v>OK</v>
      </c>
      <c r="O207" s="120" t="str">
        <f>IF(J207=M207,"OK", "WRONG")</f>
        <v>WRONG</v>
      </c>
      <c r="P207" s="245">
        <v>2883</v>
      </c>
      <c r="Q207" s="245">
        <v>290</v>
      </c>
      <c r="R207" s="132" t="str">
        <f>IF(Q207&gt;J207,"profit",IF(Q207=J207,"no p no l",IF(Q207&lt;J207,"loss")))</f>
        <v>profit</v>
      </c>
      <c r="S207" s="132">
        <f>J207*I207</f>
        <v>47432</v>
      </c>
      <c r="T207" s="132">
        <f>Q207*I207</f>
        <v>56144</v>
      </c>
      <c r="U207" s="132">
        <f>T207-S207</f>
        <v>8712</v>
      </c>
    </row>
    <row r="208" spans="1:21" s="1" customFormat="1" hidden="1" x14ac:dyDescent="0.25">
      <c r="A208" s="97">
        <v>42667</v>
      </c>
      <c r="B208" s="98">
        <v>847</v>
      </c>
      <c r="C208" s="46" t="s">
        <v>113</v>
      </c>
      <c r="D208" s="46"/>
      <c r="E208" s="117" t="s">
        <v>130</v>
      </c>
      <c r="F208" s="118">
        <v>13</v>
      </c>
      <c r="G208" s="117">
        <v>8</v>
      </c>
      <c r="H208" s="117">
        <v>393.3</v>
      </c>
      <c r="I208" s="117"/>
      <c r="J208" s="236">
        <v>217</v>
      </c>
      <c r="K208" s="66"/>
      <c r="L208" s="132">
        <f>IF(K208=0,J207+0,IF(K208=2,J207+62,IF(K208=4,J207+72,IF(K208=6,J207+82))))</f>
        <v>245</v>
      </c>
      <c r="M208" s="132">
        <f>IF(H207&gt;=450,L208-10,IF(H207&lt;=450,L208))</f>
        <v>245</v>
      </c>
      <c r="N208" s="132" t="str">
        <f t="shared" si="4"/>
        <v>OK</v>
      </c>
    </row>
    <row r="209" spans="1:21" s="1" customFormat="1" x14ac:dyDescent="0.25">
      <c r="A209" s="173">
        <v>42669</v>
      </c>
      <c r="B209" s="174">
        <v>859</v>
      </c>
      <c r="C209" s="175" t="s">
        <v>113</v>
      </c>
      <c r="D209" s="175"/>
      <c r="E209" s="174" t="s">
        <v>27</v>
      </c>
      <c r="F209" s="193" t="s">
        <v>31</v>
      </c>
      <c r="G209" s="194"/>
      <c r="H209" s="174"/>
      <c r="I209" s="185">
        <v>334.8</v>
      </c>
      <c r="J209" s="119">
        <f>217+62</f>
        <v>279</v>
      </c>
      <c r="K209" s="66">
        <v>2</v>
      </c>
      <c r="L209" s="132">
        <f>IF(K209=0,J208+0,IF(K209=2,J208+62,IF(K209=4,J208+72,IF(K209=6,J208+82))))</f>
        <v>279</v>
      </c>
      <c r="M209" s="132">
        <f>IF(H208&gt;=450,L209-10,IF(H208&lt;=450,L209))</f>
        <v>279</v>
      </c>
      <c r="N209" s="132" t="str">
        <f t="shared" si="4"/>
        <v>OK</v>
      </c>
      <c r="O209" s="120" t="str">
        <f>IF(J209=M209,"OK", "WRONG")</f>
        <v>OK</v>
      </c>
      <c r="P209" s="245">
        <v>2881</v>
      </c>
      <c r="Q209" s="245">
        <v>360</v>
      </c>
      <c r="R209" s="132" t="str">
        <f>IF(Q209&gt;J209,"profit",IF(Q209=J209,"no p no l",IF(Q209&lt;J209,"loss")))</f>
        <v>profit</v>
      </c>
      <c r="S209" s="132">
        <f>J209*I209</f>
        <v>93409.2</v>
      </c>
      <c r="T209" s="132">
        <f>Q209*I209</f>
        <v>120528</v>
      </c>
      <c r="U209" s="132">
        <f>T209-S209</f>
        <v>27118.800000000003</v>
      </c>
    </row>
    <row r="210" spans="1:21" s="1" customFormat="1" hidden="1" x14ac:dyDescent="0.25">
      <c r="A210" s="97">
        <v>42667</v>
      </c>
      <c r="B210" s="98">
        <v>847</v>
      </c>
      <c r="C210" s="46" t="s">
        <v>113</v>
      </c>
      <c r="D210" s="46"/>
      <c r="E210" s="117" t="s">
        <v>130</v>
      </c>
      <c r="F210" s="86">
        <v>15</v>
      </c>
      <c r="G210" s="87">
        <v>8</v>
      </c>
      <c r="H210" s="87">
        <v>296.85000000000002</v>
      </c>
      <c r="I210" s="87"/>
      <c r="J210" s="239">
        <v>217</v>
      </c>
      <c r="K210" s="66"/>
      <c r="L210" s="132">
        <f>IF(K210=0,J209+0,IF(K210=2,J209+62,IF(K210=4,J209+72,IF(K210=6,J209+82))))</f>
        <v>279</v>
      </c>
      <c r="M210" s="132">
        <f>IF(H209&gt;=450,L210-10,IF(H209&lt;=450,L210))</f>
        <v>279</v>
      </c>
      <c r="N210" s="132" t="str">
        <f t="shared" si="4"/>
        <v>OK</v>
      </c>
    </row>
    <row r="211" spans="1:21" s="1" customFormat="1" x14ac:dyDescent="0.25">
      <c r="A211" s="173">
        <v>42669</v>
      </c>
      <c r="B211" s="174">
        <v>859</v>
      </c>
      <c r="C211" s="175" t="s">
        <v>113</v>
      </c>
      <c r="D211" s="175"/>
      <c r="E211" s="174" t="s">
        <v>27</v>
      </c>
      <c r="F211" s="195" t="s">
        <v>29</v>
      </c>
      <c r="G211" s="196"/>
      <c r="H211" s="178"/>
      <c r="I211" s="186">
        <v>259.10000000000002</v>
      </c>
      <c r="J211" s="109">
        <f>217+62</f>
        <v>279</v>
      </c>
      <c r="K211" s="66">
        <v>2</v>
      </c>
      <c r="L211" s="132">
        <f>IF(K211=0,J210+0,IF(K211=2,J210+62,IF(K211=4,J210+72,IF(K211=6,J210+82))))</f>
        <v>279</v>
      </c>
      <c r="M211" s="132">
        <f>IF(H210&gt;=450,L211-10,IF(H210&lt;=450,L211))</f>
        <v>279</v>
      </c>
      <c r="N211" s="132" t="str">
        <f t="shared" si="4"/>
        <v>OK</v>
      </c>
      <c r="O211" s="120" t="str">
        <f>IF(J211=M211,"OK", "WRONG")</f>
        <v>OK</v>
      </c>
      <c r="P211" s="245">
        <v>2881</v>
      </c>
      <c r="Q211" s="245">
        <v>360</v>
      </c>
      <c r="R211" s="132" t="str">
        <f>IF(Q211&gt;J211,"profit",IF(Q211=J211,"no p no l",IF(Q211&lt;J211,"loss")))</f>
        <v>profit</v>
      </c>
      <c r="S211" s="132">
        <f>J211*I211</f>
        <v>72288.900000000009</v>
      </c>
      <c r="T211" s="132">
        <f>Q211*I211</f>
        <v>93276.000000000015</v>
      </c>
      <c r="U211" s="132">
        <f>T211-S211</f>
        <v>20987.100000000006</v>
      </c>
    </row>
    <row r="212" spans="1:21" s="1" customFormat="1" hidden="1" x14ac:dyDescent="0.25">
      <c r="A212" s="47">
        <v>42667</v>
      </c>
      <c r="B212" s="87">
        <v>844</v>
      </c>
      <c r="C212" s="77" t="s">
        <v>114</v>
      </c>
      <c r="D212" s="77"/>
      <c r="E212" s="117" t="s">
        <v>130</v>
      </c>
      <c r="F212" s="86">
        <v>19</v>
      </c>
      <c r="G212" s="87">
        <v>8</v>
      </c>
      <c r="H212" s="87">
        <v>123.35</v>
      </c>
      <c r="I212" s="87"/>
      <c r="J212" s="239">
        <v>217</v>
      </c>
      <c r="K212" s="66"/>
      <c r="L212" s="132">
        <f>IF(K212=0,J211+0,IF(K212=2,J211+62,IF(K212=4,J211+72,IF(K212=6,J211+82))))</f>
        <v>279</v>
      </c>
      <c r="M212" s="132">
        <f>IF(H211&gt;=450,L212-10,IF(H211&lt;=450,L212))</f>
        <v>279</v>
      </c>
      <c r="N212" s="132" t="str">
        <f t="shared" si="4"/>
        <v>OK</v>
      </c>
    </row>
    <row r="213" spans="1:21" s="1" customFormat="1" x14ac:dyDescent="0.25">
      <c r="A213" s="173">
        <v>42669</v>
      </c>
      <c r="B213" s="174">
        <v>860</v>
      </c>
      <c r="C213" s="175" t="s">
        <v>114</v>
      </c>
      <c r="D213" s="175"/>
      <c r="E213" s="174" t="s">
        <v>26</v>
      </c>
      <c r="F213" s="195" t="s">
        <v>115</v>
      </c>
      <c r="G213" s="196"/>
      <c r="H213" s="178"/>
      <c r="I213" s="186">
        <v>104.9</v>
      </c>
      <c r="J213" s="91">
        <f>217+82</f>
        <v>299</v>
      </c>
      <c r="K213" s="66">
        <v>6</v>
      </c>
      <c r="L213" s="132">
        <f>IF(K213=0,J212+0,IF(K213=2,J212+62,IF(K213=4,J212+72,IF(K213=6,J212+82))))</f>
        <v>299</v>
      </c>
      <c r="M213" s="132">
        <f>IF(H212&gt;=450,L213-10,IF(H212&lt;=450,L213))</f>
        <v>299</v>
      </c>
      <c r="N213" s="132" t="str">
        <f t="shared" si="4"/>
        <v>OK</v>
      </c>
      <c r="O213" s="120" t="str">
        <f>IF(J213=M213,"OK", "WRONG")</f>
        <v>OK</v>
      </c>
      <c r="P213" s="245">
        <v>2882</v>
      </c>
      <c r="Q213" s="245">
        <v>360</v>
      </c>
      <c r="R213" s="132" t="str">
        <f>IF(Q213&gt;J213,"profit",IF(Q213=J213,"no p no l",IF(Q213&lt;J213,"loss")))</f>
        <v>profit</v>
      </c>
      <c r="S213" s="132">
        <f>J213*I213</f>
        <v>31365.100000000002</v>
      </c>
      <c r="T213" s="132">
        <f>Q213*I213</f>
        <v>37764</v>
      </c>
      <c r="U213" s="132">
        <f>T213-S213</f>
        <v>6398.8999999999978</v>
      </c>
    </row>
    <row r="214" spans="1:21" s="1" customFormat="1" hidden="1" x14ac:dyDescent="0.25">
      <c r="A214" s="47">
        <v>42667</v>
      </c>
      <c r="B214" s="87">
        <v>844</v>
      </c>
      <c r="C214" s="77" t="s">
        <v>114</v>
      </c>
      <c r="D214" s="77"/>
      <c r="E214" s="117" t="s">
        <v>130</v>
      </c>
      <c r="F214" s="86">
        <v>13</v>
      </c>
      <c r="G214" s="87">
        <v>8</v>
      </c>
      <c r="H214" s="87">
        <v>117.55</v>
      </c>
      <c r="I214" s="77"/>
      <c r="J214" s="239">
        <v>217</v>
      </c>
      <c r="K214" s="66"/>
      <c r="L214" s="132">
        <f>IF(K214=0,J213+0,IF(K214=2,J213+62,IF(K214=4,J213+72,IF(K214=6,J213+82))))</f>
        <v>299</v>
      </c>
      <c r="M214" s="132">
        <f>IF(H213&gt;=450,L214-10,IF(H213&lt;=450,L214))</f>
        <v>299</v>
      </c>
      <c r="N214" s="132" t="str">
        <f t="shared" si="4"/>
        <v>OK</v>
      </c>
    </row>
    <row r="215" spans="1:21" s="1" customFormat="1" x14ac:dyDescent="0.25">
      <c r="A215" s="173">
        <v>42669</v>
      </c>
      <c r="B215" s="174">
        <v>860</v>
      </c>
      <c r="C215" s="175" t="s">
        <v>114</v>
      </c>
      <c r="D215" s="175"/>
      <c r="E215" s="174" t="s">
        <v>26</v>
      </c>
      <c r="F215" s="195" t="s">
        <v>31</v>
      </c>
      <c r="G215" s="196"/>
      <c r="H215" s="178"/>
      <c r="I215" s="187">
        <v>100.5</v>
      </c>
      <c r="J215" s="91">
        <f>217+82</f>
        <v>299</v>
      </c>
      <c r="K215" s="66">
        <v>6</v>
      </c>
      <c r="L215" s="132">
        <f>IF(K215=0,J214+0,IF(K215=2,J214+62,IF(K215=4,J214+72,IF(K215=6,J214+82))))</f>
        <v>299</v>
      </c>
      <c r="M215" s="132">
        <f>IF(H214&gt;=450,L215-10,IF(H214&lt;=450,L215))</f>
        <v>299</v>
      </c>
      <c r="N215" s="132" t="str">
        <f t="shared" si="4"/>
        <v>OK</v>
      </c>
      <c r="O215" s="120" t="str">
        <f>IF(J215=M215,"OK", "WRONG")</f>
        <v>OK</v>
      </c>
      <c r="P215" s="245">
        <v>2882</v>
      </c>
      <c r="Q215" s="245">
        <v>360</v>
      </c>
      <c r="R215" s="132" t="str">
        <f>IF(Q215&gt;J215,"profit",IF(Q215=J215,"no p no l",IF(Q215&lt;J215,"loss")))</f>
        <v>profit</v>
      </c>
      <c r="S215" s="132">
        <f>J215*I215</f>
        <v>30049.5</v>
      </c>
      <c r="T215" s="132">
        <f>Q215*I215</f>
        <v>36180</v>
      </c>
      <c r="U215" s="132">
        <f>T215-S215</f>
        <v>6130.5</v>
      </c>
    </row>
    <row r="216" spans="1:21" s="1" customFormat="1" hidden="1" x14ac:dyDescent="0.25">
      <c r="A216" s="47">
        <v>42662</v>
      </c>
      <c r="B216" s="121">
        <v>821</v>
      </c>
      <c r="C216" s="77" t="s">
        <v>56</v>
      </c>
      <c r="D216" s="77" t="s">
        <v>120</v>
      </c>
      <c r="E216" s="117" t="s">
        <v>121</v>
      </c>
      <c r="F216" s="122">
        <v>19</v>
      </c>
      <c r="G216" s="121">
        <v>6</v>
      </c>
      <c r="H216" s="121">
        <v>525</v>
      </c>
      <c r="I216" s="123"/>
      <c r="J216" s="240">
        <v>180</v>
      </c>
      <c r="K216" s="66"/>
      <c r="L216" s="132">
        <f>IF(K216=0,J215+0,IF(K216=2,J215+62,IF(K216=4,J215+72,IF(K216=6,J215+82))))</f>
        <v>299</v>
      </c>
      <c r="M216" s="132">
        <f>IF(H215&gt;=450,L216-10,IF(H215&lt;=450,L216))</f>
        <v>299</v>
      </c>
      <c r="N216" s="132" t="str">
        <f t="shared" si="4"/>
        <v>OK</v>
      </c>
    </row>
    <row r="217" spans="1:21" s="1" customFormat="1" x14ac:dyDescent="0.25">
      <c r="A217" s="173">
        <v>42670</v>
      </c>
      <c r="B217" s="174">
        <v>861</v>
      </c>
      <c r="C217" s="175" t="s">
        <v>56</v>
      </c>
      <c r="D217" s="175"/>
      <c r="E217" s="174" t="s">
        <v>22</v>
      </c>
      <c r="F217" s="195" t="s">
        <v>24</v>
      </c>
      <c r="G217" s="196"/>
      <c r="H217" s="178"/>
      <c r="I217" s="187">
        <v>525</v>
      </c>
      <c r="J217" s="147">
        <v>205</v>
      </c>
      <c r="K217" s="148">
        <v>2</v>
      </c>
      <c r="L217" s="149">
        <f>IF(K217=0,J216+0,IF(K217=2,J216+62,IF(K217=4,J216+72,IF(K217=6,J216+82))))</f>
        <v>242</v>
      </c>
      <c r="M217" s="149">
        <f>IF(H216&gt;=450,L217-10,IF(H216&lt;=450,L217))</f>
        <v>232</v>
      </c>
      <c r="N217" s="149" t="str">
        <f t="shared" si="4"/>
        <v>DIS</v>
      </c>
      <c r="O217" s="120" t="str">
        <f>IF(J217=M217,"OK", "WRONG")</f>
        <v>WRONG</v>
      </c>
      <c r="P217" s="245">
        <v>2884</v>
      </c>
      <c r="Q217" s="245">
        <v>225</v>
      </c>
      <c r="R217" s="132" t="str">
        <f>IF(Q217&gt;J217,"profit",IF(Q217=J217,"no p no l",IF(Q217&lt;J217,"loss")))</f>
        <v>profit</v>
      </c>
      <c r="S217" s="132">
        <f>J217*I217</f>
        <v>107625</v>
      </c>
      <c r="T217" s="132">
        <f>Q217*I217</f>
        <v>118125</v>
      </c>
      <c r="U217" s="132">
        <f>T217-S217</f>
        <v>10500</v>
      </c>
    </row>
    <row r="218" spans="1:21" s="1" customFormat="1" hidden="1" x14ac:dyDescent="0.25">
      <c r="A218" s="47">
        <v>42660</v>
      </c>
      <c r="B218" s="121">
        <v>813</v>
      </c>
      <c r="C218" s="77" t="s">
        <v>56</v>
      </c>
      <c r="D218" s="77" t="s">
        <v>120</v>
      </c>
      <c r="E218" s="117" t="s">
        <v>121</v>
      </c>
      <c r="F218" s="86">
        <v>16</v>
      </c>
      <c r="G218" s="87">
        <v>6</v>
      </c>
      <c r="H218" s="87">
        <v>210</v>
      </c>
      <c r="I218" s="77"/>
      <c r="J218" s="239">
        <v>181</v>
      </c>
      <c r="K218" s="66"/>
      <c r="L218" s="132">
        <f>IF(K218=0,J217+0,IF(K218=2,J217+62,IF(K218=4,J217+72,IF(K218=6,J217+82))))</f>
        <v>205</v>
      </c>
      <c r="M218" s="132">
        <f>IF(H217&gt;=450,L218-10,IF(H217&lt;=450,L218))</f>
        <v>205</v>
      </c>
      <c r="N218" s="132" t="str">
        <f t="shared" si="4"/>
        <v>OK</v>
      </c>
    </row>
    <row r="219" spans="1:21" s="1" customFormat="1" x14ac:dyDescent="0.25">
      <c r="A219" s="173">
        <v>42670</v>
      </c>
      <c r="B219" s="174">
        <v>861</v>
      </c>
      <c r="C219" s="175" t="s">
        <v>56</v>
      </c>
      <c r="D219" s="175"/>
      <c r="E219" s="174" t="s">
        <v>22</v>
      </c>
      <c r="F219" s="189" t="s">
        <v>23</v>
      </c>
      <c r="G219" s="190"/>
      <c r="H219" s="184"/>
      <c r="I219" s="230">
        <v>210</v>
      </c>
      <c r="J219" s="151">
        <v>205</v>
      </c>
      <c r="K219" s="148">
        <v>2</v>
      </c>
      <c r="L219" s="149">
        <f>IF(K219=0,J218+0,IF(K219=2,J218+62,IF(K219=4,J218+72,IF(K219=6,J218+82))))</f>
        <v>243</v>
      </c>
      <c r="M219" s="149">
        <f>IF(H218&gt;=450,L219-10,IF(H218&lt;=450,L219))</f>
        <v>243</v>
      </c>
      <c r="N219" s="149" t="str">
        <f t="shared" si="4"/>
        <v>OK</v>
      </c>
      <c r="O219" s="120" t="str">
        <f>IF(J219=M219,"OK", "WRONG")</f>
        <v>WRONG</v>
      </c>
      <c r="P219" s="245">
        <v>2884</v>
      </c>
      <c r="Q219" s="245">
        <v>225</v>
      </c>
      <c r="R219" s="132" t="str">
        <f>IF(Q219&gt;J219,"profit",IF(Q219=J219,"no p no l",IF(Q219&lt;J219,"loss")))</f>
        <v>profit</v>
      </c>
      <c r="S219" s="132">
        <f>J219*I219</f>
        <v>43050</v>
      </c>
      <c r="T219" s="132">
        <f>Q219*I219</f>
        <v>47250</v>
      </c>
      <c r="U219" s="132">
        <f>T219-S219</f>
        <v>4200</v>
      </c>
    </row>
    <row r="220" spans="1:21" s="1" customFormat="1" hidden="1" x14ac:dyDescent="0.25">
      <c r="A220" s="97">
        <v>42667</v>
      </c>
      <c r="B220" s="98">
        <v>850</v>
      </c>
      <c r="C220" s="99" t="s">
        <v>44</v>
      </c>
      <c r="D220" s="99" t="s">
        <v>120</v>
      </c>
      <c r="E220" s="98" t="s">
        <v>121</v>
      </c>
      <c r="F220" s="100">
        <v>19</v>
      </c>
      <c r="G220" s="98">
        <v>6</v>
      </c>
      <c r="H220" s="98">
        <v>630</v>
      </c>
      <c r="I220" s="98"/>
      <c r="J220" s="235">
        <v>179</v>
      </c>
      <c r="K220" s="66"/>
      <c r="L220" s="132">
        <f>IF(K220=0,J219+0,IF(K220=2,J219+62,IF(K220=4,J219+72,IF(K220=6,J219+82))))</f>
        <v>205</v>
      </c>
      <c r="M220" s="132">
        <f>IF(H219&gt;=450,L220-10,IF(H219&lt;=450,L220))</f>
        <v>205</v>
      </c>
      <c r="N220" s="132" t="str">
        <f t="shared" si="4"/>
        <v>OK</v>
      </c>
    </row>
    <row r="221" spans="1:21" s="1" customFormat="1" x14ac:dyDescent="0.25">
      <c r="A221" s="173">
        <v>42670</v>
      </c>
      <c r="B221" s="174">
        <v>862</v>
      </c>
      <c r="C221" s="175" t="s">
        <v>44</v>
      </c>
      <c r="D221" s="175"/>
      <c r="E221" s="174" t="s">
        <v>22</v>
      </c>
      <c r="F221" s="193" t="s">
        <v>24</v>
      </c>
      <c r="G221" s="194"/>
      <c r="H221" s="174"/>
      <c r="I221" s="185">
        <v>630</v>
      </c>
      <c r="J221" s="152">
        <v>205</v>
      </c>
      <c r="K221" s="148">
        <v>2</v>
      </c>
      <c r="L221" s="149">
        <f>IF(K221=0,J220+0,IF(K221=2,J220+62,IF(K221=4,J220+72,IF(K221=6,J220+82))))</f>
        <v>241</v>
      </c>
      <c r="M221" s="149">
        <f>IF(H220&gt;=450,L221-10,IF(H220&lt;=450,L221))</f>
        <v>231</v>
      </c>
      <c r="N221" s="149" t="str">
        <f t="shared" si="4"/>
        <v>DIS</v>
      </c>
      <c r="O221" s="120" t="str">
        <f>IF(J221=M221,"OK", "WRONG")</f>
        <v>WRONG</v>
      </c>
      <c r="P221" s="245">
        <v>2885</v>
      </c>
      <c r="Q221" s="245">
        <v>225</v>
      </c>
      <c r="R221" s="132" t="str">
        <f>IF(Q221&gt;J221,"profit",IF(Q221=J221,"no p no l",IF(Q221&lt;J221,"loss")))</f>
        <v>profit</v>
      </c>
      <c r="S221" s="132">
        <f>J221*I221</f>
        <v>129150</v>
      </c>
      <c r="T221" s="132">
        <f>Q221*I221</f>
        <v>141750</v>
      </c>
      <c r="U221" s="132">
        <f>T221-S221</f>
        <v>12600</v>
      </c>
    </row>
    <row r="222" spans="1:21" s="1" customFormat="1" hidden="1" x14ac:dyDescent="0.25">
      <c r="A222" s="97">
        <v>42667</v>
      </c>
      <c r="B222" s="98">
        <v>850</v>
      </c>
      <c r="C222" s="99" t="s">
        <v>44</v>
      </c>
      <c r="D222" s="99" t="s">
        <v>120</v>
      </c>
      <c r="E222" s="98" t="s">
        <v>121</v>
      </c>
      <c r="F222" s="124">
        <v>16</v>
      </c>
      <c r="G222" s="39">
        <v>6</v>
      </c>
      <c r="H222" s="39">
        <v>420</v>
      </c>
      <c r="I222" s="39"/>
      <c r="J222" s="237">
        <v>179</v>
      </c>
      <c r="K222" s="66"/>
      <c r="L222" s="132">
        <f>IF(K222=0,J221+0,IF(K222=2,J221+62,IF(K222=4,J221+72,IF(K222=6,J221+82))))</f>
        <v>205</v>
      </c>
      <c r="M222" s="132">
        <f>IF(H221&gt;=450,L222-10,IF(H221&lt;=450,L222))</f>
        <v>205</v>
      </c>
      <c r="N222" s="132" t="str">
        <f t="shared" si="4"/>
        <v>OK</v>
      </c>
    </row>
    <row r="223" spans="1:21" s="1" customFormat="1" x14ac:dyDescent="0.25">
      <c r="A223" s="173">
        <v>42670</v>
      </c>
      <c r="B223" s="174">
        <v>862</v>
      </c>
      <c r="C223" s="175" t="s">
        <v>44</v>
      </c>
      <c r="D223" s="175"/>
      <c r="E223" s="174" t="s">
        <v>22</v>
      </c>
      <c r="F223" s="193" t="s">
        <v>23</v>
      </c>
      <c r="G223" s="194"/>
      <c r="H223" s="174"/>
      <c r="I223" s="185">
        <v>420</v>
      </c>
      <c r="J223" s="153">
        <v>205</v>
      </c>
      <c r="K223" s="148">
        <v>2</v>
      </c>
      <c r="L223" s="149">
        <f>IF(K223=0,J222+0,IF(K223=2,J222+62,IF(K223=4,J222+72,IF(K223=6,J222+82))))</f>
        <v>241</v>
      </c>
      <c r="M223" s="149">
        <f>IF(H222&gt;=450,L223-10,IF(H222&lt;=450,L223))</f>
        <v>241</v>
      </c>
      <c r="N223" s="149" t="str">
        <f t="shared" si="4"/>
        <v>OK</v>
      </c>
      <c r="O223" s="120" t="str">
        <f>IF(J223=M223,"OK", "WRONG")</f>
        <v>WRONG</v>
      </c>
      <c r="P223" s="245">
        <v>2885</v>
      </c>
      <c r="Q223" s="245">
        <v>225</v>
      </c>
      <c r="R223" s="132" t="str">
        <f>IF(Q223&gt;J223,"profit",IF(Q223=J223,"no p no l",IF(Q223&lt;J223,"loss")))</f>
        <v>profit</v>
      </c>
      <c r="S223" s="132">
        <f>J223*I223</f>
        <v>86100</v>
      </c>
      <c r="T223" s="132">
        <f>Q223*I223</f>
        <v>94500</v>
      </c>
      <c r="U223" s="132">
        <f>T223-S223</f>
        <v>8400</v>
      </c>
    </row>
    <row r="224" spans="1:21" s="1" customFormat="1" hidden="1" x14ac:dyDescent="0.25">
      <c r="A224" s="97">
        <v>42667</v>
      </c>
      <c r="B224" s="98">
        <v>850</v>
      </c>
      <c r="C224" s="99" t="s">
        <v>44</v>
      </c>
      <c r="D224" s="99" t="s">
        <v>120</v>
      </c>
      <c r="E224" s="98" t="s">
        <v>121</v>
      </c>
      <c r="F224" s="124">
        <v>16</v>
      </c>
      <c r="G224" s="39">
        <v>6</v>
      </c>
      <c r="H224" s="39">
        <v>630</v>
      </c>
      <c r="I224" s="39"/>
      <c r="J224" s="238">
        <v>179</v>
      </c>
      <c r="K224" s="66"/>
      <c r="L224" s="132">
        <f>IF(K224=0,J223+0,IF(K224=2,J223+62,IF(K224=4,J223+72,IF(K224=6,J223+82))))</f>
        <v>205</v>
      </c>
      <c r="M224" s="132">
        <f>IF(H223&gt;=450,L224-10,IF(H223&lt;=450,L224))</f>
        <v>205</v>
      </c>
      <c r="N224" s="132" t="str">
        <f t="shared" si="4"/>
        <v>OK</v>
      </c>
    </row>
    <row r="225" spans="1:21" s="1" customFormat="1" x14ac:dyDescent="0.25">
      <c r="A225" s="173">
        <v>42671</v>
      </c>
      <c r="B225" s="174">
        <v>863</v>
      </c>
      <c r="C225" s="175" t="s">
        <v>44</v>
      </c>
      <c r="D225" s="175"/>
      <c r="E225" s="174" t="s">
        <v>22</v>
      </c>
      <c r="F225" s="200" t="s">
        <v>23</v>
      </c>
      <c r="G225" s="201"/>
      <c r="H225" s="177"/>
      <c r="I225" s="176">
        <v>630</v>
      </c>
      <c r="J225" s="154">
        <v>205</v>
      </c>
      <c r="K225" s="148">
        <v>2</v>
      </c>
      <c r="L225" s="149">
        <f>IF(K225=0,J224+0,IF(K225=2,J224+62,IF(K225=4,J224+72,IF(K225=6,J224+82))))</f>
        <v>241</v>
      </c>
      <c r="M225" s="149">
        <f>IF(H224&gt;=450,L225-10,IF(H224&lt;=450,L225))</f>
        <v>231</v>
      </c>
      <c r="N225" s="149" t="str">
        <f t="shared" si="4"/>
        <v>DIS</v>
      </c>
      <c r="O225" s="120" t="str">
        <f>IF(J225=M225,"OK", "WRONG")</f>
        <v>WRONG</v>
      </c>
      <c r="P225" s="245">
        <v>2888</v>
      </c>
      <c r="Q225" s="245">
        <v>225</v>
      </c>
      <c r="R225" s="132" t="str">
        <f>IF(Q225&gt;J225,"profit",IF(Q225=J225,"no p no l",IF(Q225&lt;J225,"loss")))</f>
        <v>profit</v>
      </c>
      <c r="S225" s="132">
        <f>J225*I225</f>
        <v>129150</v>
      </c>
      <c r="T225" s="132">
        <f>Q225*I225</f>
        <v>141750</v>
      </c>
      <c r="U225" s="132">
        <f>T225-S225</f>
        <v>12600</v>
      </c>
    </row>
    <row r="226" spans="1:21" s="120" customFormat="1" hidden="1" x14ac:dyDescent="0.25">
      <c r="A226" s="97">
        <v>42667</v>
      </c>
      <c r="B226" s="98">
        <v>850</v>
      </c>
      <c r="C226" s="99" t="s">
        <v>44</v>
      </c>
      <c r="D226" s="99" t="s">
        <v>120</v>
      </c>
      <c r="E226" s="98" t="s">
        <v>121</v>
      </c>
      <c r="F226" s="118">
        <v>16</v>
      </c>
      <c r="G226" s="117">
        <v>6</v>
      </c>
      <c r="H226" s="117">
        <v>210</v>
      </c>
      <c r="I226" s="117"/>
      <c r="J226" s="236">
        <v>179</v>
      </c>
      <c r="K226" s="132"/>
      <c r="L226" s="132">
        <f>IF(K226=0,J225+0,IF(K226=2,J225+62,IF(K226=4,J225+72,IF(K226=6,J225+82))))</f>
        <v>205</v>
      </c>
      <c r="M226" s="132">
        <f>IF(H225&gt;=450,L226-10,IF(H225&lt;=450,L226))</f>
        <v>205</v>
      </c>
      <c r="N226" s="132" t="str">
        <f t="shared" si="4"/>
        <v>OK</v>
      </c>
    </row>
    <row r="227" spans="1:21" s="120" customFormat="1" x14ac:dyDescent="0.25">
      <c r="A227" s="173">
        <v>42671</v>
      </c>
      <c r="B227" s="174">
        <v>863</v>
      </c>
      <c r="C227" s="175" t="s">
        <v>44</v>
      </c>
      <c r="D227" s="175"/>
      <c r="E227" s="174" t="s">
        <v>22</v>
      </c>
      <c r="F227" s="200" t="s">
        <v>23</v>
      </c>
      <c r="G227" s="201"/>
      <c r="H227" s="177"/>
      <c r="I227" s="185">
        <v>210</v>
      </c>
      <c r="J227" s="155">
        <v>205</v>
      </c>
      <c r="K227" s="148">
        <v>2</v>
      </c>
      <c r="L227" s="149">
        <f>IF(K227=0,J226+0,IF(K227=2,J226+62,IF(K227=4,J226+72,IF(K227=6,J226+82))))</f>
        <v>241</v>
      </c>
      <c r="M227" s="149">
        <f>IF(H226&gt;=450,L227-10,IF(H226&lt;=450,L227))</f>
        <v>241</v>
      </c>
      <c r="N227" s="149" t="str">
        <f t="shared" si="4"/>
        <v>OK</v>
      </c>
      <c r="O227" s="120" t="str">
        <f>IF(J227=M227,"OK", "WRONG")</f>
        <v>WRONG</v>
      </c>
      <c r="P227" s="244">
        <v>2888</v>
      </c>
      <c r="Q227" s="244">
        <v>225</v>
      </c>
      <c r="R227" s="132" t="str">
        <f>IF(Q227&gt;J227,"profit",IF(Q227=J227,"no p no l",IF(Q227&lt;J227,"loss")))</f>
        <v>profit</v>
      </c>
      <c r="S227" s="132">
        <f>J227*I227</f>
        <v>43050</v>
      </c>
      <c r="T227" s="132">
        <f>Q227*I227</f>
        <v>47250</v>
      </c>
      <c r="U227" s="132">
        <f>T227-S227</f>
        <v>4200</v>
      </c>
    </row>
    <row r="228" spans="1:21" s="1" customFormat="1" hidden="1" x14ac:dyDescent="0.25">
      <c r="A228" s="47">
        <v>42667</v>
      </c>
      <c r="B228" s="98">
        <v>841</v>
      </c>
      <c r="C228" s="46" t="s">
        <v>116</v>
      </c>
      <c r="D228" s="46" t="s">
        <v>120</v>
      </c>
      <c r="E228" s="117" t="s">
        <v>121</v>
      </c>
      <c r="F228" s="118">
        <v>22</v>
      </c>
      <c r="G228" s="117">
        <v>6</v>
      </c>
      <c r="H228" s="117">
        <v>67.900000000000006</v>
      </c>
      <c r="I228" s="117"/>
      <c r="J228" s="236">
        <v>179</v>
      </c>
      <c r="K228" s="66"/>
      <c r="L228" s="132">
        <f>IF(K228=0,J227+0,IF(K228=2,J227+62,IF(K228=4,J227+72,IF(K228=6,J227+82))))</f>
        <v>205</v>
      </c>
      <c r="M228" s="132">
        <f>IF(H227&gt;=450,L228-10,IF(H227&lt;=450,L228))</f>
        <v>205</v>
      </c>
      <c r="N228" s="132" t="str">
        <f t="shared" si="4"/>
        <v>OK</v>
      </c>
    </row>
    <row r="229" spans="1:21" s="1" customFormat="1" x14ac:dyDescent="0.25">
      <c r="A229" s="173">
        <v>42671</v>
      </c>
      <c r="B229" s="174">
        <v>864</v>
      </c>
      <c r="C229" s="175" t="s">
        <v>116</v>
      </c>
      <c r="D229" s="175"/>
      <c r="E229" s="174" t="s">
        <v>30</v>
      </c>
      <c r="F229" s="193" t="s">
        <v>111</v>
      </c>
      <c r="G229" s="194"/>
      <c r="H229" s="174"/>
      <c r="I229" s="185">
        <v>60.85</v>
      </c>
      <c r="J229" s="119">
        <f>179+72</f>
        <v>251</v>
      </c>
      <c r="K229" s="66">
        <v>4</v>
      </c>
      <c r="L229" s="132">
        <f>IF(K229=0,J228+0,IF(K229=2,J228+62,IF(K229=4,J228+72,IF(K229=6,J228+82))))</f>
        <v>251</v>
      </c>
      <c r="M229" s="132">
        <f>IF(H228&gt;=450,L229-10,IF(H228&lt;=450,L229))</f>
        <v>251</v>
      </c>
      <c r="N229" s="132" t="str">
        <f t="shared" si="4"/>
        <v>OK</v>
      </c>
      <c r="O229" s="120" t="str">
        <f>IF(J229=M229,"OK", "WRONG")</f>
        <v>OK</v>
      </c>
      <c r="P229" s="245">
        <v>2889</v>
      </c>
      <c r="Q229" s="245">
        <v>320</v>
      </c>
      <c r="R229" s="132" t="str">
        <f>IF(Q229&gt;J229,"profit",IF(Q229=J229,"no p no l",IF(Q229&lt;J229,"loss")))</f>
        <v>profit</v>
      </c>
      <c r="S229" s="132">
        <f>J229*I229</f>
        <v>15273.35</v>
      </c>
      <c r="T229" s="132">
        <f>Q229*I229</f>
        <v>19472</v>
      </c>
      <c r="U229" s="132">
        <f>T229-S229</f>
        <v>4198.6499999999996</v>
      </c>
    </row>
    <row r="230" spans="1:21" s="1" customFormat="1" hidden="1" x14ac:dyDescent="0.25">
      <c r="A230" s="47">
        <v>42667</v>
      </c>
      <c r="B230" s="98">
        <v>841</v>
      </c>
      <c r="C230" s="46" t="s">
        <v>116</v>
      </c>
      <c r="D230" s="46" t="s">
        <v>120</v>
      </c>
      <c r="E230" s="117" t="s">
        <v>121</v>
      </c>
      <c r="F230" s="86">
        <v>18</v>
      </c>
      <c r="G230" s="87">
        <v>6</v>
      </c>
      <c r="H230" s="87">
        <v>64.55</v>
      </c>
      <c r="I230" s="87"/>
      <c r="J230" s="239">
        <v>179</v>
      </c>
      <c r="K230" s="66"/>
      <c r="L230" s="132">
        <f>IF(K230=0,J229+0,IF(K230=2,J229+62,IF(K230=4,J229+72,IF(K230=6,J229+82))))</f>
        <v>251</v>
      </c>
      <c r="M230" s="132">
        <f>IF(H229&gt;=450,L230-10,IF(H229&lt;=450,L230))</f>
        <v>251</v>
      </c>
      <c r="N230" s="132" t="str">
        <f t="shared" si="4"/>
        <v>OK</v>
      </c>
    </row>
    <row r="231" spans="1:21" s="1" customFormat="1" x14ac:dyDescent="0.25">
      <c r="A231" s="173">
        <v>42671</v>
      </c>
      <c r="B231" s="174">
        <v>864</v>
      </c>
      <c r="C231" s="175" t="s">
        <v>116</v>
      </c>
      <c r="D231" s="175"/>
      <c r="E231" s="174" t="s">
        <v>22</v>
      </c>
      <c r="F231" s="195" t="s">
        <v>108</v>
      </c>
      <c r="G231" s="196"/>
      <c r="H231" s="178"/>
      <c r="I231" s="186">
        <v>56.95</v>
      </c>
      <c r="J231" s="109">
        <f>179+62</f>
        <v>241</v>
      </c>
      <c r="K231" s="66">
        <v>2</v>
      </c>
      <c r="L231" s="132">
        <f>IF(K231=0,J230+0,IF(K231=2,J230+62,IF(K231=4,J230+72,IF(K231=6,J230+82))))</f>
        <v>241</v>
      </c>
      <c r="M231" s="132">
        <f>IF(H230&gt;=450,L231-10,IF(H230&lt;=450,L231))</f>
        <v>241</v>
      </c>
      <c r="N231" s="132" t="str">
        <f t="shared" si="4"/>
        <v>OK</v>
      </c>
      <c r="O231" s="120" t="str">
        <f>IF(J231=M231,"OK", "WRONG")</f>
        <v>OK</v>
      </c>
      <c r="P231" s="245">
        <v>2889</v>
      </c>
      <c r="Q231" s="245">
        <v>320</v>
      </c>
      <c r="R231" s="132" t="str">
        <f>IF(Q231&gt;J231,"profit",IF(Q231=J231,"no p no l",IF(Q231&lt;J231,"loss")))</f>
        <v>profit</v>
      </c>
      <c r="S231" s="132">
        <f>J231*I231</f>
        <v>13724.95</v>
      </c>
      <c r="T231" s="132">
        <f>Q231*I231</f>
        <v>18224</v>
      </c>
      <c r="U231" s="132">
        <f>T231-S231</f>
        <v>4499.0499999999993</v>
      </c>
    </row>
    <row r="232" spans="1:21" s="1" customFormat="1" hidden="1" x14ac:dyDescent="0.25">
      <c r="A232" s="97">
        <v>42667</v>
      </c>
      <c r="B232" s="98">
        <v>840</v>
      </c>
      <c r="C232" s="99" t="s">
        <v>117</v>
      </c>
      <c r="D232" s="46" t="s">
        <v>120</v>
      </c>
      <c r="E232" s="117" t="s">
        <v>121</v>
      </c>
      <c r="F232" s="100">
        <v>28</v>
      </c>
      <c r="G232" s="98">
        <v>7.5</v>
      </c>
      <c r="H232" s="98">
        <v>128.1</v>
      </c>
      <c r="I232" s="98"/>
      <c r="J232" s="235">
        <v>179</v>
      </c>
      <c r="K232" s="66"/>
      <c r="L232" s="132">
        <f>IF(K232=0,J231+0,IF(K232=2,J231+62,IF(K232=4,J231+72,IF(K232=6,J231+82))))</f>
        <v>241</v>
      </c>
      <c r="M232" s="132">
        <f>IF(H231&gt;=450,L232-10,IF(H231&lt;=450,L232))</f>
        <v>241</v>
      </c>
      <c r="N232" s="132" t="str">
        <f t="shared" si="4"/>
        <v>OK</v>
      </c>
    </row>
    <row r="233" spans="1:21" s="1" customFormat="1" x14ac:dyDescent="0.25">
      <c r="A233" s="173">
        <v>42671</v>
      </c>
      <c r="B233" s="174">
        <v>865</v>
      </c>
      <c r="C233" s="175" t="s">
        <v>117</v>
      </c>
      <c r="D233" s="175"/>
      <c r="E233" s="174" t="s">
        <v>30</v>
      </c>
      <c r="F233" s="193" t="s">
        <v>118</v>
      </c>
      <c r="G233" s="194"/>
      <c r="H233" s="174"/>
      <c r="I233" s="185">
        <v>109.55</v>
      </c>
      <c r="J233" s="104">
        <f>179+72</f>
        <v>251</v>
      </c>
      <c r="K233" s="66">
        <v>4</v>
      </c>
      <c r="L233" s="132">
        <f>IF(K233=0,J232+0,IF(K233=2,J232+62,IF(K233=4,J232+72,IF(K233=6,J232+82))))</f>
        <v>251</v>
      </c>
      <c r="M233" s="132">
        <f>IF(H232&gt;=450,L233-10,IF(H232&lt;=450,L233))</f>
        <v>251</v>
      </c>
      <c r="N233" s="132" t="str">
        <f t="shared" si="4"/>
        <v>OK</v>
      </c>
      <c r="O233" s="120" t="str">
        <f>IF(J233=M233,"OK", "WRONG")</f>
        <v>OK</v>
      </c>
      <c r="P233" s="245">
        <v>2887</v>
      </c>
      <c r="Q233" s="245">
        <v>320</v>
      </c>
      <c r="R233" s="132" t="str">
        <f>IF(Q233&gt;J233,"profit",IF(Q233=J233,"no p no l",IF(Q233&lt;J233,"loss")))</f>
        <v>profit</v>
      </c>
      <c r="S233" s="132">
        <f>J233*I233</f>
        <v>27497.05</v>
      </c>
      <c r="T233" s="132">
        <f>Q233*I233</f>
        <v>35056</v>
      </c>
      <c r="U233" s="132">
        <f>T233-S233</f>
        <v>7558.9500000000007</v>
      </c>
    </row>
    <row r="234" spans="1:21" s="1" customFormat="1" hidden="1" x14ac:dyDescent="0.25">
      <c r="A234" s="97">
        <v>42667</v>
      </c>
      <c r="B234" s="98">
        <v>840</v>
      </c>
      <c r="C234" s="99" t="s">
        <v>117</v>
      </c>
      <c r="D234" s="46" t="s">
        <v>120</v>
      </c>
      <c r="E234" s="117" t="s">
        <v>121</v>
      </c>
      <c r="F234" s="124">
        <v>18</v>
      </c>
      <c r="G234" s="39">
        <v>6</v>
      </c>
      <c r="H234" s="39">
        <v>132.30000000000001</v>
      </c>
      <c r="I234" s="39"/>
      <c r="J234" s="237">
        <v>179</v>
      </c>
      <c r="K234" s="66"/>
      <c r="L234" s="132">
        <f>IF(K234=0,J233+0,IF(K234=2,J233+62,IF(K234=4,J233+72,IF(K234=6,J233+82))))</f>
        <v>251</v>
      </c>
      <c r="M234" s="132">
        <f>IF(H233&gt;=450,L234-10,IF(H233&lt;=450,L234))</f>
        <v>251</v>
      </c>
      <c r="N234" s="132" t="str">
        <f t="shared" si="4"/>
        <v>OK</v>
      </c>
    </row>
    <row r="235" spans="1:21" s="1" customFormat="1" x14ac:dyDescent="0.25">
      <c r="A235" s="173">
        <v>42671</v>
      </c>
      <c r="B235" s="174">
        <v>865</v>
      </c>
      <c r="C235" s="175" t="s">
        <v>117</v>
      </c>
      <c r="D235" s="175"/>
      <c r="E235" s="174" t="s">
        <v>30</v>
      </c>
      <c r="F235" s="193" t="s">
        <v>108</v>
      </c>
      <c r="G235" s="194"/>
      <c r="H235" s="174"/>
      <c r="I235" s="185">
        <v>118.4</v>
      </c>
      <c r="J235" s="52">
        <f>179+72</f>
        <v>251</v>
      </c>
      <c r="K235" s="66">
        <v>4</v>
      </c>
      <c r="L235" s="132">
        <f>IF(K235=0,J234+0,IF(K235=2,J234+62,IF(K235=4,J234+72,IF(K235=6,J234+82))))</f>
        <v>251</v>
      </c>
      <c r="M235" s="132">
        <f>IF(H234&gt;=450,L235-10,IF(H234&lt;=450,L235))</f>
        <v>251</v>
      </c>
      <c r="N235" s="132" t="str">
        <f t="shared" si="4"/>
        <v>OK</v>
      </c>
      <c r="O235" s="120" t="str">
        <f>IF(J235=M235,"OK", "WRONG")</f>
        <v>OK</v>
      </c>
      <c r="P235" s="245">
        <v>2887</v>
      </c>
      <c r="Q235" s="245">
        <v>320</v>
      </c>
      <c r="R235" s="132" t="str">
        <f>IF(Q235&gt;J235,"profit",IF(Q235=J235,"no p no l",IF(Q235&lt;J235,"loss")))</f>
        <v>profit</v>
      </c>
      <c r="S235" s="132">
        <f>J235*I235</f>
        <v>29718.400000000001</v>
      </c>
      <c r="T235" s="132">
        <f>Q235*I235</f>
        <v>37888</v>
      </c>
      <c r="U235" s="132">
        <f>T235-S235</f>
        <v>8169.5999999999985</v>
      </c>
    </row>
    <row r="236" spans="1:21" s="1" customFormat="1" hidden="1" x14ac:dyDescent="0.25">
      <c r="A236" s="97">
        <v>42667</v>
      </c>
      <c r="B236" s="98">
        <v>846</v>
      </c>
      <c r="C236" s="99" t="s">
        <v>117</v>
      </c>
      <c r="D236" s="46" t="s">
        <v>120</v>
      </c>
      <c r="E236" s="117" t="s">
        <v>121</v>
      </c>
      <c r="F236" s="100">
        <v>22</v>
      </c>
      <c r="G236" s="98">
        <v>7</v>
      </c>
      <c r="H236" s="98">
        <v>83.15</v>
      </c>
      <c r="I236" s="39"/>
      <c r="J236" s="238">
        <v>179</v>
      </c>
      <c r="K236" s="66"/>
      <c r="L236" s="132">
        <f>IF(K236=0,J235+0,IF(K236=2,J235+62,IF(K236=4,J235+72,IF(K236=6,J235+82))))</f>
        <v>251</v>
      </c>
      <c r="M236" s="132">
        <f>IF(H235&gt;=450,L236-10,IF(H235&lt;=450,L236))</f>
        <v>251</v>
      </c>
      <c r="N236" s="132" t="str">
        <f t="shared" si="4"/>
        <v>OK</v>
      </c>
    </row>
    <row r="237" spans="1:21" s="1" customFormat="1" x14ac:dyDescent="0.25">
      <c r="A237" s="173">
        <v>42671</v>
      </c>
      <c r="B237" s="174">
        <v>865</v>
      </c>
      <c r="C237" s="175" t="s">
        <v>117</v>
      </c>
      <c r="D237" s="175"/>
      <c r="E237" s="174" t="s">
        <v>30</v>
      </c>
      <c r="F237" s="193" t="s">
        <v>111</v>
      </c>
      <c r="G237" s="194"/>
      <c r="H237" s="177"/>
      <c r="I237" s="176">
        <v>75.45</v>
      </c>
      <c r="J237" s="51">
        <f>179+72</f>
        <v>251</v>
      </c>
      <c r="K237" s="66">
        <v>4</v>
      </c>
      <c r="L237" s="132">
        <f>IF(K237=0,J236+0,IF(K237=2,J236+62,IF(K237=4,J236+72,IF(K237=6,J236+82))))</f>
        <v>251</v>
      </c>
      <c r="M237" s="132">
        <f>IF(H236&gt;=450,L237-10,IF(H236&lt;=450,L237))</f>
        <v>251</v>
      </c>
      <c r="N237" s="132" t="str">
        <f t="shared" si="4"/>
        <v>OK</v>
      </c>
      <c r="O237" s="120" t="str">
        <f>IF(J237=M237,"OK", "WRONG")</f>
        <v>OK</v>
      </c>
      <c r="P237" s="245">
        <v>2887</v>
      </c>
      <c r="Q237" s="245">
        <v>320</v>
      </c>
      <c r="R237" s="132" t="str">
        <f>IF(Q237&gt;J237,"profit",IF(Q237=J237,"no p no l",IF(Q237&lt;J237,"loss")))</f>
        <v>profit</v>
      </c>
      <c r="S237" s="132">
        <f>J237*I237</f>
        <v>18937.95</v>
      </c>
      <c r="T237" s="132">
        <f>Q237*I237</f>
        <v>24144</v>
      </c>
      <c r="U237" s="132">
        <f>T237-S237</f>
        <v>5206.0499999999993</v>
      </c>
    </row>
    <row r="238" spans="1:21" s="1" customFormat="1" hidden="1" x14ac:dyDescent="0.25">
      <c r="A238" s="47">
        <v>42663</v>
      </c>
      <c r="B238" s="98">
        <v>829</v>
      </c>
      <c r="C238" s="46" t="s">
        <v>119</v>
      </c>
      <c r="D238" s="46" t="s">
        <v>120</v>
      </c>
      <c r="E238" s="117" t="s">
        <v>121</v>
      </c>
      <c r="F238" s="118">
        <v>10</v>
      </c>
      <c r="G238" s="117">
        <v>5</v>
      </c>
      <c r="H238" s="117">
        <v>67.55</v>
      </c>
      <c r="I238" s="117"/>
      <c r="J238" s="236">
        <v>179</v>
      </c>
      <c r="K238" s="66"/>
      <c r="L238" s="132">
        <f>IF(K238=0,J237+0,IF(K238=2,J237+62,IF(K238=4,J237+72,IF(K238=6,J237+82))))</f>
        <v>251</v>
      </c>
      <c r="M238" s="132">
        <f>IF(H237&gt;=450,L238-10,IF(H237&lt;=450,L238))</f>
        <v>251</v>
      </c>
      <c r="N238" s="132" t="str">
        <f t="shared" si="4"/>
        <v>OK</v>
      </c>
    </row>
    <row r="239" spans="1:21" s="1" customFormat="1" x14ac:dyDescent="0.25">
      <c r="A239" s="173">
        <v>42671</v>
      </c>
      <c r="B239" s="174">
        <v>866</v>
      </c>
      <c r="C239" s="175" t="s">
        <v>119</v>
      </c>
      <c r="D239" s="175"/>
      <c r="E239" s="174" t="s">
        <v>27</v>
      </c>
      <c r="F239" s="193" t="s">
        <v>28</v>
      </c>
      <c r="G239" s="194"/>
      <c r="H239" s="174"/>
      <c r="I239" s="185">
        <v>60.4</v>
      </c>
      <c r="J239" s="119">
        <f>179+62</f>
        <v>241</v>
      </c>
      <c r="K239" s="66">
        <v>2</v>
      </c>
      <c r="L239" s="132">
        <f>IF(K239=0,J238+0,IF(K239=2,J238+62,IF(K239=4,J238+72,IF(K239=6,J238+82))))</f>
        <v>241</v>
      </c>
      <c r="M239" s="132">
        <f>IF(H238&gt;=450,L239-10,IF(H238&lt;=450,L239))</f>
        <v>241</v>
      </c>
      <c r="N239" s="132" t="str">
        <f t="shared" si="4"/>
        <v>OK</v>
      </c>
      <c r="O239" s="120" t="str">
        <f>IF(J239=M239,"OK", "WRONG")</f>
        <v>OK</v>
      </c>
      <c r="P239" s="245">
        <v>2890</v>
      </c>
      <c r="Q239" s="245">
        <v>290</v>
      </c>
      <c r="R239" s="132" t="str">
        <f>IF(Q239&gt;J239,"profit",IF(Q239=J239,"no p no l",IF(Q239&lt;J239,"loss")))</f>
        <v>profit</v>
      </c>
      <c r="S239" s="132">
        <f>J239*I239</f>
        <v>14556.4</v>
      </c>
      <c r="T239" s="132">
        <f>Q239*I239</f>
        <v>17516</v>
      </c>
      <c r="U239" s="132">
        <f>T239-S239</f>
        <v>2959.6000000000004</v>
      </c>
    </row>
    <row r="240" spans="1:21" s="1" customFormat="1" hidden="1" x14ac:dyDescent="0.25">
      <c r="A240" s="47">
        <v>42663</v>
      </c>
      <c r="B240" s="98">
        <v>831</v>
      </c>
      <c r="C240" s="46" t="s">
        <v>134</v>
      </c>
      <c r="D240" s="46" t="s">
        <v>120</v>
      </c>
      <c r="E240" s="117" t="s">
        <v>121</v>
      </c>
      <c r="F240" s="127">
        <v>11</v>
      </c>
      <c r="G240" s="39">
        <v>6</v>
      </c>
      <c r="H240" s="117">
        <v>124.55</v>
      </c>
      <c r="I240" s="117"/>
      <c r="J240" s="236">
        <v>179</v>
      </c>
      <c r="K240" s="66"/>
      <c r="L240" s="132">
        <f>IF(K240=0,J239+0,IF(K240=2,J239+62,IF(K240=4,J239+72,IF(K240=6,J239+82))))</f>
        <v>241</v>
      </c>
      <c r="M240" s="132">
        <f>IF(H239&gt;=450,L240-10,IF(H239&lt;=450,L240))</f>
        <v>241</v>
      </c>
      <c r="N240" s="132" t="str">
        <f t="shared" si="4"/>
        <v>OK</v>
      </c>
    </row>
    <row r="241" spans="1:21" s="1" customFormat="1" x14ac:dyDescent="0.25">
      <c r="A241" s="173">
        <v>42672</v>
      </c>
      <c r="B241" s="174">
        <v>867</v>
      </c>
      <c r="C241" s="175" t="s">
        <v>134</v>
      </c>
      <c r="D241" s="175"/>
      <c r="E241" s="174" t="s">
        <v>27</v>
      </c>
      <c r="F241" s="193" t="s">
        <v>135</v>
      </c>
      <c r="G241" s="194"/>
      <c r="H241" s="174"/>
      <c r="I241" s="185">
        <v>110.45</v>
      </c>
      <c r="J241" s="119">
        <f>179+62</f>
        <v>241</v>
      </c>
      <c r="K241" s="66">
        <v>2</v>
      </c>
      <c r="L241" s="132">
        <f>IF(K241=0,J240+0,IF(K241=2,J240+62,IF(K241=4,J240+72,IF(K241=6,J240+82))))</f>
        <v>241</v>
      </c>
      <c r="M241" s="132">
        <f>IF(H240&gt;=450,L241-10,IF(H240&lt;=450,L241))</f>
        <v>241</v>
      </c>
      <c r="N241" s="132" t="str">
        <f t="shared" si="4"/>
        <v>OK</v>
      </c>
      <c r="O241" s="120" t="str">
        <f>IF(J241=M241,"OK", "WRONG")</f>
        <v>OK</v>
      </c>
      <c r="P241" s="245">
        <v>2894</v>
      </c>
      <c r="Q241" s="245">
        <v>270</v>
      </c>
      <c r="R241" s="132" t="str">
        <f>IF(Q241&gt;J241,"profit",IF(Q241=J241,"no p no l",IF(Q241&lt;J241,"loss")))</f>
        <v>profit</v>
      </c>
      <c r="S241" s="132">
        <f>J241*I241</f>
        <v>26618.45</v>
      </c>
      <c r="T241" s="132">
        <f>Q241*I241</f>
        <v>29821.5</v>
      </c>
      <c r="U241" s="132">
        <f>T241-S241</f>
        <v>3203.0499999999993</v>
      </c>
    </row>
    <row r="242" spans="1:21" s="1" customFormat="1" hidden="1" x14ac:dyDescent="0.25">
      <c r="A242" s="47">
        <v>42664</v>
      </c>
      <c r="B242" s="4">
        <v>837</v>
      </c>
      <c r="C242" s="12" t="s">
        <v>134</v>
      </c>
      <c r="D242" s="46" t="s">
        <v>120</v>
      </c>
      <c r="E242" s="117" t="s">
        <v>121</v>
      </c>
      <c r="F242" s="81">
        <v>15</v>
      </c>
      <c r="G242" s="4">
        <v>6</v>
      </c>
      <c r="H242" s="4">
        <v>135.15</v>
      </c>
      <c r="I242" s="4"/>
      <c r="J242" s="241">
        <v>184</v>
      </c>
      <c r="K242" s="66"/>
      <c r="L242" s="132">
        <f>IF(K242=0,J241+0,IF(K242=2,J241+62,IF(K242=4,J241+72,IF(K242=6,J241+82))))</f>
        <v>241</v>
      </c>
      <c r="M242" s="132">
        <f>IF(H241&gt;=450,L242-10,IF(H241&lt;=450,L242))</f>
        <v>241</v>
      </c>
      <c r="N242" s="132" t="str">
        <f t="shared" si="4"/>
        <v>OK</v>
      </c>
    </row>
    <row r="243" spans="1:21" s="120" customFormat="1" x14ac:dyDescent="0.25">
      <c r="A243" s="173">
        <v>42672</v>
      </c>
      <c r="B243" s="174">
        <v>867</v>
      </c>
      <c r="C243" s="175" t="s">
        <v>134</v>
      </c>
      <c r="D243" s="175"/>
      <c r="E243" s="174" t="s">
        <v>27</v>
      </c>
      <c r="F243" s="195" t="s">
        <v>29</v>
      </c>
      <c r="G243" s="196"/>
      <c r="H243" s="178"/>
      <c r="I243" s="186">
        <v>120.2</v>
      </c>
      <c r="J243" s="109">
        <f>184+62</f>
        <v>246</v>
      </c>
      <c r="K243" s="66">
        <v>2</v>
      </c>
      <c r="L243" s="132">
        <f>IF(K243=0,J242+0,IF(K243=2,J242+62,IF(K243=4,J242+72,IF(K243=6,J242+82))))</f>
        <v>246</v>
      </c>
      <c r="M243" s="132">
        <f>IF(H242&gt;=450,L243-10,IF(H242&lt;=450,L243))</f>
        <v>246</v>
      </c>
      <c r="N243" s="132" t="str">
        <f t="shared" si="4"/>
        <v>OK</v>
      </c>
      <c r="O243" s="120" t="str">
        <f>IF(J243=M243,"OK", "WRONG")</f>
        <v>OK</v>
      </c>
      <c r="P243" s="244">
        <v>2894</v>
      </c>
      <c r="Q243" s="244">
        <v>270</v>
      </c>
      <c r="R243" s="132" t="str">
        <f>IF(Q243&gt;J243,"profit",IF(Q243=J243,"no p no l",IF(Q243&lt;J243,"loss")))</f>
        <v>profit</v>
      </c>
      <c r="S243" s="132">
        <f>J243*I243</f>
        <v>29569.200000000001</v>
      </c>
      <c r="T243" s="132">
        <f>Q243*I243</f>
        <v>32454</v>
      </c>
      <c r="U243" s="132">
        <f>T243-S243</f>
        <v>2884.7999999999993</v>
      </c>
    </row>
    <row r="244" spans="1:21" s="1" customFormat="1" hidden="1" x14ac:dyDescent="0.25">
      <c r="A244" s="47">
        <v>42667</v>
      </c>
      <c r="B244" s="18">
        <v>843</v>
      </c>
      <c r="C244" s="12" t="s">
        <v>134</v>
      </c>
      <c r="D244" s="46" t="s">
        <v>120</v>
      </c>
      <c r="E244" s="117" t="s">
        <v>121</v>
      </c>
      <c r="F244" s="81">
        <v>18</v>
      </c>
      <c r="G244" s="4">
        <v>6</v>
      </c>
      <c r="H244" s="4">
        <v>119.4</v>
      </c>
      <c r="I244" s="4"/>
      <c r="J244" s="241">
        <v>184</v>
      </c>
      <c r="K244" s="66"/>
      <c r="L244" s="132">
        <f>IF(K244=0,J243+0,IF(K244=2,J243+62,IF(K244=4,J243+72,IF(K244=6,J243+82))))</f>
        <v>246</v>
      </c>
      <c r="M244" s="132">
        <f>IF(H243&gt;=450,L244-10,IF(H243&lt;=450,L244))</f>
        <v>246</v>
      </c>
      <c r="N244" s="132" t="str">
        <f t="shared" si="4"/>
        <v>OK</v>
      </c>
    </row>
    <row r="245" spans="1:21" s="1" customFormat="1" x14ac:dyDescent="0.25">
      <c r="A245" s="173">
        <v>42672</v>
      </c>
      <c r="B245" s="174">
        <v>867</v>
      </c>
      <c r="C245" s="175" t="s">
        <v>134</v>
      </c>
      <c r="D245" s="175"/>
      <c r="E245" s="174" t="s">
        <v>27</v>
      </c>
      <c r="F245" s="189" t="s">
        <v>25</v>
      </c>
      <c r="G245" s="190"/>
      <c r="H245" s="184"/>
      <c r="I245" s="231">
        <v>105.15</v>
      </c>
      <c r="J245" s="15">
        <f>184+62</f>
        <v>246</v>
      </c>
      <c r="K245" s="66">
        <v>2</v>
      </c>
      <c r="L245" s="132">
        <f>IF(K245=0,J244+0,IF(K245=2,J244+62,IF(K245=4,J244+72,IF(K245=6,J244+82))))</f>
        <v>246</v>
      </c>
      <c r="M245" s="132">
        <f>IF(H244&gt;=450,L245-10,IF(H244&lt;=450,L245))</f>
        <v>246</v>
      </c>
      <c r="N245" s="132" t="str">
        <f t="shared" si="4"/>
        <v>OK</v>
      </c>
      <c r="O245" s="120" t="str">
        <f>IF(J245=M245,"OK", "WRONG")</f>
        <v>OK</v>
      </c>
      <c r="P245" s="245">
        <v>2894</v>
      </c>
      <c r="Q245" s="245">
        <v>260</v>
      </c>
      <c r="R245" s="132" t="str">
        <f>IF(Q245&gt;J245,"profit",IF(Q245=J245,"no p no l",IF(Q245&lt;J245,"loss")))</f>
        <v>profit</v>
      </c>
      <c r="S245" s="132">
        <f>J245*I245</f>
        <v>25866.9</v>
      </c>
      <c r="T245" s="132">
        <f>Q245*I245</f>
        <v>27339</v>
      </c>
      <c r="U245" s="132">
        <f>T245-S245</f>
        <v>1472.0999999999985</v>
      </c>
    </row>
    <row r="246" spans="1:21" s="1" customFormat="1" hidden="1" x14ac:dyDescent="0.25">
      <c r="A246" s="47">
        <v>42669</v>
      </c>
      <c r="B246" s="18">
        <v>852</v>
      </c>
      <c r="C246" s="12" t="s">
        <v>136</v>
      </c>
      <c r="D246" s="12" t="s">
        <v>120</v>
      </c>
      <c r="E246" s="39" t="s">
        <v>121</v>
      </c>
      <c r="F246" s="32">
        <v>19</v>
      </c>
      <c r="G246" s="4">
        <v>6</v>
      </c>
      <c r="H246" s="4">
        <v>203.45</v>
      </c>
      <c r="I246" s="7"/>
      <c r="J246" s="241">
        <v>181</v>
      </c>
      <c r="K246" s="66"/>
      <c r="L246" s="132">
        <f>IF(K246=0,J245+0,IF(K246=2,J245+62,IF(K246=4,J245+72,IF(K246=6,J245+82))))</f>
        <v>246</v>
      </c>
      <c r="M246" s="132">
        <f>IF(H245&gt;=450,L246-10,IF(H245&lt;=450,L246))</f>
        <v>246</v>
      </c>
      <c r="N246" s="132" t="str">
        <f t="shared" si="4"/>
        <v>OK</v>
      </c>
    </row>
    <row r="247" spans="1:21" s="1" customFormat="1" x14ac:dyDescent="0.25">
      <c r="A247" s="173">
        <v>42672</v>
      </c>
      <c r="B247" s="174">
        <v>868</v>
      </c>
      <c r="C247" s="188" t="s">
        <v>136</v>
      </c>
      <c r="D247" s="175"/>
      <c r="E247" s="174" t="s">
        <v>22</v>
      </c>
      <c r="F247" s="189" t="s">
        <v>24</v>
      </c>
      <c r="G247" s="190"/>
      <c r="H247" s="184"/>
      <c r="I247" s="230">
        <v>182.05</v>
      </c>
      <c r="J247" s="15">
        <f>181+62</f>
        <v>243</v>
      </c>
      <c r="K247" s="66">
        <v>2</v>
      </c>
      <c r="L247" s="132">
        <f>IF(K247=0,J246+0,IF(K247=2,J246+62,IF(K247=4,J246+72,IF(K247=6,J246+82))))</f>
        <v>243</v>
      </c>
      <c r="M247" s="132">
        <f>IF(H246&gt;=450,L247-10,IF(H246&lt;=450,L247))</f>
        <v>243</v>
      </c>
      <c r="N247" s="132" t="str">
        <f t="shared" si="4"/>
        <v>OK</v>
      </c>
      <c r="O247" s="120" t="str">
        <f>IF(J247=M247,"OK", "WRONG")</f>
        <v>OK</v>
      </c>
      <c r="P247" s="245">
        <v>2893</v>
      </c>
      <c r="Q247" s="245">
        <v>260</v>
      </c>
      <c r="R247" s="132" t="str">
        <f>IF(Q247&gt;J247,"profit",IF(Q247=J247,"no p no l",IF(Q247&lt;J247,"loss")))</f>
        <v>profit</v>
      </c>
      <c r="S247" s="132">
        <f>J247*I247</f>
        <v>44238.15</v>
      </c>
      <c r="T247" s="132">
        <f>Q247*I247</f>
        <v>47333</v>
      </c>
      <c r="U247" s="132">
        <f>T247-S247</f>
        <v>3094.8499999999985</v>
      </c>
    </row>
    <row r="248" spans="1:21" s="1" customFormat="1" hidden="1" x14ac:dyDescent="0.25">
      <c r="A248" s="47">
        <v>42669</v>
      </c>
      <c r="B248" s="18">
        <v>851</v>
      </c>
      <c r="C248" s="12" t="s">
        <v>136</v>
      </c>
      <c r="D248" s="12" t="s">
        <v>120</v>
      </c>
      <c r="E248" s="39" t="s">
        <v>121</v>
      </c>
      <c r="F248" s="72">
        <v>13</v>
      </c>
      <c r="G248" s="18">
        <v>6</v>
      </c>
      <c r="H248" s="18">
        <v>199.55</v>
      </c>
      <c r="I248" s="56"/>
      <c r="J248" s="242">
        <v>181</v>
      </c>
      <c r="K248" s="66"/>
      <c r="L248" s="132">
        <f>IF(K248=0,J247+0,IF(K248=2,J247+62,IF(K248=4,J247+72,IF(K248=6,J247+82))))</f>
        <v>243</v>
      </c>
      <c r="M248" s="132">
        <f>IF(H247&gt;=450,L248-10,IF(H247&lt;=450,L248))</f>
        <v>243</v>
      </c>
      <c r="N248" s="132" t="str">
        <f t="shared" si="4"/>
        <v>OK</v>
      </c>
    </row>
    <row r="249" spans="1:21" s="1" customFormat="1" x14ac:dyDescent="0.25">
      <c r="A249" s="173">
        <v>42672</v>
      </c>
      <c r="B249" s="174">
        <v>868</v>
      </c>
      <c r="C249" s="188" t="s">
        <v>136</v>
      </c>
      <c r="D249" s="175"/>
      <c r="E249" s="183" t="s">
        <v>22</v>
      </c>
      <c r="F249" s="189" t="s">
        <v>31</v>
      </c>
      <c r="G249" s="190"/>
      <c r="H249" s="184"/>
      <c r="I249" s="230">
        <v>178.6</v>
      </c>
      <c r="J249" s="15">
        <f>181+62</f>
        <v>243</v>
      </c>
      <c r="K249" s="66">
        <v>2</v>
      </c>
      <c r="L249" s="132">
        <f>IF(K249=0,J248+0,IF(K249=2,J248+62,IF(K249=4,J248+72,IF(K249=6,J248+82))))</f>
        <v>243</v>
      </c>
      <c r="M249" s="132">
        <f>IF(H248&gt;=450,L249-10,IF(H248&lt;=450,L249))</f>
        <v>243</v>
      </c>
      <c r="N249" s="132" t="str">
        <f t="shared" si="4"/>
        <v>OK</v>
      </c>
      <c r="O249" s="120" t="str">
        <f>IF(J249=M249,"OK", "WRONG")</f>
        <v>OK</v>
      </c>
      <c r="P249" s="245">
        <v>2893</v>
      </c>
      <c r="Q249" s="245">
        <v>260</v>
      </c>
      <c r="R249" s="132" t="str">
        <f>IF(Q249&gt;J249,"profit",IF(Q249=J249,"no p no l",IF(Q249&lt;J249,"loss")))</f>
        <v>profit</v>
      </c>
      <c r="S249" s="132">
        <f>J249*I249</f>
        <v>43399.799999999996</v>
      </c>
      <c r="T249" s="132">
        <f>Q249*I249</f>
        <v>46436</v>
      </c>
      <c r="U249" s="132">
        <f>T249-S249</f>
        <v>3036.2000000000044</v>
      </c>
    </row>
    <row r="250" spans="1:21" s="1" customFormat="1" hidden="1" x14ac:dyDescent="0.25">
      <c r="A250" s="47">
        <v>42669</v>
      </c>
      <c r="B250" s="18">
        <v>852</v>
      </c>
      <c r="C250" s="12" t="s">
        <v>136</v>
      </c>
      <c r="D250" s="12" t="s">
        <v>120</v>
      </c>
      <c r="E250" s="39" t="s">
        <v>121</v>
      </c>
      <c r="F250" s="32">
        <v>16</v>
      </c>
      <c r="G250" s="4">
        <v>6</v>
      </c>
      <c r="H250" s="4">
        <v>197.75</v>
      </c>
      <c r="I250" s="7"/>
      <c r="J250" s="241">
        <v>181</v>
      </c>
      <c r="K250" s="66"/>
      <c r="L250" s="132">
        <f>IF(K250=0,J249+0,IF(K250=2,J249+62,IF(K250=4,J249+72,IF(K250=6,J249+82))))</f>
        <v>243</v>
      </c>
      <c r="M250" s="132">
        <f>IF(H249&gt;=450,L250-10,IF(H249&lt;=450,L250))</f>
        <v>243</v>
      </c>
      <c r="N250" s="132" t="str">
        <f t="shared" si="4"/>
        <v>OK</v>
      </c>
    </row>
    <row r="251" spans="1:21" s="1" customFormat="1" x14ac:dyDescent="0.25">
      <c r="A251" s="173">
        <v>42672</v>
      </c>
      <c r="B251" s="174">
        <v>868</v>
      </c>
      <c r="C251" s="188" t="s">
        <v>136</v>
      </c>
      <c r="D251" s="175"/>
      <c r="E251" s="183" t="s">
        <v>22</v>
      </c>
      <c r="F251" s="189" t="s">
        <v>23</v>
      </c>
      <c r="G251" s="190"/>
      <c r="H251" s="184"/>
      <c r="I251" s="230">
        <v>176.25</v>
      </c>
      <c r="J251" s="15">
        <f>181+62</f>
        <v>243</v>
      </c>
      <c r="K251" s="66">
        <v>2</v>
      </c>
      <c r="L251" s="132">
        <f>IF(K251=0,J250+0,IF(K251=2,J250+62,IF(K251=4,J250+72,IF(K251=6,J250+82))))</f>
        <v>243</v>
      </c>
      <c r="M251" s="132">
        <f>IF(H250&gt;=450,L251-10,IF(H250&lt;=450,L251))</f>
        <v>243</v>
      </c>
      <c r="N251" s="132" t="str">
        <f t="shared" si="4"/>
        <v>OK</v>
      </c>
      <c r="O251" s="120" t="str">
        <f>IF(J251=M251,"OK", "WRONG")</f>
        <v>OK</v>
      </c>
      <c r="P251" s="245">
        <v>2893</v>
      </c>
      <c r="Q251" s="245">
        <v>260</v>
      </c>
      <c r="R251" s="132" t="str">
        <f>IF(Q251&gt;J251,"profit",IF(Q251=J251,"no p no l",IF(Q251&lt;J251,"loss")))</f>
        <v>profit</v>
      </c>
      <c r="S251" s="132">
        <f>J251*I251</f>
        <v>42828.75</v>
      </c>
      <c r="T251" s="132">
        <f>Q251*I251</f>
        <v>45825</v>
      </c>
      <c r="U251" s="132">
        <f>T251-S251</f>
        <v>2996.25</v>
      </c>
    </row>
    <row r="252" spans="1:21" s="1" customFormat="1" hidden="1" x14ac:dyDescent="0.25">
      <c r="A252" s="47">
        <v>42669</v>
      </c>
      <c r="B252" s="18">
        <v>851</v>
      </c>
      <c r="C252" s="12" t="s">
        <v>136</v>
      </c>
      <c r="D252" s="12" t="s">
        <v>120</v>
      </c>
      <c r="E252" s="39" t="s">
        <v>121</v>
      </c>
      <c r="F252" s="32">
        <v>10</v>
      </c>
      <c r="G252" s="4">
        <v>6</v>
      </c>
      <c r="H252" s="10">
        <v>129.15</v>
      </c>
      <c r="I252" s="7"/>
      <c r="J252" s="241">
        <v>181</v>
      </c>
      <c r="K252" s="66"/>
      <c r="L252" s="132">
        <f>IF(K252=0,J251+0,IF(K252=2,J251+62,IF(K252=4,J251+72,IF(K252=6,J251+82))))</f>
        <v>243</v>
      </c>
      <c r="M252" s="132">
        <f>IF(H251&gt;=450,L252-10,IF(H251&lt;=450,L252))</f>
        <v>243</v>
      </c>
      <c r="N252" s="132" t="str">
        <f t="shared" si="4"/>
        <v>OK</v>
      </c>
    </row>
    <row r="253" spans="1:21" s="1" customFormat="1" x14ac:dyDescent="0.25">
      <c r="A253" s="173">
        <v>42672</v>
      </c>
      <c r="B253" s="174">
        <v>868</v>
      </c>
      <c r="C253" s="188" t="s">
        <v>136</v>
      </c>
      <c r="D253" s="175"/>
      <c r="E253" s="183" t="s">
        <v>22</v>
      </c>
      <c r="F253" s="189" t="s">
        <v>28</v>
      </c>
      <c r="G253" s="190"/>
      <c r="H253" s="184"/>
      <c r="I253" s="230">
        <v>88.2</v>
      </c>
      <c r="J253" s="141">
        <f>181+62</f>
        <v>243</v>
      </c>
      <c r="K253" s="142">
        <v>2</v>
      </c>
      <c r="L253" s="143">
        <f>IF(K253=0,J252+0,IF(K253=2,J252+62,IF(K253=4,J252+72,IF(K253=6,J252+82))))</f>
        <v>243</v>
      </c>
      <c r="M253" s="143">
        <f>IF(H252&gt;=450,L253-10,IF(H252&lt;=450,L253))</f>
        <v>243</v>
      </c>
      <c r="N253" s="143" t="str">
        <f t="shared" si="4"/>
        <v>OK</v>
      </c>
      <c r="O253" s="144" t="str">
        <f>IF(J253=M253,"OK", "WRONG")</f>
        <v>OK</v>
      </c>
      <c r="P253" s="245">
        <v>2893</v>
      </c>
      <c r="Q253" s="245">
        <v>260</v>
      </c>
      <c r="R253" s="132" t="str">
        <f>IF(Q253&gt;J253,"profit",IF(Q253=J253,"no p no l",IF(Q253&lt;J253,"loss")))</f>
        <v>profit</v>
      </c>
      <c r="S253" s="132">
        <f>J253*I253</f>
        <v>21432.600000000002</v>
      </c>
      <c r="T253" s="132">
        <f>Q253*I253</f>
        <v>22932</v>
      </c>
      <c r="U253" s="132">
        <f>T253-S253</f>
        <v>1499.3999999999978</v>
      </c>
    </row>
    <row r="254" spans="1:21" s="1" customFormat="1" hidden="1" x14ac:dyDescent="0.25">
      <c r="A254" s="95">
        <v>42667</v>
      </c>
      <c r="B254" s="21">
        <v>848</v>
      </c>
      <c r="C254" s="12" t="s">
        <v>137</v>
      </c>
      <c r="D254" s="13"/>
      <c r="E254" s="59" t="s">
        <v>129</v>
      </c>
      <c r="F254" s="32">
        <v>10.5</v>
      </c>
      <c r="G254" s="4">
        <v>14</v>
      </c>
      <c r="H254" s="4">
        <v>112.85</v>
      </c>
      <c r="I254" s="7"/>
      <c r="J254" s="241">
        <v>213</v>
      </c>
      <c r="K254" s="66"/>
      <c r="L254" s="132">
        <f>IF(K254=0,J253+0,IF(K254=2,J253+62,IF(K254=4,J253+72,IF(K254=6,J253+82))))</f>
        <v>243</v>
      </c>
      <c r="M254" s="132">
        <f>IF(H253&gt;=450,L254-10,IF(H253&lt;=450,L254))</f>
        <v>243</v>
      </c>
      <c r="N254" s="132" t="str">
        <f t="shared" si="4"/>
        <v>OK</v>
      </c>
    </row>
    <row r="255" spans="1:21" s="1" customFormat="1" x14ac:dyDescent="0.25">
      <c r="A255" s="173">
        <v>42672</v>
      </c>
      <c r="B255" s="181">
        <v>869</v>
      </c>
      <c r="C255" s="182" t="s">
        <v>137</v>
      </c>
      <c r="D255" s="182"/>
      <c r="E255" s="183" t="s">
        <v>61</v>
      </c>
      <c r="F255" s="189" t="s">
        <v>138</v>
      </c>
      <c r="G255" s="190"/>
      <c r="H255" s="184"/>
      <c r="I255" s="230">
        <v>108.55</v>
      </c>
      <c r="J255" s="15">
        <f>213+52</f>
        <v>265</v>
      </c>
      <c r="K255" s="66">
        <v>4</v>
      </c>
      <c r="L255" s="132">
        <f>IF(K255=0,J254+0,IF(K255=2,J254+62,IF(K255=4,J254+72,IF(K255=6,J254+82))))</f>
        <v>285</v>
      </c>
      <c r="M255" s="132">
        <f>IF(H254&gt;=450,L255-10,IF(H254&lt;=450,L255))</f>
        <v>285</v>
      </c>
      <c r="N255" s="132" t="str">
        <f t="shared" si="4"/>
        <v>OK</v>
      </c>
      <c r="O255" s="120" t="str">
        <f>IF(J255=M255,"OK", "WRONG")</f>
        <v>WRONG</v>
      </c>
      <c r="P255" s="245">
        <v>2895</v>
      </c>
      <c r="Q255" s="245">
        <v>280</v>
      </c>
      <c r="R255" s="132" t="str">
        <f>IF(Q255&gt;J255,"profit",IF(Q255=J255,"no p no l",IF(Q255&lt;J255,"loss")))</f>
        <v>profit</v>
      </c>
      <c r="S255" s="132">
        <f>J255*I255</f>
        <v>28765.75</v>
      </c>
      <c r="T255" s="132">
        <f>Q255*I255</f>
        <v>30394</v>
      </c>
      <c r="U255" s="132">
        <f>T255-S255</f>
        <v>1628.25</v>
      </c>
    </row>
    <row r="256" spans="1:21" s="1" customFormat="1" hidden="1" x14ac:dyDescent="0.25">
      <c r="A256" s="95">
        <v>42669</v>
      </c>
      <c r="B256" s="21">
        <v>857</v>
      </c>
      <c r="C256" s="12" t="s">
        <v>139</v>
      </c>
      <c r="D256" s="13"/>
      <c r="E256" s="59" t="s">
        <v>129</v>
      </c>
      <c r="F256" s="32">
        <v>10.5</v>
      </c>
      <c r="G256" s="4">
        <v>14</v>
      </c>
      <c r="H256" s="4">
        <v>94.45</v>
      </c>
      <c r="I256" s="7"/>
      <c r="J256" s="241">
        <v>219</v>
      </c>
      <c r="K256" s="66"/>
      <c r="L256" s="132">
        <f>IF(K256=0,J255+0,IF(K256=2,J255+62,IF(K256=4,J255+72,IF(K256=6,J255+82))))</f>
        <v>265</v>
      </c>
      <c r="M256" s="132">
        <f>IF(H255&gt;=450,L256-10,IF(H255&lt;=450,L256))</f>
        <v>265</v>
      </c>
      <c r="N256" s="132" t="str">
        <f t="shared" si="4"/>
        <v>OK</v>
      </c>
    </row>
    <row r="257" spans="1:21" s="1" customFormat="1" x14ac:dyDescent="0.25">
      <c r="A257" s="173">
        <v>42672</v>
      </c>
      <c r="B257" s="181">
        <v>870</v>
      </c>
      <c r="C257" s="182" t="s">
        <v>139</v>
      </c>
      <c r="D257" s="182"/>
      <c r="E257" s="183" t="s">
        <v>61</v>
      </c>
      <c r="F257" s="189" t="s">
        <v>138</v>
      </c>
      <c r="G257" s="190"/>
      <c r="H257" s="184"/>
      <c r="I257" s="230">
        <v>92.5</v>
      </c>
      <c r="J257" s="15">
        <f>219+52</f>
        <v>271</v>
      </c>
      <c r="K257" s="66">
        <v>4</v>
      </c>
      <c r="L257" s="132">
        <f>IF(K257=0,J256+0,IF(K257=2,J256+62,IF(K257=4,J256+72,IF(K257=6,J256+82))))</f>
        <v>291</v>
      </c>
      <c r="M257" s="132">
        <f>IF(H256&gt;=450,L257-10,IF(H256&lt;=450,L257))</f>
        <v>291</v>
      </c>
      <c r="N257" s="132" t="str">
        <f t="shared" si="4"/>
        <v>OK</v>
      </c>
      <c r="O257" s="120" t="str">
        <f>IF(J257=M257,"OK", "WRONG")</f>
        <v>WRONG</v>
      </c>
      <c r="P257" s="245">
        <v>2896</v>
      </c>
      <c r="Q257" s="245">
        <v>280</v>
      </c>
      <c r="R257" s="132" t="str">
        <f>IF(Q257&gt;J257,"profit",IF(Q257=J257,"no p no l",IF(Q257&lt;J257,"loss")))</f>
        <v>profit</v>
      </c>
      <c r="S257" s="132">
        <f>J257*I257</f>
        <v>25067.5</v>
      </c>
      <c r="T257" s="132">
        <f>Q257*I257</f>
        <v>25900</v>
      </c>
      <c r="U257" s="132">
        <f>T257-S257</f>
        <v>832.5</v>
      </c>
    </row>
    <row r="258" spans="1:21" s="1" customFormat="1" hidden="1" x14ac:dyDescent="0.25">
      <c r="A258" s="95">
        <v>42664</v>
      </c>
      <c r="B258" s="21">
        <v>835</v>
      </c>
      <c r="C258" s="12" t="s">
        <v>140</v>
      </c>
      <c r="D258" s="13"/>
      <c r="E258" s="59" t="s">
        <v>128</v>
      </c>
      <c r="F258" s="32">
        <v>16</v>
      </c>
      <c r="G258" s="4">
        <v>5</v>
      </c>
      <c r="H258" s="4">
        <v>117.95</v>
      </c>
      <c r="I258" s="7"/>
      <c r="J258" s="241">
        <v>217</v>
      </c>
      <c r="K258" s="66"/>
      <c r="L258" s="132">
        <f>IF(K258=0,J257+0,IF(K258=2,J257+62,IF(K258=4,J257+72,IF(K258=6,J257+82))))</f>
        <v>271</v>
      </c>
      <c r="M258" s="132">
        <f>IF(H257&gt;=450,L258-10,IF(H257&lt;=450,L258))</f>
        <v>271</v>
      </c>
      <c r="N258" s="132" t="str">
        <f t="shared" si="4"/>
        <v>OK</v>
      </c>
    </row>
    <row r="259" spans="1:21" s="1" customFormat="1" x14ac:dyDescent="0.25">
      <c r="A259" s="173">
        <v>42672</v>
      </c>
      <c r="B259" s="181">
        <v>871</v>
      </c>
      <c r="C259" s="182" t="s">
        <v>140</v>
      </c>
      <c r="D259" s="182"/>
      <c r="E259" s="183" t="s">
        <v>61</v>
      </c>
      <c r="F259" s="189" t="s">
        <v>32</v>
      </c>
      <c r="G259" s="190"/>
      <c r="H259" s="184"/>
      <c r="I259" s="230">
        <v>114.6</v>
      </c>
      <c r="J259" s="151">
        <v>250</v>
      </c>
      <c r="K259" s="148">
        <v>4</v>
      </c>
      <c r="L259" s="149">
        <f>IF(K259=0,J258+0,IF(K259=2,J258+62,IF(K259=4,J258+72,IF(K259=6,J258+82))))</f>
        <v>289</v>
      </c>
      <c r="M259" s="149">
        <f>IF(H258&gt;=450,L259-10,IF(H258&lt;=450,L259))</f>
        <v>289</v>
      </c>
      <c r="N259" s="132" t="str">
        <f t="shared" si="4"/>
        <v>OK</v>
      </c>
      <c r="O259" s="120" t="str">
        <f>IF(J259=M259,"OK", "WRONG")</f>
        <v>WRONG</v>
      </c>
      <c r="P259" s="245">
        <v>2892</v>
      </c>
      <c r="Q259" s="245">
        <v>290</v>
      </c>
      <c r="R259" s="132" t="str">
        <f>IF(Q259&gt;J259,"profit",IF(Q259=J259,"no p no l",IF(Q259&lt;J259,"loss")))</f>
        <v>profit</v>
      </c>
      <c r="S259" s="132">
        <f>J259*I259</f>
        <v>28650</v>
      </c>
      <c r="T259" s="132">
        <f>Q259*I259</f>
        <v>33234</v>
      </c>
      <c r="U259" s="132">
        <f t="shared" ref="U259:U261" si="5">T259-S259</f>
        <v>4584</v>
      </c>
    </row>
    <row r="260" spans="1:21" s="1" customFormat="1" x14ac:dyDescent="0.25">
      <c r="A260" s="95"/>
      <c r="B260" s="21"/>
      <c r="C260" s="156" t="s">
        <v>140</v>
      </c>
      <c r="D260" s="168"/>
      <c r="E260" s="168"/>
      <c r="F260" s="169"/>
      <c r="G260" s="150"/>
      <c r="H260" s="150">
        <v>70</v>
      </c>
      <c r="I260" s="232"/>
      <c r="J260" s="151">
        <v>149</v>
      </c>
      <c r="K260" s="148">
        <v>0</v>
      </c>
      <c r="L260" s="149">
        <f>IF(K260=0,J259+0,IF(K260=2,J259+62,IF(K260=4,J259+72,IF(K260=6,J259+82))))</f>
        <v>250</v>
      </c>
      <c r="M260" s="149">
        <f>IF(H259&gt;=450,L260-10,IF(H259&lt;=450,L260))</f>
        <v>250</v>
      </c>
      <c r="N260" s="132" t="str">
        <f t="shared" si="4"/>
        <v>OK</v>
      </c>
      <c r="O260" s="120" t="str">
        <f>IF(J260=M260,"OK", "WRONG")</f>
        <v>WRONG</v>
      </c>
      <c r="P260" s="66"/>
      <c r="Q260" s="66"/>
      <c r="R260" s="132"/>
      <c r="S260" s="132"/>
      <c r="T260" s="132"/>
      <c r="U260" s="132">
        <f t="shared" si="5"/>
        <v>0</v>
      </c>
    </row>
    <row r="261" spans="1:21" s="1" customFormat="1" x14ac:dyDescent="0.25">
      <c r="A261" s="173">
        <v>42672</v>
      </c>
      <c r="B261" s="181">
        <v>871</v>
      </c>
      <c r="C261" s="182" t="s">
        <v>140</v>
      </c>
      <c r="D261" s="182"/>
      <c r="E261" s="183"/>
      <c r="F261" s="189" t="s">
        <v>37</v>
      </c>
      <c r="G261" s="190"/>
      <c r="H261" s="184"/>
      <c r="I261" s="230">
        <v>70</v>
      </c>
      <c r="J261" s="15">
        <v>149</v>
      </c>
      <c r="K261" s="66">
        <v>0</v>
      </c>
      <c r="L261" s="132">
        <f>IF(K261=0,J260+0,IF(K261=2,J260+62,IF(K261=4,J260+72,IF(K261=6,J260+82))))</f>
        <v>149</v>
      </c>
      <c r="M261" s="132">
        <f>IF(H260&gt;=450,L261-10,IF(H260&lt;=450,L261))</f>
        <v>149</v>
      </c>
      <c r="N261" s="132" t="str">
        <f t="shared" si="4"/>
        <v>OK</v>
      </c>
      <c r="O261" s="120" t="str">
        <f>IF(J261=M261,"OK", "WRONG")</f>
        <v>OK</v>
      </c>
      <c r="P261" s="245">
        <v>2892</v>
      </c>
      <c r="Q261" s="245">
        <v>215</v>
      </c>
      <c r="R261" s="132" t="str">
        <f>IF(Q261&gt;J261,"profit",IF(Q261=J261,"no p no l",IF(Q261&lt;J261,"loss")))</f>
        <v>profit</v>
      </c>
      <c r="S261" s="132">
        <f>J261*I261</f>
        <v>10430</v>
      </c>
      <c r="T261" s="132">
        <f>Q261*I261</f>
        <v>15050</v>
      </c>
      <c r="U261" s="132">
        <f t="shared" si="5"/>
        <v>4620</v>
      </c>
    </row>
    <row r="262" spans="1:21" x14ac:dyDescent="0.25">
      <c r="R262" s="66" t="s">
        <v>171</v>
      </c>
      <c r="S262" s="66">
        <f>SUM(S9:S261)</f>
        <v>6151958.6000000015</v>
      </c>
      <c r="T262" s="66">
        <f>SUM(T9:T261)</f>
        <v>6931015</v>
      </c>
      <c r="U262" s="248">
        <f>SUM(U9:U261)</f>
        <v>779056.4</v>
      </c>
    </row>
  </sheetData>
  <autoFilter ref="C6:O261">
    <filterColumn colId="2">
      <filters blank="1">
        <filter val="1+0"/>
        <filter val="1+1"/>
        <filter val="2+0"/>
        <filter val="2+2"/>
        <filter val="3+0"/>
        <filter val="3+1"/>
        <filter val="3+3"/>
        <filter val="4+0"/>
        <filter val="4+1"/>
      </filters>
    </filterColumn>
  </autoFilter>
  <mergeCells count="130">
    <mergeCell ref="F123:G123"/>
    <mergeCell ref="F121:G121"/>
    <mergeCell ref="F231:G231"/>
    <mergeCell ref="F233:G233"/>
    <mergeCell ref="F235:G235"/>
    <mergeCell ref="F237:G237"/>
    <mergeCell ref="F239:G239"/>
    <mergeCell ref="F241:G241"/>
    <mergeCell ref="F243:G243"/>
    <mergeCell ref="F213:G213"/>
    <mergeCell ref="F215:G215"/>
    <mergeCell ref="F217:G217"/>
    <mergeCell ref="F219:G219"/>
    <mergeCell ref="F221:G221"/>
    <mergeCell ref="F223:G223"/>
    <mergeCell ref="F225:G225"/>
    <mergeCell ref="F227:G227"/>
    <mergeCell ref="F229:G229"/>
    <mergeCell ref="F193:G193"/>
    <mergeCell ref="F195:G195"/>
    <mergeCell ref="F197:G197"/>
    <mergeCell ref="F199:G199"/>
    <mergeCell ref="F201:G201"/>
    <mergeCell ref="F203:G203"/>
    <mergeCell ref="F171:G171"/>
    <mergeCell ref="F173:G173"/>
    <mergeCell ref="F205:G205"/>
    <mergeCell ref="F209:G209"/>
    <mergeCell ref="F211:G211"/>
    <mergeCell ref="F175:G175"/>
    <mergeCell ref="F177:G177"/>
    <mergeCell ref="F179:G179"/>
    <mergeCell ref="F181:G181"/>
    <mergeCell ref="F183:G183"/>
    <mergeCell ref="F185:G185"/>
    <mergeCell ref="F191:G191"/>
    <mergeCell ref="F192:G192"/>
    <mergeCell ref="F163:G163"/>
    <mergeCell ref="F165:G165"/>
    <mergeCell ref="F167:G167"/>
    <mergeCell ref="F169:G169"/>
    <mergeCell ref="F125:G125"/>
    <mergeCell ref="F127:G127"/>
    <mergeCell ref="F129:G129"/>
    <mergeCell ref="F131:G131"/>
    <mergeCell ref="F133:G133"/>
    <mergeCell ref="F135:G135"/>
    <mergeCell ref="F137:G137"/>
    <mergeCell ref="F139:G139"/>
    <mergeCell ref="F141:G141"/>
    <mergeCell ref="F143:G143"/>
    <mergeCell ref="F145:G145"/>
    <mergeCell ref="F147:G147"/>
    <mergeCell ref="F149:G149"/>
    <mergeCell ref="F151:G151"/>
    <mergeCell ref="F153:G153"/>
    <mergeCell ref="F155:G155"/>
    <mergeCell ref="F157:G157"/>
    <mergeCell ref="F159:G159"/>
    <mergeCell ref="F161:G161"/>
    <mergeCell ref="A1:J1"/>
    <mergeCell ref="A3:J3"/>
    <mergeCell ref="F13:G13"/>
    <mergeCell ref="F27:G27"/>
    <mergeCell ref="F29:G29"/>
    <mergeCell ref="F31:G31"/>
    <mergeCell ref="F21:G21"/>
    <mergeCell ref="F23:G23"/>
    <mergeCell ref="F25:G25"/>
    <mergeCell ref="F15:G15"/>
    <mergeCell ref="F17:G17"/>
    <mergeCell ref="F19:G19"/>
    <mergeCell ref="A5:J5"/>
    <mergeCell ref="F9:G9"/>
    <mergeCell ref="F11:G11"/>
    <mergeCell ref="F39:G39"/>
    <mergeCell ref="F41:G41"/>
    <mergeCell ref="F43:G43"/>
    <mergeCell ref="F33:G33"/>
    <mergeCell ref="F35:G35"/>
    <mergeCell ref="F37:G37"/>
    <mergeCell ref="F45:G45"/>
    <mergeCell ref="F49:G49"/>
    <mergeCell ref="F47:G47"/>
    <mergeCell ref="F51:G51"/>
    <mergeCell ref="F53:G53"/>
    <mergeCell ref="F245:G245"/>
    <mergeCell ref="F247:G247"/>
    <mergeCell ref="F249:G249"/>
    <mergeCell ref="F71:G71"/>
    <mergeCell ref="F73:G73"/>
    <mergeCell ref="F75:G75"/>
    <mergeCell ref="F59:G59"/>
    <mergeCell ref="F61:G61"/>
    <mergeCell ref="F63:G63"/>
    <mergeCell ref="F65:G65"/>
    <mergeCell ref="F67:G67"/>
    <mergeCell ref="F95:G95"/>
    <mergeCell ref="F97:G97"/>
    <mergeCell ref="F101:G101"/>
    <mergeCell ref="F85:G85"/>
    <mergeCell ref="F87:G87"/>
    <mergeCell ref="F89:G89"/>
    <mergeCell ref="F91:G91"/>
    <mergeCell ref="F93:G93"/>
    <mergeCell ref="F77:G77"/>
    <mergeCell ref="F79:G79"/>
    <mergeCell ref="F251:G251"/>
    <mergeCell ref="F253:G253"/>
    <mergeCell ref="F255:G255"/>
    <mergeCell ref="F257:G257"/>
    <mergeCell ref="F259:G259"/>
    <mergeCell ref="F261:G261"/>
    <mergeCell ref="F57:G57"/>
    <mergeCell ref="F69:G69"/>
    <mergeCell ref="F81:G81"/>
    <mergeCell ref="F83:G83"/>
    <mergeCell ref="F103:G103"/>
    <mergeCell ref="F105:G105"/>
    <mergeCell ref="F107:G107"/>
    <mergeCell ref="F109:G109"/>
    <mergeCell ref="F99:G99"/>
    <mergeCell ref="F111:G111"/>
    <mergeCell ref="F113:G113"/>
    <mergeCell ref="F115:G115"/>
    <mergeCell ref="F117:G117"/>
    <mergeCell ref="F119:G119"/>
    <mergeCell ref="F207:G207"/>
    <mergeCell ref="F187:G187"/>
    <mergeCell ref="F189:G189"/>
  </mergeCells>
  <conditionalFormatting sqref="O6:U6 N6:N261">
    <cfRule type="cellIs" dxfId="5" priority="7" operator="equal">
      <formula>"DIS"</formula>
    </cfRule>
  </conditionalFormatting>
  <conditionalFormatting sqref="O7:O261">
    <cfRule type="cellIs" dxfId="4" priority="6" operator="equal">
      <formula>"WRONG"</formula>
    </cfRule>
  </conditionalFormatting>
  <conditionalFormatting sqref="R9:R261">
    <cfRule type="containsText" dxfId="3" priority="5" operator="containsText" text="no P no L">
      <formula>NOT(ISERROR(SEARCH("no P no L",R9)))</formula>
    </cfRule>
  </conditionalFormatting>
  <conditionalFormatting sqref="R9:R259">
    <cfRule type="cellIs" dxfId="2" priority="2" operator="equal">
      <formula>"profit"</formula>
    </cfRule>
    <cfRule type="containsText" dxfId="1" priority="3" operator="containsText" text="loss">
      <formula>NOT(ISERROR(SEARCH("loss",R9)))</formula>
    </cfRule>
  </conditionalFormatting>
  <conditionalFormatting sqref="U9:U262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9"/>
  <sheetViews>
    <sheetView topLeftCell="B1" zoomScale="90" zoomScaleNormal="90" workbookViewId="0">
      <pane ySplit="6" topLeftCell="A72" activePane="bottomLeft" state="frozen"/>
      <selection pane="bottomLeft" activeCell="J87" sqref="J87"/>
    </sheetView>
  </sheetViews>
  <sheetFormatPr defaultRowHeight="15" x14ac:dyDescent="0.25"/>
  <cols>
    <col min="1" max="1" width="10.5703125" style="1" bestFit="1" customWidth="1"/>
    <col min="2" max="2" width="12" style="1" bestFit="1" customWidth="1"/>
    <col min="3" max="3" width="31.28515625" style="1" bestFit="1" customWidth="1"/>
    <col min="4" max="4" width="9.140625" style="1"/>
    <col min="5" max="5" width="16.28515625" style="1" bestFit="1" customWidth="1"/>
    <col min="6" max="9" width="9.140625" style="1"/>
    <col min="10" max="10" width="11.5703125" style="1" bestFit="1" customWidth="1"/>
    <col min="11" max="12" width="12.140625" style="1" bestFit="1" customWidth="1"/>
    <col min="13" max="13" width="12.5703125" style="1" bestFit="1" customWidth="1"/>
    <col min="14" max="16384" width="9.140625" style="1"/>
  </cols>
  <sheetData>
    <row r="1" spans="1:18" ht="35.25" x14ac:dyDescent="0.6">
      <c r="A1" s="216" t="s">
        <v>0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7"/>
    </row>
    <row r="2" spans="1:18" ht="31.5" x14ac:dyDescent="0.5">
      <c r="A2" s="73"/>
      <c r="B2" s="74"/>
      <c r="C2" s="74"/>
      <c r="D2" s="74"/>
      <c r="E2" s="74"/>
      <c r="F2" s="74"/>
      <c r="G2" s="75"/>
      <c r="H2" s="74"/>
      <c r="I2" s="74"/>
      <c r="J2" s="74"/>
      <c r="K2" s="75"/>
      <c r="L2" s="75"/>
      <c r="M2" s="75"/>
      <c r="N2" s="218"/>
      <c r="O2" s="218"/>
      <c r="P2" s="218"/>
      <c r="Q2" s="218"/>
      <c r="R2" s="219"/>
    </row>
    <row r="3" spans="1:18" ht="22.5" customHeight="1" x14ac:dyDescent="0.3">
      <c r="A3" s="220" t="s">
        <v>18</v>
      </c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1"/>
    </row>
    <row r="4" spans="1:18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22"/>
      <c r="O4" s="222"/>
      <c r="P4" s="222"/>
      <c r="Q4" s="223"/>
      <c r="R4" s="2"/>
    </row>
    <row r="5" spans="1:18" ht="15.75" thickBot="1" x14ac:dyDescent="0.3">
      <c r="A5" s="206"/>
      <c r="B5" s="206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5"/>
      <c r="P5" s="24"/>
      <c r="Q5" s="24"/>
      <c r="R5" s="23"/>
    </row>
    <row r="6" spans="1:18" x14ac:dyDescent="0.25">
      <c r="A6" s="33" t="s">
        <v>2</v>
      </c>
      <c r="B6" s="34" t="s">
        <v>3</v>
      </c>
      <c r="C6" s="35" t="s">
        <v>4</v>
      </c>
      <c r="D6" s="35" t="s">
        <v>19</v>
      </c>
      <c r="E6" s="35" t="s">
        <v>6</v>
      </c>
      <c r="F6" s="34" t="s">
        <v>7</v>
      </c>
      <c r="G6" s="34" t="s">
        <v>8</v>
      </c>
      <c r="H6" s="34" t="s">
        <v>9</v>
      </c>
      <c r="I6" s="34" t="s">
        <v>10</v>
      </c>
      <c r="J6" s="34" t="s">
        <v>11</v>
      </c>
      <c r="K6" s="34" t="s">
        <v>12</v>
      </c>
      <c r="L6" s="34" t="s">
        <v>13</v>
      </c>
      <c r="M6" s="34" t="s">
        <v>14</v>
      </c>
      <c r="N6" s="36" t="s">
        <v>15</v>
      </c>
      <c r="O6" s="37" t="s">
        <v>16</v>
      </c>
      <c r="P6" s="22"/>
      <c r="Q6" s="22" t="s">
        <v>17</v>
      </c>
      <c r="R6" s="2"/>
    </row>
    <row r="7" spans="1:18" x14ac:dyDescent="0.25">
      <c r="A7" s="38"/>
      <c r="B7" s="39"/>
      <c r="C7" s="213"/>
      <c r="D7" s="214"/>
      <c r="E7" s="214"/>
      <c r="F7" s="214"/>
      <c r="G7" s="214"/>
      <c r="H7" s="214"/>
      <c r="I7" s="214"/>
      <c r="J7" s="215"/>
      <c r="K7" s="40">
        <v>0</v>
      </c>
      <c r="L7" s="40">
        <v>0</v>
      </c>
      <c r="M7" s="41">
        <v>0</v>
      </c>
      <c r="N7" s="68"/>
      <c r="O7" s="39"/>
      <c r="P7" s="6"/>
      <c r="Q7" s="6"/>
      <c r="R7" s="6"/>
    </row>
    <row r="8" spans="1:18" x14ac:dyDescent="0.25">
      <c r="A8" s="83"/>
      <c r="B8" s="21"/>
      <c r="C8" s="12"/>
      <c r="D8" s="13"/>
      <c r="E8" s="13"/>
      <c r="F8" s="81"/>
      <c r="G8" s="4"/>
      <c r="H8" s="4"/>
      <c r="I8" s="7"/>
      <c r="J8" s="17"/>
      <c r="K8" s="80">
        <f t="shared" ref="K8:K9" si="0">J8*I8</f>
        <v>0</v>
      </c>
      <c r="L8" s="78">
        <f t="shared" ref="L8:L9" si="1">J8*H8</f>
        <v>0</v>
      </c>
      <c r="M8" s="41">
        <v>0</v>
      </c>
      <c r="N8" s="76"/>
      <c r="O8" s="39"/>
      <c r="P8" s="5"/>
      <c r="Q8" s="5"/>
      <c r="R8" s="5"/>
    </row>
    <row r="9" spans="1:18" x14ac:dyDescent="0.25">
      <c r="A9" s="63"/>
      <c r="B9" s="31"/>
      <c r="C9" s="20"/>
      <c r="D9" s="20"/>
      <c r="E9" s="30"/>
      <c r="F9" s="207"/>
      <c r="G9" s="210"/>
      <c r="H9" s="19"/>
      <c r="I9" s="64"/>
      <c r="J9" s="65"/>
      <c r="K9" s="80">
        <f t="shared" si="0"/>
        <v>0</v>
      </c>
      <c r="L9" s="78">
        <f t="shared" si="1"/>
        <v>0</v>
      </c>
      <c r="M9" s="41">
        <v>0</v>
      </c>
      <c r="N9" s="76"/>
      <c r="O9" s="39"/>
      <c r="P9" s="5"/>
      <c r="Q9" s="5"/>
      <c r="R9" s="5"/>
    </row>
    <row r="10" spans="1:18" x14ac:dyDescent="0.25">
      <c r="K10" s="43"/>
      <c r="L10" s="40"/>
      <c r="M10" s="41">
        <v>0</v>
      </c>
      <c r="N10" s="76"/>
      <c r="O10" s="39"/>
      <c r="Q10" s="5"/>
    </row>
    <row r="11" spans="1:18" x14ac:dyDescent="0.25">
      <c r="A11" s="95"/>
      <c r="B11" s="21"/>
      <c r="C11" s="12"/>
      <c r="D11" s="13"/>
      <c r="E11" s="13"/>
      <c r="F11" s="32"/>
      <c r="G11" s="4"/>
      <c r="H11" s="4"/>
      <c r="I11" s="7"/>
      <c r="J11" s="17"/>
      <c r="K11" s="80">
        <f t="shared" ref="K11:K12" si="2">J11*I11</f>
        <v>0</v>
      </c>
      <c r="L11" s="78">
        <f t="shared" ref="L11:L12" si="3">J11*H11</f>
        <v>0</v>
      </c>
      <c r="M11" s="41">
        <v>0</v>
      </c>
      <c r="N11" s="76"/>
      <c r="O11" s="39"/>
      <c r="P11" s="58"/>
      <c r="Q11" s="5"/>
      <c r="R11" s="58"/>
    </row>
    <row r="12" spans="1:18" x14ac:dyDescent="0.25">
      <c r="A12" s="63">
        <v>42647</v>
      </c>
      <c r="B12" s="31"/>
      <c r="C12" s="20"/>
      <c r="D12" s="20"/>
      <c r="E12" s="30"/>
      <c r="F12" s="191"/>
      <c r="G12" s="192"/>
      <c r="H12" s="3"/>
      <c r="I12" s="8"/>
      <c r="J12" s="15"/>
      <c r="K12" s="80">
        <f t="shared" si="2"/>
        <v>0</v>
      </c>
      <c r="L12" s="78">
        <f t="shared" si="3"/>
        <v>0</v>
      </c>
      <c r="M12" s="41">
        <v>0</v>
      </c>
      <c r="N12" s="76"/>
      <c r="O12" s="39"/>
      <c r="P12" s="5"/>
      <c r="Q12" s="5"/>
      <c r="R12" s="5"/>
    </row>
    <row r="13" spans="1:18" x14ac:dyDescent="0.25">
      <c r="A13" s="38"/>
      <c r="B13" s="39"/>
      <c r="C13" s="45"/>
      <c r="D13" s="45"/>
      <c r="E13" s="45"/>
      <c r="F13" s="224"/>
      <c r="G13" s="225"/>
      <c r="H13" s="39"/>
      <c r="I13" s="39"/>
      <c r="J13" s="39"/>
      <c r="K13" s="43"/>
      <c r="L13" s="40"/>
      <c r="M13" s="41">
        <v>0</v>
      </c>
      <c r="N13" s="68">
        <v>0</v>
      </c>
      <c r="O13" s="39"/>
      <c r="P13" s="6"/>
      <c r="Q13" s="2"/>
      <c r="R13" s="6"/>
    </row>
    <row r="14" spans="1:18" x14ac:dyDescent="0.25">
      <c r="A14" s="95"/>
      <c r="B14" s="21"/>
      <c r="C14" s="77"/>
      <c r="D14" s="12"/>
      <c r="E14" s="39"/>
      <c r="F14" s="86"/>
      <c r="G14" s="87"/>
      <c r="H14" s="87"/>
      <c r="I14" s="77"/>
      <c r="J14" s="17"/>
      <c r="K14" s="43"/>
      <c r="L14" s="78">
        <f t="shared" ref="L14:L41" si="4">J14*H14</f>
        <v>0</v>
      </c>
      <c r="M14" s="41">
        <v>0</v>
      </c>
      <c r="N14" s="76"/>
      <c r="O14" s="39"/>
      <c r="P14" s="5"/>
      <c r="Q14" s="5"/>
      <c r="R14" s="5"/>
    </row>
    <row r="15" spans="1:18" x14ac:dyDescent="0.25">
      <c r="A15" s="63">
        <v>42647</v>
      </c>
      <c r="B15" s="31"/>
      <c r="C15" s="20"/>
      <c r="D15" s="20"/>
      <c r="E15" s="30"/>
      <c r="F15" s="211"/>
      <c r="G15" s="212"/>
      <c r="H15" s="90"/>
      <c r="I15" s="89"/>
      <c r="J15" s="15"/>
      <c r="K15" s="80">
        <f t="shared" ref="K15:K42" si="5">J15*I15</f>
        <v>0</v>
      </c>
      <c r="L15" s="78">
        <f t="shared" si="4"/>
        <v>0</v>
      </c>
      <c r="M15" s="41">
        <v>0</v>
      </c>
      <c r="N15" s="76"/>
      <c r="O15" s="39"/>
      <c r="P15" s="5"/>
      <c r="Q15" s="5"/>
      <c r="R15" s="5"/>
    </row>
    <row r="16" spans="1:18" x14ac:dyDescent="0.25">
      <c r="A16" s="47"/>
      <c r="B16" s="39"/>
      <c r="C16" s="39"/>
      <c r="D16" s="39"/>
      <c r="E16" s="39"/>
      <c r="F16" s="68"/>
      <c r="G16" s="39"/>
      <c r="H16" s="39"/>
      <c r="I16" s="39"/>
      <c r="J16" s="39"/>
      <c r="K16" s="80">
        <f t="shared" si="5"/>
        <v>0</v>
      </c>
      <c r="L16" s="78">
        <f t="shared" si="4"/>
        <v>0</v>
      </c>
      <c r="M16" s="41">
        <v>0</v>
      </c>
      <c r="N16" s="68">
        <v>0</v>
      </c>
      <c r="O16" s="39"/>
      <c r="P16" s="6"/>
      <c r="Q16" s="2"/>
      <c r="R16" s="2"/>
    </row>
    <row r="17" spans="1:18" x14ac:dyDescent="0.25">
      <c r="A17" s="53">
        <v>42662</v>
      </c>
      <c r="B17" s="93">
        <v>824</v>
      </c>
      <c r="C17" s="54" t="s">
        <v>142</v>
      </c>
      <c r="D17" s="59" t="s">
        <v>120</v>
      </c>
      <c r="E17" s="13" t="s">
        <v>153</v>
      </c>
      <c r="F17" s="55">
        <v>22</v>
      </c>
      <c r="G17" s="18">
        <v>5.5</v>
      </c>
      <c r="H17" s="18">
        <v>119.65</v>
      </c>
      <c r="I17" s="56"/>
      <c r="J17" s="57">
        <v>180</v>
      </c>
      <c r="K17" s="80">
        <f t="shared" si="5"/>
        <v>0</v>
      </c>
      <c r="L17" s="78">
        <f t="shared" si="4"/>
        <v>21537</v>
      </c>
      <c r="M17" s="79">
        <f t="shared" ref="M17:M68" si="6">M16+K18-L17</f>
        <v>5691.5999999999985</v>
      </c>
      <c r="N17" s="76"/>
      <c r="O17" s="39"/>
      <c r="P17" s="5"/>
      <c r="Q17" s="5"/>
      <c r="R17" s="5"/>
    </row>
    <row r="18" spans="1:18" x14ac:dyDescent="0.25">
      <c r="A18" s="63">
        <v>42665</v>
      </c>
      <c r="B18" s="31">
        <v>61</v>
      </c>
      <c r="C18" s="50" t="s">
        <v>142</v>
      </c>
      <c r="D18" s="20"/>
      <c r="E18" s="30" t="s">
        <v>30</v>
      </c>
      <c r="F18" s="211" t="s">
        <v>111</v>
      </c>
      <c r="G18" s="212"/>
      <c r="H18" s="90"/>
      <c r="I18" s="89">
        <v>108.05</v>
      </c>
      <c r="J18" s="15">
        <f>180+72</f>
        <v>252</v>
      </c>
      <c r="K18" s="80">
        <f t="shared" si="5"/>
        <v>27228.6</v>
      </c>
      <c r="L18" s="78">
        <f t="shared" si="4"/>
        <v>0</v>
      </c>
      <c r="M18" s="79">
        <f t="shared" si="6"/>
        <v>5691.5999999999985</v>
      </c>
      <c r="N18" s="76"/>
      <c r="O18" s="39"/>
      <c r="P18" s="5"/>
      <c r="Q18" s="5"/>
      <c r="R18" s="5"/>
    </row>
    <row r="19" spans="1:18" x14ac:dyDescent="0.25">
      <c r="A19" s="44"/>
      <c r="B19" s="42"/>
      <c r="C19" s="42"/>
      <c r="D19" s="42"/>
      <c r="E19" s="42"/>
      <c r="F19" s="68"/>
      <c r="G19" s="39"/>
      <c r="H19" s="39"/>
      <c r="I19" s="46"/>
      <c r="J19" s="49"/>
      <c r="K19" s="80">
        <f t="shared" si="5"/>
        <v>0</v>
      </c>
      <c r="L19" s="78">
        <f t="shared" si="4"/>
        <v>0</v>
      </c>
      <c r="M19" s="79">
        <f t="shared" si="6"/>
        <v>5691.5999999999985</v>
      </c>
      <c r="N19" s="68">
        <v>0</v>
      </c>
      <c r="O19" s="39"/>
      <c r="P19" s="6"/>
      <c r="Q19" s="2"/>
      <c r="R19" s="2"/>
    </row>
    <row r="20" spans="1:18" x14ac:dyDescent="0.25">
      <c r="A20" s="95">
        <v>42662</v>
      </c>
      <c r="B20" s="21">
        <v>825</v>
      </c>
      <c r="C20" s="12" t="s">
        <v>143</v>
      </c>
      <c r="D20" s="59" t="s">
        <v>120</v>
      </c>
      <c r="E20" s="13" t="s">
        <v>153</v>
      </c>
      <c r="F20" s="55">
        <v>22</v>
      </c>
      <c r="G20" s="18">
        <v>6</v>
      </c>
      <c r="H20" s="4">
        <v>64.599999999999994</v>
      </c>
      <c r="I20" s="7"/>
      <c r="J20" s="17">
        <v>180</v>
      </c>
      <c r="K20" s="80">
        <f t="shared" si="5"/>
        <v>0</v>
      </c>
      <c r="L20" s="78">
        <f t="shared" si="4"/>
        <v>11627.999999999998</v>
      </c>
      <c r="M20" s="79">
        <f t="shared" si="6"/>
        <v>8730.0000000000018</v>
      </c>
      <c r="N20" s="76"/>
      <c r="O20" s="39"/>
      <c r="P20" s="5"/>
      <c r="Q20" s="5"/>
      <c r="R20" s="5"/>
    </row>
    <row r="21" spans="1:18" x14ac:dyDescent="0.25">
      <c r="A21" s="16">
        <v>42665</v>
      </c>
      <c r="B21" s="31">
        <v>62</v>
      </c>
      <c r="C21" s="11" t="s">
        <v>143</v>
      </c>
      <c r="D21" s="11"/>
      <c r="E21" s="9" t="s">
        <v>30</v>
      </c>
      <c r="F21" s="191" t="s">
        <v>111</v>
      </c>
      <c r="G21" s="192"/>
      <c r="H21" s="3"/>
      <c r="I21" s="8">
        <v>58.2</v>
      </c>
      <c r="J21" s="15">
        <f>180+72</f>
        <v>252</v>
      </c>
      <c r="K21" s="80">
        <f t="shared" si="5"/>
        <v>14666.400000000001</v>
      </c>
      <c r="L21" s="78">
        <f t="shared" si="4"/>
        <v>0</v>
      </c>
      <c r="M21" s="79">
        <f t="shared" si="6"/>
        <v>8730.0000000000018</v>
      </c>
      <c r="N21" s="76"/>
      <c r="O21" s="39"/>
      <c r="P21" s="5"/>
      <c r="Q21" s="5"/>
      <c r="R21" s="5"/>
    </row>
    <row r="22" spans="1:18" x14ac:dyDescent="0.25">
      <c r="D22" s="66"/>
      <c r="K22" s="80">
        <f t="shared" si="5"/>
        <v>0</v>
      </c>
      <c r="L22" s="78">
        <f t="shared" si="4"/>
        <v>0</v>
      </c>
      <c r="M22" s="79">
        <f t="shared" si="6"/>
        <v>8730.0000000000018</v>
      </c>
      <c r="N22" s="68">
        <v>0</v>
      </c>
    </row>
    <row r="23" spans="1:18" x14ac:dyDescent="0.25">
      <c r="A23" s="95">
        <v>42662</v>
      </c>
      <c r="B23" s="21">
        <v>826</v>
      </c>
      <c r="C23" s="12" t="s">
        <v>144</v>
      </c>
      <c r="D23" s="77" t="s">
        <v>120</v>
      </c>
      <c r="E23" s="13" t="s">
        <v>154</v>
      </c>
      <c r="F23" s="32">
        <v>20</v>
      </c>
      <c r="G23" s="4">
        <v>6</v>
      </c>
      <c r="H23" s="4">
        <v>104.5</v>
      </c>
      <c r="I23" s="7"/>
      <c r="J23" s="17">
        <v>180</v>
      </c>
      <c r="K23" s="80">
        <f t="shared" si="5"/>
        <v>0</v>
      </c>
      <c r="L23" s="78">
        <f t="shared" si="4"/>
        <v>18810</v>
      </c>
      <c r="M23" s="79">
        <f t="shared" si="6"/>
        <v>13494.599999999999</v>
      </c>
      <c r="N23" s="68">
        <v>0</v>
      </c>
      <c r="O23" s="4"/>
      <c r="P23" s="5"/>
      <c r="Q23" s="69"/>
      <c r="R23" s="5"/>
    </row>
    <row r="24" spans="1:18" x14ac:dyDescent="0.25">
      <c r="A24" s="16">
        <v>42665</v>
      </c>
      <c r="B24" s="31">
        <v>63</v>
      </c>
      <c r="C24" s="11" t="s">
        <v>144</v>
      </c>
      <c r="D24" s="11"/>
      <c r="E24" s="9" t="s">
        <v>30</v>
      </c>
      <c r="F24" s="226" t="s">
        <v>58</v>
      </c>
      <c r="G24" s="227"/>
      <c r="H24" s="70"/>
      <c r="I24" s="71">
        <v>93.55</v>
      </c>
      <c r="J24" s="67">
        <f>180+72</f>
        <v>252</v>
      </c>
      <c r="K24" s="80">
        <f t="shared" si="5"/>
        <v>23574.6</v>
      </c>
      <c r="L24" s="78">
        <f t="shared" si="4"/>
        <v>0</v>
      </c>
      <c r="M24" s="79">
        <f t="shared" si="6"/>
        <v>13494.599999999999</v>
      </c>
      <c r="N24" s="68">
        <v>0</v>
      </c>
      <c r="O24" s="4"/>
      <c r="P24" s="5"/>
      <c r="Q24" s="69"/>
      <c r="R24" s="5"/>
    </row>
    <row r="25" spans="1:18" x14ac:dyDescent="0.25">
      <c r="D25" s="66"/>
      <c r="K25" s="80">
        <f t="shared" si="5"/>
        <v>0</v>
      </c>
      <c r="L25" s="78">
        <f t="shared" si="4"/>
        <v>0</v>
      </c>
      <c r="M25" s="79">
        <f t="shared" si="6"/>
        <v>13494.599999999999</v>
      </c>
      <c r="N25" s="68">
        <v>0</v>
      </c>
    </row>
    <row r="26" spans="1:18" x14ac:dyDescent="0.25">
      <c r="A26" s="95">
        <v>42674</v>
      </c>
      <c r="B26" s="96">
        <v>880</v>
      </c>
      <c r="C26" s="12" t="s">
        <v>145</v>
      </c>
      <c r="D26" s="77"/>
      <c r="E26" s="13" t="s">
        <v>129</v>
      </c>
      <c r="F26" s="32">
        <v>18</v>
      </c>
      <c r="G26" s="4">
        <v>18</v>
      </c>
      <c r="H26" s="4">
        <v>69.95</v>
      </c>
      <c r="I26" s="7"/>
      <c r="J26" s="17">
        <v>185</v>
      </c>
      <c r="K26" s="80">
        <f t="shared" si="5"/>
        <v>0</v>
      </c>
      <c r="L26" s="78">
        <f t="shared" si="4"/>
        <v>12940.75</v>
      </c>
      <c r="M26" s="79">
        <f t="shared" si="6"/>
        <v>13636.849999999999</v>
      </c>
      <c r="N26" s="68">
        <v>0</v>
      </c>
      <c r="O26" s="4"/>
      <c r="P26" s="5"/>
      <c r="Q26" s="69"/>
      <c r="R26" s="5"/>
    </row>
    <row r="27" spans="1:18" x14ac:dyDescent="0.25">
      <c r="A27" s="16">
        <v>42665</v>
      </c>
      <c r="B27" s="31">
        <v>64</v>
      </c>
      <c r="C27" s="11" t="s">
        <v>145</v>
      </c>
      <c r="D27" s="11"/>
      <c r="E27" s="9"/>
      <c r="F27" s="191" t="s">
        <v>33</v>
      </c>
      <c r="G27" s="192"/>
      <c r="H27" s="3"/>
      <c r="I27" s="8">
        <v>62.3</v>
      </c>
      <c r="J27" s="15">
        <v>210</v>
      </c>
      <c r="K27" s="80">
        <f t="shared" si="5"/>
        <v>13083</v>
      </c>
      <c r="L27" s="78">
        <f t="shared" si="4"/>
        <v>0</v>
      </c>
      <c r="M27" s="79">
        <f t="shared" si="6"/>
        <v>13636.849999999999</v>
      </c>
      <c r="N27" s="68">
        <v>0</v>
      </c>
      <c r="O27" s="4"/>
      <c r="P27" s="5"/>
      <c r="Q27" s="69"/>
      <c r="R27" s="5"/>
    </row>
    <row r="28" spans="1:18" x14ac:dyDescent="0.25">
      <c r="K28" s="80">
        <f t="shared" si="5"/>
        <v>0</v>
      </c>
      <c r="L28" s="78">
        <f t="shared" si="4"/>
        <v>0</v>
      </c>
      <c r="M28" s="79">
        <f t="shared" si="6"/>
        <v>13636.849999999999</v>
      </c>
      <c r="N28" s="68">
        <v>0</v>
      </c>
    </row>
    <row r="29" spans="1:18" x14ac:dyDescent="0.25">
      <c r="A29" s="14">
        <v>42669</v>
      </c>
      <c r="B29" s="21"/>
      <c r="C29" s="12" t="s">
        <v>146</v>
      </c>
      <c r="D29" s="13" t="s">
        <v>120</v>
      </c>
      <c r="E29" s="13" t="s">
        <v>156</v>
      </c>
      <c r="F29" s="32"/>
      <c r="G29" s="4">
        <v>4</v>
      </c>
      <c r="H29" s="4">
        <v>5.35</v>
      </c>
      <c r="I29" s="7"/>
      <c r="J29" s="17">
        <v>124</v>
      </c>
      <c r="K29" s="80">
        <f t="shared" si="5"/>
        <v>0</v>
      </c>
      <c r="L29" s="78">
        <f t="shared" si="4"/>
        <v>663.4</v>
      </c>
      <c r="M29" s="79">
        <f t="shared" si="6"/>
        <v>13770.599999999999</v>
      </c>
      <c r="N29" s="68">
        <v>0</v>
      </c>
      <c r="O29" s="4"/>
      <c r="P29" s="5"/>
      <c r="Q29" s="69"/>
      <c r="R29" s="5"/>
    </row>
    <row r="30" spans="1:18" x14ac:dyDescent="0.25">
      <c r="A30" s="16">
        <v>42665</v>
      </c>
      <c r="B30" s="31">
        <v>65</v>
      </c>
      <c r="C30" s="11" t="s">
        <v>146</v>
      </c>
      <c r="D30" s="11"/>
      <c r="E30" s="9"/>
      <c r="F30" s="191" t="s">
        <v>34</v>
      </c>
      <c r="G30" s="192"/>
      <c r="H30" s="3"/>
      <c r="I30" s="8">
        <v>5.35</v>
      </c>
      <c r="J30" s="15">
        <v>149</v>
      </c>
      <c r="K30" s="80">
        <f t="shared" si="5"/>
        <v>797.15</v>
      </c>
      <c r="L30" s="78">
        <f t="shared" si="4"/>
        <v>0</v>
      </c>
      <c r="M30" s="79">
        <f t="shared" si="6"/>
        <v>13770.599999999999</v>
      </c>
      <c r="N30" s="68">
        <v>0</v>
      </c>
      <c r="O30" s="4"/>
      <c r="P30" s="5"/>
      <c r="Q30" s="69"/>
      <c r="R30" s="5"/>
    </row>
    <row r="31" spans="1:18" x14ac:dyDescent="0.25">
      <c r="K31" s="80">
        <f t="shared" si="5"/>
        <v>0</v>
      </c>
      <c r="L31" s="78">
        <f t="shared" si="4"/>
        <v>0</v>
      </c>
      <c r="M31" s="79">
        <f t="shared" si="6"/>
        <v>13770.599999999999</v>
      </c>
      <c r="N31" s="68">
        <v>0</v>
      </c>
    </row>
    <row r="32" spans="1:18" x14ac:dyDescent="0.25">
      <c r="A32" s="14">
        <v>42669</v>
      </c>
      <c r="B32" s="21"/>
      <c r="C32" s="12" t="s">
        <v>147</v>
      </c>
      <c r="D32" s="13" t="s">
        <v>120</v>
      </c>
      <c r="E32" s="13" t="s">
        <v>156</v>
      </c>
      <c r="F32" s="32"/>
      <c r="G32" s="4"/>
      <c r="H32" s="4">
        <v>40</v>
      </c>
      <c r="I32" s="7"/>
      <c r="J32" s="17">
        <v>124</v>
      </c>
      <c r="K32" s="80">
        <f t="shared" si="5"/>
        <v>0</v>
      </c>
      <c r="L32" s="78">
        <f t="shared" si="4"/>
        <v>4960</v>
      </c>
      <c r="M32" s="79">
        <f t="shared" si="6"/>
        <v>14770.599999999999</v>
      </c>
      <c r="N32" s="68">
        <v>0</v>
      </c>
      <c r="O32" s="4"/>
      <c r="P32" s="5"/>
      <c r="Q32" s="69"/>
      <c r="R32" s="5"/>
    </row>
    <row r="33" spans="1:18" x14ac:dyDescent="0.25">
      <c r="A33" s="16">
        <v>42668</v>
      </c>
      <c r="B33" s="31">
        <v>66</v>
      </c>
      <c r="C33" s="11" t="s">
        <v>147</v>
      </c>
      <c r="D33" s="11"/>
      <c r="E33" s="9"/>
      <c r="F33" s="191" t="s">
        <v>29</v>
      </c>
      <c r="G33" s="192"/>
      <c r="H33" s="3"/>
      <c r="I33" s="8">
        <v>40</v>
      </c>
      <c r="J33" s="15">
        <v>149</v>
      </c>
      <c r="K33" s="80">
        <f t="shared" si="5"/>
        <v>5960</v>
      </c>
      <c r="L33" s="78">
        <f t="shared" si="4"/>
        <v>0</v>
      </c>
      <c r="M33" s="79">
        <f t="shared" si="6"/>
        <v>14770.599999999999</v>
      </c>
      <c r="N33" s="68">
        <v>0</v>
      </c>
      <c r="O33" s="4"/>
      <c r="P33" s="5"/>
      <c r="Q33" s="69"/>
      <c r="R33" s="5"/>
    </row>
    <row r="34" spans="1:18" x14ac:dyDescent="0.25">
      <c r="K34" s="80">
        <f t="shared" si="5"/>
        <v>0</v>
      </c>
      <c r="L34" s="78">
        <f t="shared" si="4"/>
        <v>0</v>
      </c>
      <c r="M34" s="79">
        <f t="shared" si="6"/>
        <v>14770.599999999999</v>
      </c>
      <c r="N34" s="68">
        <v>0</v>
      </c>
    </row>
    <row r="35" spans="1:18" x14ac:dyDescent="0.25">
      <c r="A35" s="95">
        <v>42669</v>
      </c>
      <c r="B35" s="21"/>
      <c r="C35" s="12" t="s">
        <v>147</v>
      </c>
      <c r="D35" s="13" t="s">
        <v>120</v>
      </c>
      <c r="E35" s="13" t="s">
        <v>156</v>
      </c>
      <c r="F35" s="32"/>
      <c r="G35" s="4"/>
      <c r="H35" s="4">
        <v>50</v>
      </c>
      <c r="I35" s="7"/>
      <c r="J35" s="17">
        <v>124</v>
      </c>
      <c r="K35" s="80">
        <f t="shared" si="5"/>
        <v>0</v>
      </c>
      <c r="L35" s="78">
        <f t="shared" si="4"/>
        <v>6200</v>
      </c>
      <c r="M35" s="79">
        <f t="shared" si="6"/>
        <v>16020.599999999999</v>
      </c>
      <c r="N35" s="68">
        <v>0</v>
      </c>
      <c r="O35" s="4"/>
      <c r="P35" s="5"/>
      <c r="Q35" s="69"/>
      <c r="R35" s="5"/>
    </row>
    <row r="36" spans="1:18" x14ac:dyDescent="0.25">
      <c r="A36" s="16">
        <v>42668</v>
      </c>
      <c r="B36" s="31">
        <v>66</v>
      </c>
      <c r="C36" s="11" t="s">
        <v>147</v>
      </c>
      <c r="D36" s="11"/>
      <c r="E36" s="9"/>
      <c r="F36" s="191" t="s">
        <v>141</v>
      </c>
      <c r="G36" s="192"/>
      <c r="H36" s="3"/>
      <c r="I36" s="8">
        <v>50</v>
      </c>
      <c r="J36" s="15">
        <v>149</v>
      </c>
      <c r="K36" s="80">
        <f t="shared" si="5"/>
        <v>7450</v>
      </c>
      <c r="L36" s="78">
        <f t="shared" si="4"/>
        <v>0</v>
      </c>
      <c r="M36" s="79">
        <f t="shared" si="6"/>
        <v>16020.599999999999</v>
      </c>
      <c r="N36" s="68">
        <v>0</v>
      </c>
      <c r="O36" s="4"/>
      <c r="P36" s="5"/>
      <c r="Q36" s="69"/>
      <c r="R36" s="5"/>
    </row>
    <row r="37" spans="1:18" x14ac:dyDescent="0.25">
      <c r="K37" s="80">
        <f t="shared" si="5"/>
        <v>0</v>
      </c>
      <c r="L37" s="78">
        <f t="shared" si="4"/>
        <v>0</v>
      </c>
      <c r="M37" s="79">
        <f t="shared" si="6"/>
        <v>16020.599999999999</v>
      </c>
      <c r="N37" s="68">
        <v>0</v>
      </c>
    </row>
    <row r="38" spans="1:18" x14ac:dyDescent="0.25">
      <c r="A38" s="95">
        <v>42669</v>
      </c>
      <c r="B38" s="21"/>
      <c r="C38" s="77" t="s">
        <v>147</v>
      </c>
      <c r="D38" s="13" t="s">
        <v>120</v>
      </c>
      <c r="E38" s="13" t="s">
        <v>156</v>
      </c>
      <c r="F38" s="86"/>
      <c r="G38" s="87"/>
      <c r="H38" s="87">
        <v>44</v>
      </c>
      <c r="I38" s="77"/>
      <c r="J38" s="88">
        <v>124</v>
      </c>
      <c r="K38" s="80">
        <f t="shared" si="5"/>
        <v>0</v>
      </c>
      <c r="L38" s="78">
        <f t="shared" si="4"/>
        <v>5456</v>
      </c>
      <c r="M38" s="79">
        <f t="shared" si="6"/>
        <v>17120.599999999999</v>
      </c>
      <c r="N38" s="68">
        <v>0</v>
      </c>
      <c r="O38" s="4"/>
      <c r="P38" s="5"/>
      <c r="Q38" s="69"/>
      <c r="R38" s="5"/>
    </row>
    <row r="39" spans="1:18" x14ac:dyDescent="0.25">
      <c r="A39" s="16">
        <v>42669</v>
      </c>
      <c r="B39" s="31">
        <v>67</v>
      </c>
      <c r="C39" s="11" t="s">
        <v>147</v>
      </c>
      <c r="D39" s="11"/>
      <c r="E39" s="9"/>
      <c r="F39" s="211" t="s">
        <v>39</v>
      </c>
      <c r="G39" s="212"/>
      <c r="H39" s="90"/>
      <c r="I39" s="89">
        <v>44</v>
      </c>
      <c r="J39" s="91">
        <v>149</v>
      </c>
      <c r="K39" s="80">
        <f t="shared" si="5"/>
        <v>6556</v>
      </c>
      <c r="L39" s="78">
        <f t="shared" si="4"/>
        <v>0</v>
      </c>
      <c r="M39" s="79">
        <f t="shared" si="6"/>
        <v>17120.599999999999</v>
      </c>
      <c r="N39" s="68">
        <v>0</v>
      </c>
      <c r="O39" s="4"/>
      <c r="P39" s="5"/>
      <c r="Q39" s="69"/>
      <c r="R39" s="5"/>
    </row>
    <row r="40" spans="1:18" x14ac:dyDescent="0.25">
      <c r="K40" s="80">
        <f t="shared" si="5"/>
        <v>0</v>
      </c>
      <c r="L40" s="78">
        <f t="shared" si="4"/>
        <v>0</v>
      </c>
      <c r="M40" s="79">
        <f t="shared" si="6"/>
        <v>17120.599999999999</v>
      </c>
      <c r="N40" s="68">
        <v>0</v>
      </c>
    </row>
    <row r="41" spans="1:18" x14ac:dyDescent="0.25">
      <c r="A41" s="14">
        <v>42669</v>
      </c>
      <c r="B41" s="21"/>
      <c r="C41" s="12" t="s">
        <v>147</v>
      </c>
      <c r="D41" s="13" t="s">
        <v>120</v>
      </c>
      <c r="E41" s="13" t="s">
        <v>156</v>
      </c>
      <c r="F41" s="32"/>
      <c r="G41" s="4">
        <v>4</v>
      </c>
      <c r="H41" s="4">
        <v>10.35</v>
      </c>
      <c r="I41" s="7"/>
      <c r="J41" s="17">
        <v>124</v>
      </c>
      <c r="K41" s="80">
        <f t="shared" si="5"/>
        <v>0</v>
      </c>
      <c r="L41" s="78">
        <f t="shared" si="4"/>
        <v>1283.3999999999999</v>
      </c>
      <c r="M41" s="79">
        <f t="shared" si="6"/>
        <v>17379.349999999999</v>
      </c>
      <c r="N41" s="68">
        <v>0</v>
      </c>
      <c r="O41" s="4"/>
      <c r="P41" s="5"/>
      <c r="Q41" s="69"/>
      <c r="R41" s="5"/>
    </row>
    <row r="42" spans="1:18" x14ac:dyDescent="0.25">
      <c r="A42" s="16">
        <v>42669</v>
      </c>
      <c r="B42" s="31">
        <v>67</v>
      </c>
      <c r="C42" s="11" t="s">
        <v>147</v>
      </c>
      <c r="D42" s="11"/>
      <c r="E42" s="9"/>
      <c r="F42" s="191" t="s">
        <v>34</v>
      </c>
      <c r="G42" s="192"/>
      <c r="H42" s="3"/>
      <c r="I42" s="8">
        <v>10.35</v>
      </c>
      <c r="J42" s="15">
        <v>149</v>
      </c>
      <c r="K42" s="80">
        <f t="shared" si="5"/>
        <v>1542.1499999999999</v>
      </c>
      <c r="L42" s="78">
        <f t="shared" ref="L42:L93" si="7">J42*H42</f>
        <v>0</v>
      </c>
      <c r="M42" s="79">
        <f t="shared" si="6"/>
        <v>17379.349999999999</v>
      </c>
      <c r="N42" s="68">
        <v>0</v>
      </c>
      <c r="O42" s="4"/>
      <c r="P42" s="5"/>
      <c r="Q42" s="69"/>
      <c r="R42" s="5"/>
    </row>
    <row r="43" spans="1:18" x14ac:dyDescent="0.25">
      <c r="K43" s="80">
        <f t="shared" ref="K43:K94" si="8">J43*I43</f>
        <v>0</v>
      </c>
      <c r="L43" s="78">
        <f t="shared" si="7"/>
        <v>0</v>
      </c>
      <c r="M43" s="79">
        <f t="shared" si="6"/>
        <v>17379.349999999999</v>
      </c>
      <c r="N43" s="68">
        <v>0</v>
      </c>
    </row>
    <row r="44" spans="1:18" x14ac:dyDescent="0.25">
      <c r="A44" s="14"/>
      <c r="B44" s="21"/>
      <c r="C44" s="12" t="s">
        <v>148</v>
      </c>
      <c r="D44" s="13" t="s">
        <v>120</v>
      </c>
      <c r="E44" s="13" t="s">
        <v>156</v>
      </c>
      <c r="F44" s="32">
        <v>10</v>
      </c>
      <c r="G44" s="4">
        <v>5</v>
      </c>
      <c r="H44" s="4">
        <v>20</v>
      </c>
      <c r="I44" s="7"/>
      <c r="J44" s="17">
        <v>125</v>
      </c>
      <c r="K44" s="80">
        <f t="shared" si="8"/>
        <v>0</v>
      </c>
      <c r="L44" s="78">
        <f t="shared" si="7"/>
        <v>2500</v>
      </c>
      <c r="M44" s="79">
        <f t="shared" si="6"/>
        <v>17879.349999999999</v>
      </c>
      <c r="N44" s="68">
        <v>0</v>
      </c>
      <c r="O44" s="4"/>
      <c r="P44" s="5"/>
      <c r="Q44" s="69"/>
      <c r="R44" s="5"/>
    </row>
    <row r="45" spans="1:18" x14ac:dyDescent="0.25">
      <c r="A45" s="16">
        <v>42670</v>
      </c>
      <c r="B45" s="31">
        <v>68</v>
      </c>
      <c r="C45" s="11" t="s">
        <v>148</v>
      </c>
      <c r="D45" s="11"/>
      <c r="E45" s="9"/>
      <c r="F45" s="191" t="s">
        <v>28</v>
      </c>
      <c r="G45" s="192"/>
      <c r="H45" s="3"/>
      <c r="I45" s="8">
        <v>20</v>
      </c>
      <c r="J45" s="15">
        <v>150</v>
      </c>
      <c r="K45" s="80">
        <f t="shared" si="8"/>
        <v>3000</v>
      </c>
      <c r="L45" s="78">
        <f t="shared" si="7"/>
        <v>0</v>
      </c>
      <c r="M45" s="79">
        <f t="shared" si="6"/>
        <v>17879.349999999999</v>
      </c>
      <c r="N45" s="68">
        <v>0</v>
      </c>
      <c r="O45" s="4"/>
      <c r="P45" s="5"/>
      <c r="Q45" s="69"/>
      <c r="R45" s="5"/>
    </row>
    <row r="46" spans="1:18" x14ac:dyDescent="0.25">
      <c r="K46" s="80">
        <f t="shared" si="8"/>
        <v>0</v>
      </c>
      <c r="L46" s="78">
        <f t="shared" si="7"/>
        <v>0</v>
      </c>
      <c r="M46" s="79">
        <f t="shared" si="6"/>
        <v>17879.349999999999</v>
      </c>
      <c r="N46" s="68">
        <v>0</v>
      </c>
    </row>
    <row r="47" spans="1:18" x14ac:dyDescent="0.25">
      <c r="A47" s="14"/>
      <c r="B47" s="21"/>
      <c r="C47" s="12" t="s">
        <v>148</v>
      </c>
      <c r="D47" s="13" t="s">
        <v>120</v>
      </c>
      <c r="E47" s="13" t="s">
        <v>156</v>
      </c>
      <c r="F47" s="32">
        <v>12</v>
      </c>
      <c r="G47" s="4">
        <v>5</v>
      </c>
      <c r="H47" s="4">
        <v>20</v>
      </c>
      <c r="I47" s="7"/>
      <c r="J47" s="17">
        <v>125</v>
      </c>
      <c r="K47" s="80">
        <f t="shared" si="8"/>
        <v>0</v>
      </c>
      <c r="L47" s="78">
        <f t="shared" si="7"/>
        <v>2500</v>
      </c>
      <c r="M47" s="79">
        <f t="shared" si="6"/>
        <v>18379.349999999999</v>
      </c>
      <c r="N47" s="68">
        <v>0</v>
      </c>
      <c r="O47" s="4"/>
      <c r="P47" s="5"/>
      <c r="Q47" s="69"/>
      <c r="R47" s="5"/>
    </row>
    <row r="48" spans="1:18" x14ac:dyDescent="0.25">
      <c r="A48" s="16">
        <v>42670</v>
      </c>
      <c r="B48" s="31">
        <v>68</v>
      </c>
      <c r="C48" s="11" t="s">
        <v>148</v>
      </c>
      <c r="D48" s="11"/>
      <c r="E48" s="9"/>
      <c r="F48" s="191" t="s">
        <v>39</v>
      </c>
      <c r="G48" s="192"/>
      <c r="H48" s="3"/>
      <c r="I48" s="8">
        <v>20</v>
      </c>
      <c r="J48" s="15">
        <v>150</v>
      </c>
      <c r="K48" s="80">
        <f t="shared" si="8"/>
        <v>3000</v>
      </c>
      <c r="L48" s="78">
        <f t="shared" si="7"/>
        <v>0</v>
      </c>
      <c r="M48" s="79">
        <f t="shared" si="6"/>
        <v>18379.349999999999</v>
      </c>
      <c r="N48" s="68">
        <v>0</v>
      </c>
      <c r="O48" s="4"/>
      <c r="P48" s="5"/>
      <c r="Q48" s="69"/>
      <c r="R48" s="5"/>
    </row>
    <row r="49" spans="1:18" x14ac:dyDescent="0.25">
      <c r="K49" s="80">
        <f t="shared" si="8"/>
        <v>0</v>
      </c>
      <c r="L49" s="78">
        <f t="shared" si="7"/>
        <v>0</v>
      </c>
      <c r="M49" s="79">
        <f t="shared" si="6"/>
        <v>18379.349999999999</v>
      </c>
      <c r="N49" s="68">
        <v>0</v>
      </c>
    </row>
    <row r="50" spans="1:18" x14ac:dyDescent="0.25">
      <c r="A50" s="14"/>
      <c r="B50" s="96"/>
      <c r="C50" s="12" t="s">
        <v>148</v>
      </c>
      <c r="D50" s="13" t="s">
        <v>120</v>
      </c>
      <c r="E50" s="13" t="s">
        <v>156</v>
      </c>
      <c r="F50" s="32">
        <v>18</v>
      </c>
      <c r="G50" s="4">
        <v>5</v>
      </c>
      <c r="H50" s="4">
        <v>20</v>
      </c>
      <c r="I50" s="7"/>
      <c r="J50" s="17">
        <v>125</v>
      </c>
      <c r="K50" s="80">
        <f t="shared" si="8"/>
        <v>0</v>
      </c>
      <c r="L50" s="78">
        <f t="shared" si="7"/>
        <v>2500</v>
      </c>
      <c r="M50" s="79">
        <f t="shared" si="6"/>
        <v>18879.349999999999</v>
      </c>
      <c r="N50" s="68">
        <v>0</v>
      </c>
      <c r="O50" s="4"/>
      <c r="P50" s="5"/>
      <c r="Q50" s="69"/>
      <c r="R50" s="5"/>
    </row>
    <row r="51" spans="1:18" x14ac:dyDescent="0.25">
      <c r="A51" s="16">
        <v>42670</v>
      </c>
      <c r="B51" s="31">
        <v>68</v>
      </c>
      <c r="C51" s="11" t="s">
        <v>148</v>
      </c>
      <c r="D51" s="11"/>
      <c r="E51" s="9"/>
      <c r="F51" s="191" t="s">
        <v>141</v>
      </c>
      <c r="G51" s="192"/>
      <c r="H51" s="3"/>
      <c r="I51" s="8">
        <v>20</v>
      </c>
      <c r="J51" s="15">
        <v>150</v>
      </c>
      <c r="K51" s="80">
        <f t="shared" si="8"/>
        <v>3000</v>
      </c>
      <c r="L51" s="78">
        <f t="shared" si="7"/>
        <v>0</v>
      </c>
      <c r="M51" s="79">
        <f t="shared" si="6"/>
        <v>18879.349999999999</v>
      </c>
      <c r="N51" s="68">
        <v>0</v>
      </c>
      <c r="O51" s="4"/>
      <c r="P51" s="5"/>
      <c r="Q51" s="69"/>
      <c r="R51" s="5"/>
    </row>
    <row r="52" spans="1:18" x14ac:dyDescent="0.25">
      <c r="K52" s="80">
        <f t="shared" si="8"/>
        <v>0</v>
      </c>
      <c r="L52" s="78">
        <f t="shared" si="7"/>
        <v>0</v>
      </c>
      <c r="M52" s="79">
        <f t="shared" si="6"/>
        <v>18879.349999999999</v>
      </c>
      <c r="N52" s="68">
        <v>0</v>
      </c>
    </row>
    <row r="53" spans="1:18" x14ac:dyDescent="0.25">
      <c r="A53" s="14"/>
      <c r="B53" s="21"/>
      <c r="C53" s="12" t="s">
        <v>148</v>
      </c>
      <c r="D53" s="13" t="s">
        <v>120</v>
      </c>
      <c r="E53" s="13" t="s">
        <v>156</v>
      </c>
      <c r="F53" s="32">
        <v>15</v>
      </c>
      <c r="G53" s="4">
        <v>5</v>
      </c>
      <c r="H53" s="4">
        <v>20</v>
      </c>
      <c r="I53" s="7"/>
      <c r="J53" s="17">
        <v>125</v>
      </c>
      <c r="K53" s="80">
        <f t="shared" si="8"/>
        <v>0</v>
      </c>
      <c r="L53" s="78">
        <f t="shared" si="7"/>
        <v>2500</v>
      </c>
      <c r="M53" s="79">
        <f t="shared" si="6"/>
        <v>19379.349999999999</v>
      </c>
      <c r="N53" s="68">
        <v>0</v>
      </c>
      <c r="O53" s="4"/>
      <c r="P53" s="5"/>
      <c r="Q53" s="69"/>
      <c r="R53" s="5"/>
    </row>
    <row r="54" spans="1:18" x14ac:dyDescent="0.25">
      <c r="A54" s="16">
        <v>42670</v>
      </c>
      <c r="B54" s="31">
        <v>68</v>
      </c>
      <c r="C54" s="11" t="s">
        <v>148</v>
      </c>
      <c r="D54" s="11"/>
      <c r="E54" s="9"/>
      <c r="F54" s="191" t="s">
        <v>29</v>
      </c>
      <c r="G54" s="192"/>
      <c r="H54" s="3"/>
      <c r="I54" s="8">
        <v>20</v>
      </c>
      <c r="J54" s="15">
        <v>150</v>
      </c>
      <c r="K54" s="80">
        <f t="shared" si="8"/>
        <v>3000</v>
      </c>
      <c r="L54" s="78">
        <f t="shared" si="7"/>
        <v>0</v>
      </c>
      <c r="M54" s="79">
        <f t="shared" si="6"/>
        <v>19379.349999999999</v>
      </c>
      <c r="N54" s="68">
        <v>0</v>
      </c>
      <c r="O54" s="4"/>
      <c r="P54" s="5"/>
      <c r="Q54" s="69"/>
      <c r="R54" s="5"/>
    </row>
    <row r="55" spans="1:18" x14ac:dyDescent="0.25">
      <c r="K55" s="80">
        <f t="shared" si="8"/>
        <v>0</v>
      </c>
      <c r="L55" s="78">
        <f t="shared" si="7"/>
        <v>0</v>
      </c>
      <c r="M55" s="79">
        <f t="shared" si="6"/>
        <v>19379.349999999999</v>
      </c>
      <c r="N55" s="68">
        <v>0</v>
      </c>
    </row>
    <row r="56" spans="1:18" x14ac:dyDescent="0.25">
      <c r="A56" s="14">
        <v>42669</v>
      </c>
      <c r="B56" s="21">
        <v>860</v>
      </c>
      <c r="C56" s="12" t="s">
        <v>149</v>
      </c>
      <c r="D56" s="13" t="s">
        <v>120</v>
      </c>
      <c r="E56" s="13" t="s">
        <v>121</v>
      </c>
      <c r="F56" s="32">
        <v>19</v>
      </c>
      <c r="G56" s="4">
        <v>6</v>
      </c>
      <c r="H56" s="4">
        <v>403.65</v>
      </c>
      <c r="I56" s="7"/>
      <c r="J56" s="17">
        <v>181</v>
      </c>
      <c r="K56" s="80">
        <f t="shared" si="8"/>
        <v>0</v>
      </c>
      <c r="L56" s="78">
        <f t="shared" si="7"/>
        <v>73060.649999999994</v>
      </c>
      <c r="M56" s="79">
        <f t="shared" si="6"/>
        <v>35123.049999999988</v>
      </c>
      <c r="N56" s="68">
        <v>0</v>
      </c>
      <c r="O56" s="4"/>
      <c r="P56" s="5"/>
      <c r="Q56" s="69"/>
      <c r="R56" s="5"/>
    </row>
    <row r="57" spans="1:18" x14ac:dyDescent="0.25">
      <c r="A57" s="16">
        <v>42670</v>
      </c>
      <c r="B57" s="31">
        <v>69</v>
      </c>
      <c r="C57" s="11" t="s">
        <v>149</v>
      </c>
      <c r="D57" s="11"/>
      <c r="E57" s="9" t="s">
        <v>22</v>
      </c>
      <c r="F57" s="191" t="s">
        <v>24</v>
      </c>
      <c r="G57" s="192"/>
      <c r="H57" s="3"/>
      <c r="I57" s="8">
        <f>70+295.45</f>
        <v>365.45</v>
      </c>
      <c r="J57" s="15">
        <f>181+62</f>
        <v>243</v>
      </c>
      <c r="K57" s="80">
        <f t="shared" si="8"/>
        <v>88804.349999999991</v>
      </c>
      <c r="L57" s="78">
        <f t="shared" si="7"/>
        <v>0</v>
      </c>
      <c r="M57" s="79">
        <f t="shared" si="6"/>
        <v>35123.049999999988</v>
      </c>
      <c r="N57" s="68">
        <v>0</v>
      </c>
      <c r="O57" s="4"/>
      <c r="P57" s="5"/>
      <c r="Q57" s="69"/>
      <c r="R57" s="5"/>
    </row>
    <row r="58" spans="1:18" x14ac:dyDescent="0.25">
      <c r="K58" s="80">
        <f t="shared" si="8"/>
        <v>0</v>
      </c>
      <c r="L58" s="78">
        <f t="shared" si="7"/>
        <v>0</v>
      </c>
      <c r="M58" s="79">
        <f t="shared" si="6"/>
        <v>35123.049999999988</v>
      </c>
      <c r="N58" s="68">
        <v>0</v>
      </c>
    </row>
    <row r="59" spans="1:18" x14ac:dyDescent="0.25">
      <c r="A59" s="14">
        <v>42669</v>
      </c>
      <c r="B59" s="21">
        <v>859</v>
      </c>
      <c r="C59" s="12" t="s">
        <v>149</v>
      </c>
      <c r="D59" s="13" t="s">
        <v>120</v>
      </c>
      <c r="E59" s="13" t="s">
        <v>121</v>
      </c>
      <c r="F59" s="32">
        <v>13</v>
      </c>
      <c r="G59" s="4">
        <v>6</v>
      </c>
      <c r="H59" s="4">
        <v>200.1</v>
      </c>
      <c r="I59" s="7"/>
      <c r="J59" s="17">
        <v>181</v>
      </c>
      <c r="K59" s="80">
        <f t="shared" si="8"/>
        <v>0</v>
      </c>
      <c r="L59" s="78">
        <f t="shared" si="7"/>
        <v>36218.1</v>
      </c>
      <c r="M59" s="79">
        <f t="shared" si="6"/>
        <v>42304.749999999978</v>
      </c>
      <c r="N59" s="68">
        <v>0</v>
      </c>
      <c r="O59" s="4"/>
      <c r="P59" s="5"/>
      <c r="Q59" s="69"/>
      <c r="R59" s="5"/>
    </row>
    <row r="60" spans="1:18" x14ac:dyDescent="0.25">
      <c r="A60" s="16">
        <v>42670</v>
      </c>
      <c r="B60" s="31">
        <v>69</v>
      </c>
      <c r="C60" s="11" t="s">
        <v>149</v>
      </c>
      <c r="D60" s="11"/>
      <c r="E60" s="9" t="s">
        <v>22</v>
      </c>
      <c r="F60" s="191" t="s">
        <v>31</v>
      </c>
      <c r="G60" s="192"/>
      <c r="H60" s="3"/>
      <c r="I60" s="8">
        <f>35+143.6</f>
        <v>178.6</v>
      </c>
      <c r="J60" s="15">
        <f>181+62</f>
        <v>243</v>
      </c>
      <c r="K60" s="80">
        <f t="shared" si="8"/>
        <v>43399.799999999996</v>
      </c>
      <c r="L60" s="78">
        <f t="shared" si="7"/>
        <v>0</v>
      </c>
      <c r="M60" s="79">
        <f t="shared" si="6"/>
        <v>42304.749999999978</v>
      </c>
      <c r="N60" s="68">
        <v>0</v>
      </c>
      <c r="O60" s="4"/>
      <c r="P60" s="5"/>
      <c r="Q60" s="69"/>
      <c r="R60" s="5"/>
    </row>
    <row r="61" spans="1:18" x14ac:dyDescent="0.25">
      <c r="K61" s="80">
        <f t="shared" si="8"/>
        <v>0</v>
      </c>
      <c r="L61" s="78">
        <f t="shared" si="7"/>
        <v>0</v>
      </c>
      <c r="M61" s="79">
        <f t="shared" si="6"/>
        <v>42304.749999999978</v>
      </c>
      <c r="N61" s="68">
        <v>0</v>
      </c>
    </row>
    <row r="62" spans="1:18" x14ac:dyDescent="0.25">
      <c r="A62" s="14">
        <v>42669</v>
      </c>
      <c r="B62" s="21">
        <v>859</v>
      </c>
      <c r="C62" s="12" t="s">
        <v>149</v>
      </c>
      <c r="D62" s="13" t="s">
        <v>120</v>
      </c>
      <c r="E62" s="13" t="s">
        <v>121</v>
      </c>
      <c r="F62" s="32">
        <v>16</v>
      </c>
      <c r="G62" s="4">
        <v>6</v>
      </c>
      <c r="H62" s="4">
        <v>394.5</v>
      </c>
      <c r="I62" s="7"/>
      <c r="J62" s="17">
        <v>181</v>
      </c>
      <c r="K62" s="80">
        <f t="shared" si="8"/>
        <v>0</v>
      </c>
      <c r="L62" s="78">
        <f t="shared" si="7"/>
        <v>71404.5</v>
      </c>
      <c r="M62" s="79">
        <f t="shared" si="6"/>
        <v>55743.699999999983</v>
      </c>
      <c r="N62" s="68">
        <v>0</v>
      </c>
      <c r="O62" s="4"/>
      <c r="P62" s="5"/>
      <c r="Q62" s="69"/>
      <c r="R62" s="5"/>
    </row>
    <row r="63" spans="1:18" x14ac:dyDescent="0.25">
      <c r="A63" s="16">
        <v>42670</v>
      </c>
      <c r="B63" s="31">
        <v>69</v>
      </c>
      <c r="C63" s="11" t="s">
        <v>149</v>
      </c>
      <c r="D63" s="11"/>
      <c r="E63" s="9" t="s">
        <v>22</v>
      </c>
      <c r="F63" s="191" t="s">
        <v>23</v>
      </c>
      <c r="G63" s="192"/>
      <c r="H63" s="3"/>
      <c r="I63" s="8">
        <f>70+279.15</f>
        <v>349.15</v>
      </c>
      <c r="J63" s="15">
        <f>181+62</f>
        <v>243</v>
      </c>
      <c r="K63" s="80">
        <f t="shared" si="8"/>
        <v>84843.45</v>
      </c>
      <c r="L63" s="78">
        <f t="shared" si="7"/>
        <v>0</v>
      </c>
      <c r="M63" s="79">
        <f t="shared" si="6"/>
        <v>55743.699999999983</v>
      </c>
      <c r="N63" s="68">
        <v>0</v>
      </c>
      <c r="O63" s="4"/>
      <c r="P63" s="5"/>
      <c r="Q63" s="69"/>
      <c r="R63" s="5"/>
    </row>
    <row r="64" spans="1:18" x14ac:dyDescent="0.25">
      <c r="K64" s="80">
        <f t="shared" si="8"/>
        <v>0</v>
      </c>
      <c r="L64" s="78">
        <f t="shared" si="7"/>
        <v>0</v>
      </c>
      <c r="M64" s="79">
        <f t="shared" si="6"/>
        <v>55743.699999999983</v>
      </c>
      <c r="N64" s="68">
        <v>0</v>
      </c>
    </row>
    <row r="65" spans="1:18" x14ac:dyDescent="0.25">
      <c r="A65" s="95">
        <v>42669</v>
      </c>
      <c r="B65" s="21">
        <v>860</v>
      </c>
      <c r="C65" s="12" t="s">
        <v>149</v>
      </c>
      <c r="D65" s="13" t="s">
        <v>120</v>
      </c>
      <c r="E65" s="13" t="s">
        <v>121</v>
      </c>
      <c r="F65" s="32">
        <v>10</v>
      </c>
      <c r="G65" s="4">
        <v>6</v>
      </c>
      <c r="H65" s="4">
        <v>101.45</v>
      </c>
      <c r="I65" s="7"/>
      <c r="J65" s="17">
        <v>181</v>
      </c>
      <c r="K65" s="80">
        <f t="shared" si="8"/>
        <v>0</v>
      </c>
      <c r="L65" s="78">
        <f t="shared" si="7"/>
        <v>18362.45</v>
      </c>
      <c r="M65" s="79">
        <f t="shared" si="6"/>
        <v>64281.349999999991</v>
      </c>
      <c r="N65" s="68">
        <v>0</v>
      </c>
      <c r="O65" s="4"/>
      <c r="P65" s="5"/>
      <c r="Q65" s="69"/>
      <c r="R65" s="5"/>
    </row>
    <row r="66" spans="1:18" x14ac:dyDescent="0.25">
      <c r="A66" s="16">
        <v>42670</v>
      </c>
      <c r="B66" s="31">
        <v>69</v>
      </c>
      <c r="C66" s="11" t="s">
        <v>149</v>
      </c>
      <c r="D66" s="11"/>
      <c r="E66" s="9" t="s">
        <v>22</v>
      </c>
      <c r="F66" s="191" t="s">
        <v>28</v>
      </c>
      <c r="G66" s="192"/>
      <c r="H66" s="3"/>
      <c r="I66" s="8">
        <f>35+75.7</f>
        <v>110.7</v>
      </c>
      <c r="J66" s="15">
        <f>181+62</f>
        <v>243</v>
      </c>
      <c r="K66" s="80">
        <f t="shared" si="8"/>
        <v>26900.100000000002</v>
      </c>
      <c r="L66" s="78">
        <f t="shared" si="7"/>
        <v>0</v>
      </c>
      <c r="M66" s="79">
        <f t="shared" si="6"/>
        <v>64281.349999999991</v>
      </c>
      <c r="N66" s="68">
        <v>0</v>
      </c>
      <c r="O66" s="4"/>
      <c r="P66" s="5"/>
      <c r="Q66" s="69"/>
      <c r="R66" s="5"/>
    </row>
    <row r="67" spans="1:18" x14ac:dyDescent="0.25">
      <c r="K67" s="80">
        <f t="shared" si="8"/>
        <v>0</v>
      </c>
      <c r="L67" s="78">
        <f t="shared" si="7"/>
        <v>0</v>
      </c>
      <c r="M67" s="79">
        <f t="shared" si="6"/>
        <v>64281.349999999991</v>
      </c>
      <c r="N67" s="68">
        <v>0</v>
      </c>
    </row>
    <row r="68" spans="1:18" x14ac:dyDescent="0.25">
      <c r="A68" s="14">
        <v>42664</v>
      </c>
      <c r="B68" s="21">
        <v>839</v>
      </c>
      <c r="C68" s="12" t="s">
        <v>150</v>
      </c>
      <c r="D68" s="13"/>
      <c r="E68" s="13" t="s">
        <v>129</v>
      </c>
      <c r="F68" s="32">
        <v>20</v>
      </c>
      <c r="G68" s="10" t="s">
        <v>155</v>
      </c>
      <c r="H68" s="4">
        <v>69.900000000000006</v>
      </c>
      <c r="I68" s="7"/>
      <c r="J68" s="17">
        <f>213-25</f>
        <v>188</v>
      </c>
      <c r="K68" s="80">
        <f t="shared" si="8"/>
        <v>0</v>
      </c>
      <c r="L68" s="78">
        <f t="shared" si="7"/>
        <v>13141.2</v>
      </c>
      <c r="M68" s="79">
        <f t="shared" si="6"/>
        <v>65815.849999999991</v>
      </c>
      <c r="N68" s="68">
        <v>0</v>
      </c>
      <c r="O68" s="4"/>
      <c r="P68" s="5"/>
      <c r="Q68" s="69"/>
      <c r="R68" s="5"/>
    </row>
    <row r="69" spans="1:18" x14ac:dyDescent="0.25">
      <c r="A69" s="16">
        <v>42672</v>
      </c>
      <c r="B69" s="31">
        <v>71</v>
      </c>
      <c r="C69" s="11" t="s">
        <v>150</v>
      </c>
      <c r="D69" s="11"/>
      <c r="E69" s="9"/>
      <c r="F69" s="191" t="s">
        <v>46</v>
      </c>
      <c r="G69" s="192"/>
      <c r="H69" s="3"/>
      <c r="I69" s="8">
        <v>68.900000000000006</v>
      </c>
      <c r="J69" s="15">
        <v>213</v>
      </c>
      <c r="K69" s="80">
        <f t="shared" si="8"/>
        <v>14675.7</v>
      </c>
      <c r="L69" s="78">
        <f t="shared" si="7"/>
        <v>0</v>
      </c>
      <c r="M69" s="79">
        <f t="shared" ref="M69:M78" si="9">M68+K70-L69</f>
        <v>65815.849999999991</v>
      </c>
      <c r="N69" s="68">
        <v>0</v>
      </c>
      <c r="O69" s="4"/>
      <c r="P69" s="5"/>
      <c r="Q69" s="69"/>
      <c r="R69" s="5"/>
    </row>
    <row r="70" spans="1:18" x14ac:dyDescent="0.25">
      <c r="K70" s="80">
        <f t="shared" si="8"/>
        <v>0</v>
      </c>
      <c r="L70" s="78">
        <f t="shared" si="7"/>
        <v>0</v>
      </c>
      <c r="M70" s="79">
        <f t="shared" si="9"/>
        <v>65815.849999999991</v>
      </c>
      <c r="N70" s="68">
        <v>0</v>
      </c>
    </row>
    <row r="71" spans="1:18" x14ac:dyDescent="0.25">
      <c r="A71" s="14"/>
      <c r="B71" s="21"/>
      <c r="C71" s="12"/>
      <c r="D71" s="13"/>
      <c r="E71" s="13"/>
      <c r="F71" s="32"/>
      <c r="G71" s="4"/>
      <c r="H71" s="4">
        <v>100</v>
      </c>
      <c r="I71" s="7"/>
      <c r="J71" s="17">
        <v>188</v>
      </c>
      <c r="K71" s="80">
        <f t="shared" si="8"/>
        <v>0</v>
      </c>
      <c r="L71" s="78">
        <f t="shared" si="7"/>
        <v>18800</v>
      </c>
      <c r="M71" s="79">
        <f t="shared" si="9"/>
        <v>68390.399999999994</v>
      </c>
      <c r="N71" s="68">
        <v>0</v>
      </c>
      <c r="O71" s="4"/>
      <c r="P71" s="5"/>
      <c r="Q71" s="69"/>
      <c r="R71" s="5"/>
    </row>
    <row r="72" spans="1:18" x14ac:dyDescent="0.25">
      <c r="A72" s="16">
        <v>42672</v>
      </c>
      <c r="B72" s="31">
        <v>72</v>
      </c>
      <c r="C72" s="11" t="s">
        <v>157</v>
      </c>
      <c r="D72" s="11"/>
      <c r="E72" s="9"/>
      <c r="F72" s="191" t="s">
        <v>151</v>
      </c>
      <c r="G72" s="192"/>
      <c r="H72" s="3"/>
      <c r="I72" s="8">
        <v>100.35</v>
      </c>
      <c r="J72" s="15">
        <v>213</v>
      </c>
      <c r="K72" s="80">
        <f t="shared" si="8"/>
        <v>21374.55</v>
      </c>
      <c r="L72" s="78">
        <f t="shared" si="7"/>
        <v>0</v>
      </c>
      <c r="M72" s="79">
        <f t="shared" si="9"/>
        <v>68390.399999999994</v>
      </c>
      <c r="N72" s="68">
        <v>0</v>
      </c>
      <c r="O72" s="4"/>
      <c r="P72" s="5"/>
      <c r="Q72" s="69"/>
      <c r="R72" s="5"/>
    </row>
    <row r="73" spans="1:18" x14ac:dyDescent="0.25">
      <c r="K73" s="80">
        <f t="shared" si="8"/>
        <v>0</v>
      </c>
      <c r="L73" s="78">
        <f t="shared" si="7"/>
        <v>0</v>
      </c>
      <c r="M73" s="79">
        <f t="shared" si="9"/>
        <v>68390.399999999994</v>
      </c>
      <c r="N73" s="68">
        <v>0</v>
      </c>
    </row>
    <row r="74" spans="1:18" x14ac:dyDescent="0.25">
      <c r="A74" s="14"/>
      <c r="B74" s="21"/>
      <c r="C74" s="12"/>
      <c r="D74" s="13"/>
      <c r="E74" s="13"/>
      <c r="F74" s="32"/>
      <c r="G74" s="4"/>
      <c r="H74" s="4">
        <v>98</v>
      </c>
      <c r="I74" s="7"/>
      <c r="J74" s="17">
        <v>188</v>
      </c>
      <c r="K74" s="80">
        <f t="shared" si="8"/>
        <v>0</v>
      </c>
      <c r="L74" s="78">
        <f t="shared" si="7"/>
        <v>18424</v>
      </c>
      <c r="M74" s="79">
        <f t="shared" si="9"/>
        <v>70883</v>
      </c>
      <c r="N74" s="68">
        <v>0</v>
      </c>
      <c r="O74" s="4"/>
      <c r="P74" s="5"/>
      <c r="Q74" s="69"/>
      <c r="R74" s="5"/>
    </row>
    <row r="75" spans="1:18" x14ac:dyDescent="0.25">
      <c r="A75" s="16">
        <v>42672</v>
      </c>
      <c r="B75" s="31">
        <v>72</v>
      </c>
      <c r="C75" s="11" t="s">
        <v>157</v>
      </c>
      <c r="D75" s="11"/>
      <c r="E75" s="9"/>
      <c r="F75" s="191" t="s">
        <v>152</v>
      </c>
      <c r="G75" s="192"/>
      <c r="H75" s="3"/>
      <c r="I75" s="8">
        <v>98.2</v>
      </c>
      <c r="J75" s="15">
        <v>213</v>
      </c>
      <c r="K75" s="80">
        <f t="shared" si="8"/>
        <v>20916.600000000002</v>
      </c>
      <c r="L75" s="78">
        <f t="shared" si="7"/>
        <v>0</v>
      </c>
      <c r="M75" s="79">
        <f t="shared" si="9"/>
        <v>70883</v>
      </c>
      <c r="N75" s="68">
        <v>0</v>
      </c>
      <c r="O75" s="4"/>
      <c r="P75" s="5"/>
      <c r="Q75" s="69"/>
      <c r="R75" s="5"/>
    </row>
    <row r="76" spans="1:18" x14ac:dyDescent="0.25">
      <c r="K76" s="80">
        <f t="shared" si="8"/>
        <v>0</v>
      </c>
      <c r="L76" s="78">
        <f t="shared" si="7"/>
        <v>0</v>
      </c>
      <c r="M76" s="79">
        <f t="shared" si="9"/>
        <v>70883</v>
      </c>
      <c r="N76" s="68">
        <v>0</v>
      </c>
    </row>
    <row r="77" spans="1:18" x14ac:dyDescent="0.25">
      <c r="A77" s="14"/>
      <c r="B77" s="21"/>
      <c r="C77" s="12"/>
      <c r="D77" s="13"/>
      <c r="E77" s="13"/>
      <c r="F77" s="32"/>
      <c r="G77" s="4"/>
      <c r="H77" s="4"/>
      <c r="I77" s="7"/>
      <c r="J77" s="17"/>
      <c r="K77" s="80">
        <f t="shared" si="8"/>
        <v>0</v>
      </c>
      <c r="L77" s="78">
        <f t="shared" si="7"/>
        <v>0</v>
      </c>
      <c r="M77" s="79">
        <f t="shared" si="9"/>
        <v>70883</v>
      </c>
      <c r="N77" s="68">
        <v>0</v>
      </c>
      <c r="O77" s="4"/>
      <c r="P77" s="5"/>
      <c r="Q77" s="69"/>
      <c r="R77" s="5"/>
    </row>
    <row r="78" spans="1:18" x14ac:dyDescent="0.25">
      <c r="A78" s="16"/>
      <c r="B78" s="31"/>
      <c r="C78" s="11"/>
      <c r="D78" s="11"/>
      <c r="E78" s="9"/>
      <c r="F78" s="191"/>
      <c r="G78" s="192"/>
      <c r="H78" s="3"/>
      <c r="I78" s="8"/>
      <c r="J78" s="15"/>
      <c r="K78" s="80">
        <f t="shared" si="8"/>
        <v>0</v>
      </c>
      <c r="L78" s="78">
        <f t="shared" si="7"/>
        <v>0</v>
      </c>
      <c r="M78" s="79">
        <f t="shared" si="9"/>
        <v>70883</v>
      </c>
      <c r="N78" s="68">
        <v>0</v>
      </c>
      <c r="O78" s="4"/>
      <c r="P78" s="5"/>
      <c r="Q78" s="69"/>
      <c r="R78" s="5"/>
    </row>
    <row r="79" spans="1:18" x14ac:dyDescent="0.25">
      <c r="K79" s="80">
        <f t="shared" si="8"/>
        <v>0</v>
      </c>
      <c r="L79" s="78">
        <f t="shared" si="7"/>
        <v>0</v>
      </c>
      <c r="M79" s="79">
        <f t="shared" ref="M79:M87" si="10">M78+K80</f>
        <v>70883</v>
      </c>
      <c r="N79" s="68">
        <v>0</v>
      </c>
    </row>
    <row r="80" spans="1:18" x14ac:dyDescent="0.25">
      <c r="A80" s="14"/>
      <c r="B80" s="21"/>
      <c r="C80" s="12"/>
      <c r="D80" s="13"/>
      <c r="E80" s="13"/>
      <c r="F80" s="32"/>
      <c r="G80" s="4"/>
      <c r="H80" s="4"/>
      <c r="I80" s="7"/>
      <c r="J80" s="17"/>
      <c r="K80" s="80">
        <f t="shared" si="8"/>
        <v>0</v>
      </c>
      <c r="L80" s="78">
        <f t="shared" si="7"/>
        <v>0</v>
      </c>
      <c r="M80" s="79">
        <f t="shared" si="10"/>
        <v>70883</v>
      </c>
      <c r="N80" s="68">
        <v>0</v>
      </c>
      <c r="O80" s="4"/>
      <c r="P80" s="5"/>
      <c r="Q80" s="69"/>
      <c r="R80" s="5"/>
    </row>
    <row r="81" spans="1:18" x14ac:dyDescent="0.25">
      <c r="A81" s="16"/>
      <c r="B81" s="31"/>
      <c r="C81" s="11"/>
      <c r="D81" s="11"/>
      <c r="E81" s="9"/>
      <c r="F81" s="191"/>
      <c r="G81" s="192"/>
      <c r="H81" s="3"/>
      <c r="I81" s="8"/>
      <c r="J81" s="15"/>
      <c r="K81" s="80">
        <f t="shared" si="8"/>
        <v>0</v>
      </c>
      <c r="L81" s="78">
        <f t="shared" si="7"/>
        <v>0</v>
      </c>
      <c r="M81" s="79">
        <f t="shared" si="10"/>
        <v>70883</v>
      </c>
      <c r="N81" s="68">
        <v>0</v>
      </c>
      <c r="O81" s="4"/>
      <c r="P81" s="5"/>
      <c r="Q81" s="69"/>
      <c r="R81" s="5"/>
    </row>
    <row r="82" spans="1:18" x14ac:dyDescent="0.25">
      <c r="K82" s="80">
        <f t="shared" si="8"/>
        <v>0</v>
      </c>
      <c r="L82" s="78">
        <f t="shared" si="7"/>
        <v>0</v>
      </c>
      <c r="M82" s="79">
        <f t="shared" si="10"/>
        <v>70883</v>
      </c>
      <c r="N82" s="68">
        <v>0</v>
      </c>
    </row>
    <row r="83" spans="1:18" x14ac:dyDescent="0.25">
      <c r="A83" s="14"/>
      <c r="B83" s="21"/>
      <c r="C83" s="12"/>
      <c r="D83" s="13"/>
      <c r="E83" s="13"/>
      <c r="F83" s="32"/>
      <c r="G83" s="4"/>
      <c r="H83" s="4"/>
      <c r="I83" s="7"/>
      <c r="J83" s="17"/>
      <c r="K83" s="80">
        <f t="shared" si="8"/>
        <v>0</v>
      </c>
      <c r="L83" s="78">
        <f t="shared" si="7"/>
        <v>0</v>
      </c>
      <c r="M83" s="79">
        <f t="shared" si="10"/>
        <v>70883</v>
      </c>
      <c r="N83" s="68">
        <v>0</v>
      </c>
      <c r="O83" s="4"/>
      <c r="P83" s="5"/>
      <c r="Q83" s="69"/>
      <c r="R83" s="5"/>
    </row>
    <row r="84" spans="1:18" x14ac:dyDescent="0.25">
      <c r="A84" s="16"/>
      <c r="B84" s="31"/>
      <c r="C84" s="11"/>
      <c r="D84" s="11"/>
      <c r="E84" s="9"/>
      <c r="F84" s="191" t="s">
        <v>158</v>
      </c>
      <c r="G84" s="192"/>
      <c r="H84" s="3"/>
      <c r="I84" s="8"/>
      <c r="J84" s="15">
        <v>70883</v>
      </c>
      <c r="K84" s="80">
        <f t="shared" si="8"/>
        <v>0</v>
      </c>
      <c r="L84" s="78">
        <f t="shared" si="7"/>
        <v>0</v>
      </c>
      <c r="M84" s="79">
        <f t="shared" si="10"/>
        <v>70883</v>
      </c>
      <c r="N84" s="68">
        <v>0</v>
      </c>
      <c r="O84" s="4"/>
      <c r="P84" s="5"/>
      <c r="Q84" s="69"/>
      <c r="R84" s="5"/>
    </row>
    <row r="85" spans="1:18" x14ac:dyDescent="0.25">
      <c r="K85" s="80">
        <f t="shared" si="8"/>
        <v>0</v>
      </c>
      <c r="L85" s="78">
        <f t="shared" si="7"/>
        <v>0</v>
      </c>
      <c r="M85" s="79">
        <f t="shared" si="10"/>
        <v>70883</v>
      </c>
      <c r="N85" s="68">
        <v>0</v>
      </c>
    </row>
    <row r="86" spans="1:18" x14ac:dyDescent="0.25">
      <c r="A86" s="14"/>
      <c r="B86" s="21"/>
      <c r="C86" s="12"/>
      <c r="D86" s="13"/>
      <c r="E86" s="13"/>
      <c r="F86" s="32"/>
      <c r="G86" s="4"/>
      <c r="H86" s="4"/>
      <c r="I86" s="7"/>
      <c r="J86" s="17"/>
      <c r="K86" s="80">
        <f t="shared" si="8"/>
        <v>0</v>
      </c>
      <c r="L86" s="78">
        <f t="shared" si="7"/>
        <v>0</v>
      </c>
      <c r="M86" s="79">
        <f t="shared" si="10"/>
        <v>70883</v>
      </c>
      <c r="N86" s="68">
        <v>0</v>
      </c>
      <c r="O86" s="4"/>
      <c r="P86" s="5"/>
      <c r="Q86" s="69"/>
      <c r="R86" s="5"/>
    </row>
    <row r="87" spans="1:18" x14ac:dyDescent="0.25">
      <c r="A87" s="16"/>
      <c r="B87" s="31"/>
      <c r="C87" s="11"/>
      <c r="D87" s="11"/>
      <c r="E87" s="9"/>
      <c r="F87" s="191" t="s">
        <v>159</v>
      </c>
      <c r="G87" s="192"/>
      <c r="H87" s="3"/>
      <c r="I87" s="8"/>
      <c r="J87" s="15"/>
      <c r="K87" s="80">
        <f t="shared" si="8"/>
        <v>0</v>
      </c>
      <c r="L87" s="78">
        <f t="shared" si="7"/>
        <v>0</v>
      </c>
      <c r="M87" s="79">
        <f t="shared" si="10"/>
        <v>70883</v>
      </c>
      <c r="N87" s="68">
        <v>0</v>
      </c>
      <c r="O87" s="4"/>
      <c r="P87" s="5"/>
      <c r="Q87" s="69"/>
      <c r="R87" s="5"/>
    </row>
    <row r="88" spans="1:18" x14ac:dyDescent="0.25">
      <c r="K88" s="80">
        <f t="shared" si="8"/>
        <v>0</v>
      </c>
      <c r="L88" s="78">
        <f t="shared" si="7"/>
        <v>0</v>
      </c>
      <c r="M88" s="79">
        <f t="shared" ref="M88:M151" si="11">M87+K89</f>
        <v>70883</v>
      </c>
      <c r="N88" s="68">
        <v>0</v>
      </c>
    </row>
    <row r="89" spans="1:18" x14ac:dyDescent="0.25">
      <c r="A89" s="14"/>
      <c r="B89" s="21"/>
      <c r="C89" s="12"/>
      <c r="D89" s="13"/>
      <c r="E89" s="13"/>
      <c r="F89" s="32"/>
      <c r="G89" s="4"/>
      <c r="H89" s="4"/>
      <c r="I89" s="7"/>
      <c r="J89" s="17"/>
      <c r="K89" s="80">
        <f t="shared" si="8"/>
        <v>0</v>
      </c>
      <c r="L89" s="78">
        <f t="shared" si="7"/>
        <v>0</v>
      </c>
      <c r="M89" s="79">
        <f t="shared" si="11"/>
        <v>70883</v>
      </c>
      <c r="N89" s="68">
        <v>0</v>
      </c>
      <c r="O89" s="4"/>
      <c r="P89" s="5"/>
      <c r="Q89" s="69"/>
      <c r="R89" s="5"/>
    </row>
    <row r="90" spans="1:18" x14ac:dyDescent="0.25">
      <c r="A90" s="16"/>
      <c r="B90" s="31"/>
      <c r="C90" s="11"/>
      <c r="D90" s="11"/>
      <c r="E90" s="9"/>
      <c r="F90" s="191"/>
      <c r="G90" s="192"/>
      <c r="H90" s="3"/>
      <c r="I90" s="8"/>
      <c r="J90" s="15"/>
      <c r="K90" s="80">
        <f t="shared" si="8"/>
        <v>0</v>
      </c>
      <c r="L90" s="78">
        <f t="shared" si="7"/>
        <v>0</v>
      </c>
      <c r="M90" s="79">
        <f t="shared" si="11"/>
        <v>70883</v>
      </c>
      <c r="N90" s="68">
        <v>0</v>
      </c>
      <c r="O90" s="4"/>
      <c r="P90" s="5"/>
      <c r="Q90" s="69"/>
      <c r="R90" s="5"/>
    </row>
    <row r="91" spans="1:18" x14ac:dyDescent="0.25">
      <c r="K91" s="80">
        <f t="shared" si="8"/>
        <v>0</v>
      </c>
      <c r="L91" s="78">
        <f t="shared" si="7"/>
        <v>0</v>
      </c>
      <c r="M91" s="79">
        <f t="shared" si="11"/>
        <v>70883</v>
      </c>
      <c r="N91" s="68">
        <v>0</v>
      </c>
    </row>
    <row r="92" spans="1:18" x14ac:dyDescent="0.25">
      <c r="A92" s="14"/>
      <c r="B92" s="21"/>
      <c r="C92" s="12"/>
      <c r="D92" s="13"/>
      <c r="E92" s="13"/>
      <c r="F92" s="32"/>
      <c r="G92" s="4"/>
      <c r="H92" s="4"/>
      <c r="I92" s="7"/>
      <c r="J92" s="17"/>
      <c r="K92" s="80">
        <f t="shared" si="8"/>
        <v>0</v>
      </c>
      <c r="L92" s="78">
        <f t="shared" si="7"/>
        <v>0</v>
      </c>
      <c r="M92" s="79">
        <f t="shared" si="11"/>
        <v>70883</v>
      </c>
      <c r="N92" s="68">
        <v>0</v>
      </c>
      <c r="O92" s="4"/>
      <c r="P92" s="5"/>
      <c r="Q92" s="69"/>
      <c r="R92" s="5"/>
    </row>
    <row r="93" spans="1:18" x14ac:dyDescent="0.25">
      <c r="A93" s="16"/>
      <c r="B93" s="31"/>
      <c r="C93" s="11"/>
      <c r="D93" s="11"/>
      <c r="E93" s="9"/>
      <c r="F93" s="191"/>
      <c r="G93" s="192"/>
      <c r="H93" s="3"/>
      <c r="I93" s="8"/>
      <c r="J93" s="15"/>
      <c r="K93" s="80">
        <f t="shared" si="8"/>
        <v>0</v>
      </c>
      <c r="L93" s="78">
        <f t="shared" si="7"/>
        <v>0</v>
      </c>
      <c r="M93" s="79">
        <f t="shared" si="11"/>
        <v>70883</v>
      </c>
      <c r="N93" s="68">
        <v>0</v>
      </c>
      <c r="O93" s="4"/>
      <c r="P93" s="5"/>
      <c r="Q93" s="69"/>
      <c r="R93" s="5"/>
    </row>
    <row r="94" spans="1:18" x14ac:dyDescent="0.25">
      <c r="K94" s="80">
        <f t="shared" si="8"/>
        <v>0</v>
      </c>
      <c r="L94" s="78">
        <f t="shared" ref="L94:L115" si="12">J94*H94</f>
        <v>0</v>
      </c>
      <c r="M94" s="79">
        <f t="shared" si="11"/>
        <v>70883</v>
      </c>
      <c r="N94" s="68">
        <v>0</v>
      </c>
    </row>
    <row r="95" spans="1:18" x14ac:dyDescent="0.25">
      <c r="A95" s="14"/>
      <c r="B95" s="21"/>
      <c r="C95" s="12"/>
      <c r="D95" s="13"/>
      <c r="E95" s="13"/>
      <c r="F95" s="32"/>
      <c r="G95" s="4"/>
      <c r="H95" s="4"/>
      <c r="I95" s="7"/>
      <c r="J95" s="17"/>
      <c r="K95" s="80">
        <f t="shared" ref="K95:K158" si="13">J95*I95</f>
        <v>0</v>
      </c>
      <c r="L95" s="78">
        <f t="shared" si="12"/>
        <v>0</v>
      </c>
      <c r="M95" s="79">
        <f t="shared" si="11"/>
        <v>70883</v>
      </c>
      <c r="N95" s="68">
        <v>0</v>
      </c>
      <c r="O95" s="4"/>
      <c r="P95" s="5"/>
      <c r="Q95" s="69"/>
      <c r="R95" s="5"/>
    </row>
    <row r="96" spans="1:18" x14ac:dyDescent="0.25">
      <c r="A96" s="16"/>
      <c r="B96" s="31"/>
      <c r="C96" s="11"/>
      <c r="D96" s="11"/>
      <c r="E96" s="9"/>
      <c r="F96" s="191"/>
      <c r="G96" s="192"/>
      <c r="H96" s="3"/>
      <c r="I96" s="8"/>
      <c r="J96" s="15"/>
      <c r="K96" s="80">
        <f t="shared" si="13"/>
        <v>0</v>
      </c>
      <c r="L96" s="78">
        <f t="shared" si="12"/>
        <v>0</v>
      </c>
      <c r="M96" s="79">
        <f t="shared" si="11"/>
        <v>70883</v>
      </c>
      <c r="N96" s="68">
        <v>0</v>
      </c>
      <c r="O96" s="4"/>
      <c r="P96" s="5"/>
      <c r="Q96" s="69"/>
      <c r="R96" s="5"/>
    </row>
    <row r="97" spans="1:18" x14ac:dyDescent="0.25">
      <c r="K97" s="80">
        <f t="shared" si="13"/>
        <v>0</v>
      </c>
      <c r="L97" s="78">
        <f t="shared" si="12"/>
        <v>0</v>
      </c>
      <c r="M97" s="79">
        <f t="shared" si="11"/>
        <v>70883</v>
      </c>
      <c r="N97" s="68">
        <v>0</v>
      </c>
    </row>
    <row r="98" spans="1:18" x14ac:dyDescent="0.25">
      <c r="A98" s="14"/>
      <c r="B98" s="21"/>
      <c r="C98" s="12"/>
      <c r="D98" s="13"/>
      <c r="E98" s="13"/>
      <c r="F98" s="32"/>
      <c r="G98" s="4"/>
      <c r="H98" s="4"/>
      <c r="I98" s="7"/>
      <c r="J98" s="17"/>
      <c r="K98" s="80">
        <f t="shared" si="13"/>
        <v>0</v>
      </c>
      <c r="L98" s="78">
        <f t="shared" si="12"/>
        <v>0</v>
      </c>
      <c r="M98" s="79">
        <f t="shared" si="11"/>
        <v>70883</v>
      </c>
      <c r="N98" s="68">
        <v>0</v>
      </c>
      <c r="O98" s="4"/>
      <c r="P98" s="5"/>
      <c r="Q98" s="69"/>
      <c r="R98" s="5"/>
    </row>
    <row r="99" spans="1:18" x14ac:dyDescent="0.25">
      <c r="A99" s="16"/>
      <c r="B99" s="31"/>
      <c r="C99" s="11"/>
      <c r="D99" s="11"/>
      <c r="E99" s="9"/>
      <c r="F99" s="191"/>
      <c r="G99" s="192"/>
      <c r="H99" s="3"/>
      <c r="I99" s="8"/>
      <c r="J99" s="15"/>
      <c r="K99" s="80">
        <f t="shared" si="13"/>
        <v>0</v>
      </c>
      <c r="L99" s="78">
        <f t="shared" si="12"/>
        <v>0</v>
      </c>
      <c r="M99" s="79">
        <f t="shared" si="11"/>
        <v>70883</v>
      </c>
      <c r="N99" s="68">
        <v>0</v>
      </c>
      <c r="O99" s="4"/>
      <c r="P99" s="5"/>
      <c r="Q99" s="69"/>
      <c r="R99" s="5"/>
    </row>
    <row r="100" spans="1:18" x14ac:dyDescent="0.25">
      <c r="K100" s="80">
        <f t="shared" si="13"/>
        <v>0</v>
      </c>
      <c r="L100" s="78">
        <f t="shared" si="12"/>
        <v>0</v>
      </c>
      <c r="M100" s="79">
        <f t="shared" si="11"/>
        <v>70883</v>
      </c>
      <c r="N100" s="68">
        <v>0</v>
      </c>
    </row>
    <row r="101" spans="1:18" x14ac:dyDescent="0.25">
      <c r="A101" s="14"/>
      <c r="B101" s="21"/>
      <c r="C101" s="12"/>
      <c r="D101" s="13"/>
      <c r="E101" s="13"/>
      <c r="F101" s="32"/>
      <c r="G101" s="4"/>
      <c r="H101" s="4"/>
      <c r="I101" s="7"/>
      <c r="J101" s="17"/>
      <c r="K101" s="80">
        <f t="shared" si="13"/>
        <v>0</v>
      </c>
      <c r="L101" s="78">
        <f t="shared" si="12"/>
        <v>0</v>
      </c>
      <c r="M101" s="79">
        <f t="shared" si="11"/>
        <v>70883</v>
      </c>
      <c r="N101" s="68">
        <v>0</v>
      </c>
      <c r="O101" s="4"/>
      <c r="P101" s="5"/>
      <c r="Q101" s="69"/>
      <c r="R101" s="5"/>
    </row>
    <row r="102" spans="1:18" x14ac:dyDescent="0.25">
      <c r="A102" s="16"/>
      <c r="B102" s="31"/>
      <c r="C102" s="11"/>
      <c r="D102" s="11"/>
      <c r="E102" s="9"/>
      <c r="F102" s="191"/>
      <c r="G102" s="192"/>
      <c r="H102" s="3"/>
      <c r="I102" s="8"/>
      <c r="J102" s="15"/>
      <c r="K102" s="80">
        <f t="shared" si="13"/>
        <v>0</v>
      </c>
      <c r="L102" s="78">
        <f t="shared" si="12"/>
        <v>0</v>
      </c>
      <c r="M102" s="79">
        <f t="shared" si="11"/>
        <v>70883</v>
      </c>
      <c r="N102" s="68">
        <v>0</v>
      </c>
      <c r="O102" s="4"/>
      <c r="P102" s="5"/>
      <c r="Q102" s="69"/>
      <c r="R102" s="5"/>
    </row>
    <row r="103" spans="1:18" x14ac:dyDescent="0.25">
      <c r="K103" s="80">
        <f t="shared" si="13"/>
        <v>0</v>
      </c>
      <c r="L103" s="78">
        <f t="shared" si="12"/>
        <v>0</v>
      </c>
      <c r="M103" s="79">
        <f t="shared" si="11"/>
        <v>70883</v>
      </c>
      <c r="N103" s="68">
        <v>0</v>
      </c>
    </row>
    <row r="104" spans="1:18" x14ac:dyDescent="0.25">
      <c r="A104" s="14"/>
      <c r="B104" s="21"/>
      <c r="C104" s="12"/>
      <c r="D104" s="13"/>
      <c r="E104" s="13"/>
      <c r="F104" s="32"/>
      <c r="G104" s="4"/>
      <c r="H104" s="4"/>
      <c r="I104" s="7"/>
      <c r="J104" s="17"/>
      <c r="K104" s="80">
        <f t="shared" si="13"/>
        <v>0</v>
      </c>
      <c r="L104" s="78">
        <f t="shared" si="12"/>
        <v>0</v>
      </c>
      <c r="M104" s="79">
        <f t="shared" si="11"/>
        <v>70883</v>
      </c>
      <c r="N104" s="68">
        <v>0</v>
      </c>
      <c r="O104" s="4"/>
      <c r="P104" s="5"/>
      <c r="Q104" s="69"/>
      <c r="R104" s="5"/>
    </row>
    <row r="105" spans="1:18" x14ac:dyDescent="0.25">
      <c r="A105" s="16"/>
      <c r="B105" s="31"/>
      <c r="C105" s="11"/>
      <c r="D105" s="11"/>
      <c r="E105" s="9"/>
      <c r="F105" s="191"/>
      <c r="G105" s="192"/>
      <c r="H105" s="3"/>
      <c r="I105" s="8"/>
      <c r="J105" s="15"/>
      <c r="K105" s="80">
        <f t="shared" si="13"/>
        <v>0</v>
      </c>
      <c r="L105" s="78">
        <f t="shared" si="12"/>
        <v>0</v>
      </c>
      <c r="M105" s="79">
        <f t="shared" si="11"/>
        <v>70883</v>
      </c>
      <c r="N105" s="68">
        <v>0</v>
      </c>
      <c r="O105" s="4"/>
      <c r="P105" s="5"/>
      <c r="Q105" s="69"/>
      <c r="R105" s="5"/>
    </row>
    <row r="106" spans="1:18" x14ac:dyDescent="0.25">
      <c r="K106" s="80">
        <f t="shared" si="13"/>
        <v>0</v>
      </c>
      <c r="L106" s="78">
        <f t="shared" si="12"/>
        <v>0</v>
      </c>
      <c r="M106" s="79">
        <f t="shared" si="11"/>
        <v>70883</v>
      </c>
      <c r="N106" s="68">
        <v>0</v>
      </c>
    </row>
    <row r="107" spans="1:18" x14ac:dyDescent="0.25">
      <c r="A107" s="14"/>
      <c r="B107" s="21"/>
      <c r="C107" s="12"/>
      <c r="D107" s="13"/>
      <c r="E107" s="13"/>
      <c r="F107" s="32"/>
      <c r="G107" s="4"/>
      <c r="H107" s="4"/>
      <c r="I107" s="7"/>
      <c r="J107" s="17"/>
      <c r="K107" s="80">
        <f t="shared" si="13"/>
        <v>0</v>
      </c>
      <c r="L107" s="78">
        <f t="shared" si="12"/>
        <v>0</v>
      </c>
      <c r="M107" s="79">
        <f t="shared" si="11"/>
        <v>70883</v>
      </c>
      <c r="N107" s="68">
        <v>0</v>
      </c>
      <c r="O107" s="4"/>
      <c r="P107" s="5"/>
      <c r="Q107" s="69"/>
      <c r="R107" s="5"/>
    </row>
    <row r="108" spans="1:18" x14ac:dyDescent="0.25">
      <c r="A108" s="16"/>
      <c r="B108" s="31"/>
      <c r="C108" s="11"/>
      <c r="D108" s="11"/>
      <c r="E108" s="9"/>
      <c r="F108" s="191"/>
      <c r="G108" s="192"/>
      <c r="H108" s="3"/>
      <c r="I108" s="8"/>
      <c r="J108" s="15"/>
      <c r="K108" s="80">
        <f t="shared" si="13"/>
        <v>0</v>
      </c>
      <c r="L108" s="78">
        <f t="shared" si="12"/>
        <v>0</v>
      </c>
      <c r="M108" s="79">
        <f t="shared" si="11"/>
        <v>70883</v>
      </c>
      <c r="N108" s="68">
        <v>0</v>
      </c>
      <c r="O108" s="4"/>
      <c r="P108" s="5"/>
      <c r="Q108" s="69"/>
      <c r="R108" s="5"/>
    </row>
    <row r="109" spans="1:18" x14ac:dyDescent="0.25">
      <c r="K109" s="80">
        <f t="shared" si="13"/>
        <v>0</v>
      </c>
      <c r="L109" s="78">
        <f t="shared" si="12"/>
        <v>0</v>
      </c>
      <c r="M109" s="79">
        <f t="shared" si="11"/>
        <v>70883</v>
      </c>
      <c r="N109" s="68">
        <v>0</v>
      </c>
    </row>
    <row r="110" spans="1:18" x14ac:dyDescent="0.25">
      <c r="A110" s="14"/>
      <c r="B110" s="21"/>
      <c r="C110" s="12"/>
      <c r="D110" s="13"/>
      <c r="E110" s="13"/>
      <c r="F110" s="32"/>
      <c r="G110" s="4"/>
      <c r="H110" s="4"/>
      <c r="I110" s="7"/>
      <c r="J110" s="17"/>
      <c r="K110" s="80">
        <f t="shared" si="13"/>
        <v>0</v>
      </c>
      <c r="L110" s="78">
        <f t="shared" si="12"/>
        <v>0</v>
      </c>
      <c r="M110" s="79">
        <f t="shared" si="11"/>
        <v>70883</v>
      </c>
      <c r="N110" s="68">
        <v>0</v>
      </c>
      <c r="O110" s="4"/>
      <c r="P110" s="5"/>
      <c r="Q110" s="69"/>
      <c r="R110" s="5"/>
    </row>
    <row r="111" spans="1:18" x14ac:dyDescent="0.25">
      <c r="A111" s="16"/>
      <c r="B111" s="31"/>
      <c r="C111" s="11"/>
      <c r="D111" s="11"/>
      <c r="E111" s="9"/>
      <c r="F111" s="191"/>
      <c r="G111" s="192"/>
      <c r="H111" s="3"/>
      <c r="I111" s="8"/>
      <c r="J111" s="15"/>
      <c r="K111" s="80">
        <f t="shared" si="13"/>
        <v>0</v>
      </c>
      <c r="L111" s="78">
        <f t="shared" si="12"/>
        <v>0</v>
      </c>
      <c r="M111" s="79">
        <f t="shared" si="11"/>
        <v>70883</v>
      </c>
      <c r="N111" s="68">
        <v>0</v>
      </c>
      <c r="O111" s="4"/>
      <c r="P111" s="5"/>
      <c r="Q111" s="69"/>
      <c r="R111" s="5"/>
    </row>
    <row r="112" spans="1:18" x14ac:dyDescent="0.25">
      <c r="K112" s="80">
        <f t="shared" si="13"/>
        <v>0</v>
      </c>
      <c r="L112" s="78">
        <f t="shared" si="12"/>
        <v>0</v>
      </c>
      <c r="M112" s="79">
        <f t="shared" si="11"/>
        <v>70883</v>
      </c>
      <c r="N112" s="68">
        <v>0</v>
      </c>
    </row>
    <row r="113" spans="1:18" x14ac:dyDescent="0.25">
      <c r="A113" s="14"/>
      <c r="B113" s="21"/>
      <c r="C113" s="12"/>
      <c r="D113" s="13"/>
      <c r="E113" s="13"/>
      <c r="F113" s="32"/>
      <c r="G113" s="4"/>
      <c r="H113" s="4"/>
      <c r="I113" s="7"/>
      <c r="J113" s="17"/>
      <c r="K113" s="80">
        <f t="shared" si="13"/>
        <v>0</v>
      </c>
      <c r="L113" s="78">
        <f t="shared" si="12"/>
        <v>0</v>
      </c>
      <c r="M113" s="79">
        <f t="shared" si="11"/>
        <v>70883</v>
      </c>
      <c r="N113" s="68">
        <v>0</v>
      </c>
      <c r="O113" s="4"/>
      <c r="P113" s="5"/>
      <c r="Q113" s="69"/>
      <c r="R113" s="5"/>
    </row>
    <row r="114" spans="1:18" x14ac:dyDescent="0.25">
      <c r="A114" s="16"/>
      <c r="B114" s="31"/>
      <c r="C114" s="11"/>
      <c r="D114" s="11"/>
      <c r="E114" s="9"/>
      <c r="F114" s="191"/>
      <c r="G114" s="192"/>
      <c r="H114" s="3"/>
      <c r="I114" s="8"/>
      <c r="J114" s="15"/>
      <c r="K114" s="80">
        <f t="shared" si="13"/>
        <v>0</v>
      </c>
      <c r="L114" s="78">
        <f t="shared" si="12"/>
        <v>0</v>
      </c>
      <c r="M114" s="79">
        <f t="shared" si="11"/>
        <v>70883</v>
      </c>
      <c r="N114" s="68">
        <v>0</v>
      </c>
      <c r="O114" s="4"/>
      <c r="P114" s="5"/>
      <c r="Q114" s="69"/>
      <c r="R114" s="5"/>
    </row>
    <row r="115" spans="1:18" x14ac:dyDescent="0.25">
      <c r="K115" s="80">
        <f t="shared" si="13"/>
        <v>0</v>
      </c>
      <c r="L115" s="78">
        <f t="shared" si="12"/>
        <v>0</v>
      </c>
      <c r="M115" s="79">
        <f t="shared" si="11"/>
        <v>70883</v>
      </c>
      <c r="N115" s="68">
        <v>0</v>
      </c>
    </row>
    <row r="116" spans="1:18" x14ac:dyDescent="0.25">
      <c r="A116" s="14"/>
      <c r="B116" s="21"/>
      <c r="C116" s="12"/>
      <c r="D116" s="13"/>
      <c r="E116" s="13"/>
      <c r="F116" s="32"/>
      <c r="G116" s="4"/>
      <c r="H116" s="4"/>
      <c r="I116" s="7"/>
      <c r="J116" s="17"/>
      <c r="K116" s="80">
        <f t="shared" si="13"/>
        <v>0</v>
      </c>
      <c r="L116" s="40">
        <v>0</v>
      </c>
      <c r="M116" s="79">
        <f t="shared" si="11"/>
        <v>70883</v>
      </c>
      <c r="N116" s="68">
        <v>0</v>
      </c>
      <c r="O116" s="4"/>
      <c r="P116" s="5"/>
      <c r="Q116" s="69"/>
      <c r="R116" s="5"/>
    </row>
    <row r="117" spans="1:18" x14ac:dyDescent="0.25">
      <c r="A117" s="16"/>
      <c r="B117" s="31"/>
      <c r="C117" s="11"/>
      <c r="D117" s="11"/>
      <c r="E117" s="9"/>
      <c r="F117" s="191"/>
      <c r="G117" s="192"/>
      <c r="H117" s="3"/>
      <c r="I117" s="8"/>
      <c r="J117" s="15"/>
      <c r="K117" s="80">
        <f t="shared" si="13"/>
        <v>0</v>
      </c>
      <c r="L117" s="40">
        <v>0</v>
      </c>
      <c r="M117" s="79">
        <f t="shared" si="11"/>
        <v>70883</v>
      </c>
      <c r="N117" s="68">
        <v>0</v>
      </c>
      <c r="O117" s="4"/>
      <c r="P117" s="5"/>
      <c r="Q117" s="69"/>
      <c r="R117" s="5"/>
    </row>
    <row r="118" spans="1:18" x14ac:dyDescent="0.25">
      <c r="K118" s="80">
        <f t="shared" si="13"/>
        <v>0</v>
      </c>
      <c r="L118" s="40">
        <v>0</v>
      </c>
      <c r="M118" s="79">
        <f t="shared" si="11"/>
        <v>70883</v>
      </c>
      <c r="N118" s="68">
        <v>0</v>
      </c>
    </row>
    <row r="119" spans="1:18" x14ac:dyDescent="0.25">
      <c r="A119" s="14"/>
      <c r="B119" s="21"/>
      <c r="C119" s="12"/>
      <c r="D119" s="13"/>
      <c r="E119" s="13"/>
      <c r="F119" s="32"/>
      <c r="G119" s="4"/>
      <c r="H119" s="4"/>
      <c r="I119" s="7"/>
      <c r="J119" s="17"/>
      <c r="K119" s="80">
        <f t="shared" si="13"/>
        <v>0</v>
      </c>
      <c r="L119" s="40">
        <v>0</v>
      </c>
      <c r="M119" s="79">
        <f t="shared" si="11"/>
        <v>70883</v>
      </c>
      <c r="N119" s="68">
        <v>0</v>
      </c>
      <c r="O119" s="4"/>
      <c r="P119" s="5"/>
      <c r="Q119" s="69"/>
      <c r="R119" s="5"/>
    </row>
    <row r="120" spans="1:18" x14ac:dyDescent="0.25">
      <c r="A120" s="16"/>
      <c r="B120" s="31"/>
      <c r="C120" s="11"/>
      <c r="D120" s="11"/>
      <c r="E120" s="9"/>
      <c r="F120" s="191"/>
      <c r="G120" s="192"/>
      <c r="H120" s="3"/>
      <c r="I120" s="8"/>
      <c r="J120" s="15"/>
      <c r="K120" s="80">
        <f t="shared" si="13"/>
        <v>0</v>
      </c>
      <c r="L120" s="40">
        <v>0</v>
      </c>
      <c r="M120" s="79">
        <f t="shared" si="11"/>
        <v>70883</v>
      </c>
      <c r="N120" s="68">
        <v>0</v>
      </c>
      <c r="O120" s="4"/>
      <c r="P120" s="5"/>
      <c r="Q120" s="69"/>
      <c r="R120" s="5"/>
    </row>
    <row r="121" spans="1:18" x14ac:dyDescent="0.25">
      <c r="K121" s="80">
        <f t="shared" si="13"/>
        <v>0</v>
      </c>
      <c r="L121" s="40">
        <v>0</v>
      </c>
      <c r="M121" s="79">
        <f t="shared" si="11"/>
        <v>70883</v>
      </c>
      <c r="N121" s="68">
        <v>0</v>
      </c>
    </row>
    <row r="122" spans="1:18" x14ac:dyDescent="0.25">
      <c r="A122" s="14"/>
      <c r="B122" s="21"/>
      <c r="C122" s="12"/>
      <c r="D122" s="13"/>
      <c r="E122" s="13"/>
      <c r="F122" s="32"/>
      <c r="G122" s="4"/>
      <c r="H122" s="4"/>
      <c r="I122" s="7"/>
      <c r="J122" s="17"/>
      <c r="K122" s="80">
        <f t="shared" si="13"/>
        <v>0</v>
      </c>
      <c r="L122" s="40">
        <v>0</v>
      </c>
      <c r="M122" s="79">
        <f t="shared" si="11"/>
        <v>70883</v>
      </c>
      <c r="N122" s="68">
        <v>0</v>
      </c>
      <c r="O122" s="4"/>
      <c r="P122" s="5"/>
      <c r="Q122" s="69"/>
      <c r="R122" s="5"/>
    </row>
    <row r="123" spans="1:18" x14ac:dyDescent="0.25">
      <c r="A123" s="16"/>
      <c r="B123" s="31"/>
      <c r="C123" s="11"/>
      <c r="D123" s="11"/>
      <c r="E123" s="9"/>
      <c r="F123" s="191"/>
      <c r="G123" s="192"/>
      <c r="H123" s="3"/>
      <c r="I123" s="8"/>
      <c r="J123" s="15"/>
      <c r="K123" s="80">
        <f t="shared" si="13"/>
        <v>0</v>
      </c>
      <c r="L123" s="40">
        <v>0</v>
      </c>
      <c r="M123" s="79">
        <f t="shared" si="11"/>
        <v>70883</v>
      </c>
      <c r="N123" s="68">
        <v>0</v>
      </c>
      <c r="O123" s="4"/>
      <c r="P123" s="5"/>
      <c r="Q123" s="69"/>
      <c r="R123" s="5"/>
    </row>
    <row r="124" spans="1:18" x14ac:dyDescent="0.25">
      <c r="K124" s="80">
        <f t="shared" si="13"/>
        <v>0</v>
      </c>
      <c r="L124" s="40">
        <v>0</v>
      </c>
      <c r="M124" s="79">
        <f t="shared" si="11"/>
        <v>70883</v>
      </c>
      <c r="N124" s="68">
        <v>0</v>
      </c>
    </row>
    <row r="125" spans="1:18" x14ac:dyDescent="0.25">
      <c r="A125" s="14"/>
      <c r="B125" s="21"/>
      <c r="C125" s="12"/>
      <c r="D125" s="13"/>
      <c r="E125" s="13"/>
      <c r="F125" s="32"/>
      <c r="G125" s="4"/>
      <c r="H125" s="4"/>
      <c r="I125" s="7"/>
      <c r="J125" s="17"/>
      <c r="K125" s="80">
        <f t="shared" si="13"/>
        <v>0</v>
      </c>
      <c r="L125" s="40">
        <v>0</v>
      </c>
      <c r="M125" s="79">
        <f t="shared" si="11"/>
        <v>70883</v>
      </c>
      <c r="N125" s="68">
        <v>0</v>
      </c>
      <c r="O125" s="4"/>
      <c r="P125" s="5"/>
      <c r="Q125" s="69"/>
      <c r="R125" s="5"/>
    </row>
    <row r="126" spans="1:18" x14ac:dyDescent="0.25">
      <c r="A126" s="16"/>
      <c r="B126" s="31"/>
      <c r="C126" s="11"/>
      <c r="D126" s="11"/>
      <c r="E126" s="9"/>
      <c r="F126" s="191"/>
      <c r="G126" s="192"/>
      <c r="H126" s="3"/>
      <c r="I126" s="8"/>
      <c r="J126" s="15"/>
      <c r="K126" s="80">
        <f t="shared" si="13"/>
        <v>0</v>
      </c>
      <c r="L126" s="40">
        <v>0</v>
      </c>
      <c r="M126" s="79">
        <f t="shared" si="11"/>
        <v>70883</v>
      </c>
      <c r="N126" s="68">
        <v>0</v>
      </c>
      <c r="O126" s="4"/>
      <c r="P126" s="5"/>
      <c r="Q126" s="69"/>
      <c r="R126" s="5"/>
    </row>
    <row r="127" spans="1:18" x14ac:dyDescent="0.25">
      <c r="K127" s="80">
        <f t="shared" si="13"/>
        <v>0</v>
      </c>
      <c r="L127" s="40">
        <v>0</v>
      </c>
      <c r="M127" s="79">
        <f t="shared" si="11"/>
        <v>70883</v>
      </c>
      <c r="N127" s="68">
        <v>0</v>
      </c>
    </row>
    <row r="128" spans="1:18" x14ac:dyDescent="0.25">
      <c r="A128" s="14"/>
      <c r="B128" s="21"/>
      <c r="C128" s="12"/>
      <c r="D128" s="13"/>
      <c r="E128" s="13"/>
      <c r="F128" s="32"/>
      <c r="G128" s="4"/>
      <c r="H128" s="4"/>
      <c r="I128" s="7"/>
      <c r="J128" s="17"/>
      <c r="K128" s="80">
        <f t="shared" si="13"/>
        <v>0</v>
      </c>
      <c r="L128" s="40">
        <v>0</v>
      </c>
      <c r="M128" s="79">
        <f t="shared" si="11"/>
        <v>70883</v>
      </c>
      <c r="N128" s="68">
        <v>0</v>
      </c>
      <c r="O128" s="4"/>
      <c r="P128" s="5"/>
      <c r="Q128" s="69"/>
      <c r="R128" s="5"/>
    </row>
    <row r="129" spans="1:18" x14ac:dyDescent="0.25">
      <c r="A129" s="16"/>
      <c r="B129" s="31"/>
      <c r="C129" s="11"/>
      <c r="D129" s="11"/>
      <c r="E129" s="9"/>
      <c r="F129" s="191"/>
      <c r="G129" s="192"/>
      <c r="H129" s="3"/>
      <c r="I129" s="8"/>
      <c r="J129" s="15"/>
      <c r="K129" s="80">
        <f t="shared" si="13"/>
        <v>0</v>
      </c>
      <c r="L129" s="40">
        <v>0</v>
      </c>
      <c r="M129" s="79">
        <f t="shared" si="11"/>
        <v>70883</v>
      </c>
      <c r="N129" s="68">
        <v>0</v>
      </c>
      <c r="O129" s="4"/>
      <c r="P129" s="5"/>
      <c r="Q129" s="69"/>
      <c r="R129" s="5"/>
    </row>
    <row r="130" spans="1:18" x14ac:dyDescent="0.25">
      <c r="K130" s="80">
        <f t="shared" si="13"/>
        <v>0</v>
      </c>
      <c r="L130" s="40">
        <v>0</v>
      </c>
      <c r="M130" s="79">
        <f t="shared" si="11"/>
        <v>70883</v>
      </c>
      <c r="N130" s="68">
        <v>0</v>
      </c>
    </row>
    <row r="131" spans="1:18" x14ac:dyDescent="0.25">
      <c r="A131" s="14"/>
      <c r="B131" s="21"/>
      <c r="C131" s="12"/>
      <c r="D131" s="13"/>
      <c r="E131" s="13"/>
      <c r="F131" s="32"/>
      <c r="G131" s="4"/>
      <c r="H131" s="4"/>
      <c r="I131" s="7"/>
      <c r="J131" s="17"/>
      <c r="K131" s="80">
        <f t="shared" si="13"/>
        <v>0</v>
      </c>
      <c r="L131" s="40">
        <v>0</v>
      </c>
      <c r="M131" s="79">
        <f t="shared" si="11"/>
        <v>70883</v>
      </c>
      <c r="N131" s="68">
        <v>0</v>
      </c>
      <c r="O131" s="4"/>
      <c r="P131" s="5"/>
      <c r="Q131" s="69"/>
      <c r="R131" s="5"/>
    </row>
    <row r="132" spans="1:18" x14ac:dyDescent="0.25">
      <c r="A132" s="16"/>
      <c r="B132" s="31"/>
      <c r="C132" s="11"/>
      <c r="D132" s="11"/>
      <c r="E132" s="9"/>
      <c r="F132" s="191"/>
      <c r="G132" s="192"/>
      <c r="H132" s="3"/>
      <c r="I132" s="8"/>
      <c r="J132" s="15"/>
      <c r="K132" s="80">
        <f t="shared" si="13"/>
        <v>0</v>
      </c>
      <c r="L132" s="40">
        <v>0</v>
      </c>
      <c r="M132" s="79">
        <f t="shared" si="11"/>
        <v>70883</v>
      </c>
      <c r="N132" s="68">
        <v>0</v>
      </c>
      <c r="O132" s="4"/>
      <c r="P132" s="5"/>
      <c r="Q132" s="69"/>
      <c r="R132" s="5"/>
    </row>
    <row r="133" spans="1:18" x14ac:dyDescent="0.25">
      <c r="K133" s="80">
        <f t="shared" si="13"/>
        <v>0</v>
      </c>
      <c r="L133" s="40">
        <v>0</v>
      </c>
      <c r="M133" s="79">
        <f t="shared" si="11"/>
        <v>70883</v>
      </c>
      <c r="N133" s="68">
        <v>0</v>
      </c>
    </row>
    <row r="134" spans="1:18" x14ac:dyDescent="0.25">
      <c r="A134" s="14"/>
      <c r="B134" s="21"/>
      <c r="C134" s="12"/>
      <c r="D134" s="13"/>
      <c r="E134" s="13"/>
      <c r="F134" s="32"/>
      <c r="G134" s="4"/>
      <c r="H134" s="4"/>
      <c r="I134" s="7"/>
      <c r="J134" s="17"/>
      <c r="K134" s="80">
        <f t="shared" si="13"/>
        <v>0</v>
      </c>
      <c r="L134" s="40">
        <v>0</v>
      </c>
      <c r="M134" s="79">
        <f t="shared" si="11"/>
        <v>70883</v>
      </c>
      <c r="N134" s="68">
        <v>0</v>
      </c>
      <c r="O134" s="4"/>
      <c r="P134" s="5"/>
      <c r="Q134" s="69"/>
      <c r="R134" s="5"/>
    </row>
    <row r="135" spans="1:18" x14ac:dyDescent="0.25">
      <c r="A135" s="16"/>
      <c r="B135" s="31"/>
      <c r="C135" s="11"/>
      <c r="D135" s="11"/>
      <c r="E135" s="9"/>
      <c r="F135" s="191"/>
      <c r="G135" s="192"/>
      <c r="H135" s="3"/>
      <c r="I135" s="8"/>
      <c r="J135" s="15"/>
      <c r="K135" s="80">
        <f t="shared" si="13"/>
        <v>0</v>
      </c>
      <c r="L135" s="40">
        <v>0</v>
      </c>
      <c r="M135" s="79">
        <f t="shared" si="11"/>
        <v>70883</v>
      </c>
      <c r="N135" s="68">
        <v>0</v>
      </c>
      <c r="O135" s="4"/>
      <c r="P135" s="5"/>
      <c r="Q135" s="69"/>
      <c r="R135" s="5"/>
    </row>
    <row r="136" spans="1:18" x14ac:dyDescent="0.25">
      <c r="K136" s="80">
        <f t="shared" si="13"/>
        <v>0</v>
      </c>
      <c r="L136" s="40">
        <v>0</v>
      </c>
      <c r="M136" s="79">
        <f t="shared" si="11"/>
        <v>70883</v>
      </c>
      <c r="N136" s="68">
        <v>0</v>
      </c>
    </row>
    <row r="137" spans="1:18" x14ac:dyDescent="0.25">
      <c r="A137" s="14"/>
      <c r="B137" s="21"/>
      <c r="C137" s="12"/>
      <c r="D137" s="13"/>
      <c r="E137" s="13"/>
      <c r="F137" s="32"/>
      <c r="G137" s="4"/>
      <c r="H137" s="4"/>
      <c r="I137" s="7"/>
      <c r="J137" s="17"/>
      <c r="K137" s="80">
        <f t="shared" si="13"/>
        <v>0</v>
      </c>
      <c r="L137" s="40">
        <v>0</v>
      </c>
      <c r="M137" s="79">
        <f t="shared" si="11"/>
        <v>70883</v>
      </c>
      <c r="N137" s="68">
        <v>0</v>
      </c>
      <c r="O137" s="4"/>
      <c r="P137" s="5"/>
      <c r="Q137" s="69"/>
      <c r="R137" s="5"/>
    </row>
    <row r="138" spans="1:18" x14ac:dyDescent="0.25">
      <c r="A138" s="16"/>
      <c r="B138" s="31"/>
      <c r="C138" s="11"/>
      <c r="D138" s="11"/>
      <c r="E138" s="9"/>
      <c r="F138" s="191"/>
      <c r="G138" s="192"/>
      <c r="H138" s="3"/>
      <c r="I138" s="8"/>
      <c r="J138" s="15"/>
      <c r="K138" s="80">
        <f t="shared" si="13"/>
        <v>0</v>
      </c>
      <c r="L138" s="40">
        <v>0</v>
      </c>
      <c r="M138" s="79">
        <f t="shared" si="11"/>
        <v>70883</v>
      </c>
      <c r="N138" s="68">
        <v>0</v>
      </c>
      <c r="O138" s="4"/>
      <c r="P138" s="5"/>
      <c r="Q138" s="69"/>
      <c r="R138" s="5"/>
    </row>
    <row r="139" spans="1:18" x14ac:dyDescent="0.25">
      <c r="K139" s="80">
        <f t="shared" si="13"/>
        <v>0</v>
      </c>
      <c r="L139" s="40">
        <v>0</v>
      </c>
      <c r="M139" s="79">
        <f t="shared" si="11"/>
        <v>70883</v>
      </c>
      <c r="N139" s="68">
        <v>0</v>
      </c>
    </row>
    <row r="140" spans="1:18" x14ac:dyDescent="0.25">
      <c r="A140" s="14"/>
      <c r="B140" s="21"/>
      <c r="C140" s="12"/>
      <c r="D140" s="13"/>
      <c r="E140" s="13"/>
      <c r="F140" s="32"/>
      <c r="G140" s="4"/>
      <c r="H140" s="4"/>
      <c r="I140" s="7"/>
      <c r="J140" s="17"/>
      <c r="K140" s="80">
        <f t="shared" si="13"/>
        <v>0</v>
      </c>
      <c r="L140" s="40">
        <v>0</v>
      </c>
      <c r="M140" s="79">
        <f t="shared" si="11"/>
        <v>70883</v>
      </c>
      <c r="N140" s="68">
        <v>0</v>
      </c>
      <c r="O140" s="4"/>
      <c r="P140" s="5"/>
      <c r="Q140" s="69"/>
      <c r="R140" s="5"/>
    </row>
    <row r="141" spans="1:18" x14ac:dyDescent="0.25">
      <c r="A141" s="16"/>
      <c r="B141" s="31"/>
      <c r="C141" s="11"/>
      <c r="D141" s="11"/>
      <c r="E141" s="9"/>
      <c r="F141" s="191"/>
      <c r="G141" s="192"/>
      <c r="H141" s="3"/>
      <c r="I141" s="8"/>
      <c r="J141" s="15"/>
      <c r="K141" s="80">
        <f t="shared" si="13"/>
        <v>0</v>
      </c>
      <c r="L141" s="40">
        <v>0</v>
      </c>
      <c r="M141" s="79">
        <f t="shared" si="11"/>
        <v>70883</v>
      </c>
      <c r="N141" s="68">
        <v>0</v>
      </c>
      <c r="O141" s="4"/>
      <c r="P141" s="5"/>
      <c r="Q141" s="69"/>
      <c r="R141" s="5"/>
    </row>
    <row r="142" spans="1:18" x14ac:dyDescent="0.25">
      <c r="K142" s="80">
        <f t="shared" si="13"/>
        <v>0</v>
      </c>
      <c r="L142" s="40">
        <v>0</v>
      </c>
      <c r="M142" s="79">
        <f t="shared" si="11"/>
        <v>70883</v>
      </c>
      <c r="N142" s="68">
        <v>0</v>
      </c>
    </row>
    <row r="143" spans="1:18" x14ac:dyDescent="0.25">
      <c r="A143" s="14"/>
      <c r="B143" s="21"/>
      <c r="C143" s="12"/>
      <c r="D143" s="13"/>
      <c r="E143" s="13"/>
      <c r="F143" s="32"/>
      <c r="G143" s="4"/>
      <c r="H143" s="4"/>
      <c r="I143" s="7"/>
      <c r="J143" s="17"/>
      <c r="K143" s="80">
        <f t="shared" si="13"/>
        <v>0</v>
      </c>
      <c r="L143" s="40">
        <v>0</v>
      </c>
      <c r="M143" s="79">
        <f t="shared" si="11"/>
        <v>70883</v>
      </c>
      <c r="N143" s="68">
        <v>0</v>
      </c>
      <c r="O143" s="4"/>
      <c r="P143" s="5"/>
      <c r="Q143" s="69"/>
      <c r="R143" s="5"/>
    </row>
    <row r="144" spans="1:18" x14ac:dyDescent="0.25">
      <c r="A144" s="16"/>
      <c r="B144" s="31"/>
      <c r="C144" s="11"/>
      <c r="D144" s="11"/>
      <c r="E144" s="9"/>
      <c r="F144" s="191"/>
      <c r="G144" s="192"/>
      <c r="H144" s="3"/>
      <c r="I144" s="8"/>
      <c r="J144" s="15"/>
      <c r="K144" s="80">
        <f t="shared" si="13"/>
        <v>0</v>
      </c>
      <c r="L144" s="40">
        <v>0</v>
      </c>
      <c r="M144" s="79">
        <f t="shared" si="11"/>
        <v>70883</v>
      </c>
      <c r="N144" s="68">
        <v>0</v>
      </c>
      <c r="O144" s="4"/>
      <c r="P144" s="5"/>
      <c r="Q144" s="69"/>
      <c r="R144" s="5"/>
    </row>
    <row r="145" spans="1:18" x14ac:dyDescent="0.25">
      <c r="K145" s="80">
        <f t="shared" si="13"/>
        <v>0</v>
      </c>
      <c r="L145" s="40">
        <v>0</v>
      </c>
      <c r="M145" s="79">
        <f t="shared" si="11"/>
        <v>70883</v>
      </c>
      <c r="N145" s="68">
        <v>0</v>
      </c>
    </row>
    <row r="146" spans="1:18" x14ac:dyDescent="0.25">
      <c r="A146" s="14"/>
      <c r="B146" s="21"/>
      <c r="C146" s="12"/>
      <c r="D146" s="13"/>
      <c r="E146" s="13"/>
      <c r="F146" s="32"/>
      <c r="G146" s="4"/>
      <c r="H146" s="4"/>
      <c r="I146" s="7"/>
      <c r="J146" s="17"/>
      <c r="K146" s="80">
        <f t="shared" si="13"/>
        <v>0</v>
      </c>
      <c r="L146" s="40">
        <v>0</v>
      </c>
      <c r="M146" s="79">
        <f t="shared" si="11"/>
        <v>70883</v>
      </c>
      <c r="N146" s="68">
        <v>0</v>
      </c>
      <c r="O146" s="4"/>
      <c r="P146" s="5"/>
      <c r="Q146" s="69"/>
      <c r="R146" s="5"/>
    </row>
    <row r="147" spans="1:18" x14ac:dyDescent="0.25">
      <c r="A147" s="16"/>
      <c r="B147" s="31"/>
      <c r="C147" s="11"/>
      <c r="D147" s="11"/>
      <c r="E147" s="9"/>
      <c r="F147" s="191"/>
      <c r="G147" s="192"/>
      <c r="H147" s="3"/>
      <c r="I147" s="8"/>
      <c r="J147" s="15"/>
      <c r="K147" s="80">
        <f t="shared" si="13"/>
        <v>0</v>
      </c>
      <c r="L147" s="40">
        <v>0</v>
      </c>
      <c r="M147" s="79">
        <f t="shared" si="11"/>
        <v>70883</v>
      </c>
      <c r="N147" s="68">
        <v>0</v>
      </c>
      <c r="O147" s="4"/>
      <c r="P147" s="5"/>
      <c r="Q147" s="69"/>
      <c r="R147" s="5"/>
    </row>
    <row r="148" spans="1:18" x14ac:dyDescent="0.25">
      <c r="K148" s="80">
        <f t="shared" si="13"/>
        <v>0</v>
      </c>
      <c r="L148" s="40">
        <v>0</v>
      </c>
      <c r="M148" s="79">
        <f t="shared" si="11"/>
        <v>70883</v>
      </c>
      <c r="N148" s="68">
        <v>0</v>
      </c>
    </row>
    <row r="149" spans="1:18" x14ac:dyDescent="0.25">
      <c r="A149" s="14"/>
      <c r="B149" s="21"/>
      <c r="C149" s="12"/>
      <c r="D149" s="13"/>
      <c r="E149" s="13"/>
      <c r="F149" s="32"/>
      <c r="G149" s="4"/>
      <c r="H149" s="4"/>
      <c r="I149" s="7"/>
      <c r="J149" s="17"/>
      <c r="K149" s="80">
        <f t="shared" si="13"/>
        <v>0</v>
      </c>
      <c r="L149" s="40">
        <v>0</v>
      </c>
      <c r="M149" s="79">
        <f t="shared" si="11"/>
        <v>70883</v>
      </c>
      <c r="N149" s="68">
        <v>0</v>
      </c>
      <c r="O149" s="4"/>
      <c r="P149" s="5"/>
      <c r="Q149" s="69"/>
      <c r="R149" s="5"/>
    </row>
    <row r="150" spans="1:18" x14ac:dyDescent="0.25">
      <c r="A150" s="16"/>
      <c r="B150" s="31"/>
      <c r="C150" s="11"/>
      <c r="D150" s="11"/>
      <c r="E150" s="9"/>
      <c r="F150" s="191"/>
      <c r="G150" s="192"/>
      <c r="H150" s="3"/>
      <c r="I150" s="8"/>
      <c r="J150" s="15"/>
      <c r="K150" s="80">
        <f t="shared" si="13"/>
        <v>0</v>
      </c>
      <c r="L150" s="40">
        <v>0</v>
      </c>
      <c r="M150" s="79">
        <f t="shared" si="11"/>
        <v>70883</v>
      </c>
      <c r="N150" s="68">
        <v>0</v>
      </c>
      <c r="O150" s="4"/>
      <c r="P150" s="5"/>
      <c r="Q150" s="69"/>
      <c r="R150" s="5"/>
    </row>
    <row r="151" spans="1:18" x14ac:dyDescent="0.25">
      <c r="K151" s="80">
        <f t="shared" si="13"/>
        <v>0</v>
      </c>
      <c r="L151" s="40">
        <v>0</v>
      </c>
      <c r="M151" s="79">
        <f t="shared" si="11"/>
        <v>70883</v>
      </c>
      <c r="N151" s="68">
        <v>0</v>
      </c>
    </row>
    <row r="152" spans="1:18" x14ac:dyDescent="0.25">
      <c r="A152" s="14"/>
      <c r="B152" s="21"/>
      <c r="C152" s="12"/>
      <c r="D152" s="13"/>
      <c r="E152" s="13"/>
      <c r="F152" s="32"/>
      <c r="G152" s="4"/>
      <c r="H152" s="4"/>
      <c r="I152" s="7"/>
      <c r="J152" s="17"/>
      <c r="K152" s="80">
        <f t="shared" si="13"/>
        <v>0</v>
      </c>
      <c r="L152" s="40">
        <v>0</v>
      </c>
      <c r="M152" s="79">
        <f t="shared" ref="M152:M159" si="14">M151+K153</f>
        <v>70883</v>
      </c>
      <c r="N152" s="68">
        <v>0</v>
      </c>
      <c r="O152" s="4"/>
      <c r="P152" s="5"/>
      <c r="Q152" s="69"/>
      <c r="R152" s="5"/>
    </row>
    <row r="153" spans="1:18" x14ac:dyDescent="0.25">
      <c r="A153" s="16"/>
      <c r="B153" s="31"/>
      <c r="C153" s="11"/>
      <c r="D153" s="11"/>
      <c r="E153" s="9"/>
      <c r="F153" s="191"/>
      <c r="G153" s="192"/>
      <c r="H153" s="3"/>
      <c r="I153" s="8"/>
      <c r="J153" s="15"/>
      <c r="K153" s="80">
        <f t="shared" si="13"/>
        <v>0</v>
      </c>
      <c r="L153" s="40">
        <v>0</v>
      </c>
      <c r="M153" s="79">
        <f t="shared" si="14"/>
        <v>70883</v>
      </c>
      <c r="N153" s="68">
        <v>0</v>
      </c>
      <c r="O153" s="4"/>
      <c r="P153" s="5"/>
      <c r="Q153" s="69"/>
      <c r="R153" s="5"/>
    </row>
    <row r="154" spans="1:18" x14ac:dyDescent="0.25">
      <c r="K154" s="80">
        <f t="shared" si="13"/>
        <v>0</v>
      </c>
      <c r="L154" s="40">
        <v>0</v>
      </c>
      <c r="M154" s="79">
        <f t="shared" si="14"/>
        <v>70883</v>
      </c>
      <c r="N154" s="68">
        <v>0</v>
      </c>
    </row>
    <row r="155" spans="1:18" x14ac:dyDescent="0.25">
      <c r="A155" s="14"/>
      <c r="B155" s="21"/>
      <c r="C155" s="12"/>
      <c r="D155" s="13"/>
      <c r="E155" s="13"/>
      <c r="F155" s="32"/>
      <c r="G155" s="4"/>
      <c r="H155" s="4"/>
      <c r="I155" s="7"/>
      <c r="J155" s="17"/>
      <c r="K155" s="80">
        <f t="shared" si="13"/>
        <v>0</v>
      </c>
      <c r="L155" s="40">
        <v>0</v>
      </c>
      <c r="M155" s="79">
        <f t="shared" si="14"/>
        <v>70883</v>
      </c>
      <c r="N155" s="68">
        <v>0</v>
      </c>
      <c r="O155" s="4"/>
      <c r="P155" s="5"/>
      <c r="Q155" s="69"/>
      <c r="R155" s="5"/>
    </row>
    <row r="156" spans="1:18" x14ac:dyDescent="0.25">
      <c r="A156" s="16"/>
      <c r="B156" s="31"/>
      <c r="C156" s="11"/>
      <c r="D156" s="11"/>
      <c r="E156" s="9"/>
      <c r="F156" s="191"/>
      <c r="G156" s="192"/>
      <c r="H156" s="3"/>
      <c r="I156" s="8"/>
      <c r="J156" s="15"/>
      <c r="K156" s="80">
        <f t="shared" si="13"/>
        <v>0</v>
      </c>
      <c r="L156" s="40">
        <v>0</v>
      </c>
      <c r="M156" s="79">
        <f t="shared" si="14"/>
        <v>70883</v>
      </c>
      <c r="N156" s="68">
        <v>0</v>
      </c>
      <c r="O156" s="4"/>
      <c r="P156" s="5"/>
      <c r="Q156" s="69"/>
      <c r="R156" s="5"/>
    </row>
    <row r="157" spans="1:18" x14ac:dyDescent="0.25">
      <c r="K157" s="80">
        <f t="shared" si="13"/>
        <v>0</v>
      </c>
      <c r="L157" s="40">
        <v>0</v>
      </c>
      <c r="M157" s="79">
        <f t="shared" si="14"/>
        <v>70883</v>
      </c>
      <c r="N157" s="68">
        <v>0</v>
      </c>
    </row>
    <row r="158" spans="1:18" x14ac:dyDescent="0.25">
      <c r="A158" s="14"/>
      <c r="B158" s="21"/>
      <c r="C158" s="12"/>
      <c r="D158" s="13"/>
      <c r="E158" s="13"/>
      <c r="F158" s="32"/>
      <c r="G158" s="4"/>
      <c r="H158" s="4"/>
      <c r="I158" s="7"/>
      <c r="J158" s="17"/>
      <c r="K158" s="80">
        <f t="shared" si="13"/>
        <v>0</v>
      </c>
      <c r="L158" s="40">
        <v>0</v>
      </c>
      <c r="M158" s="79">
        <f t="shared" si="14"/>
        <v>70883</v>
      </c>
      <c r="N158" s="68">
        <v>0</v>
      </c>
      <c r="O158" s="4"/>
      <c r="P158" s="5"/>
      <c r="Q158" s="69"/>
      <c r="R158" s="5"/>
    </row>
    <row r="159" spans="1:18" x14ac:dyDescent="0.25">
      <c r="A159" s="16"/>
      <c r="B159" s="31"/>
      <c r="C159" s="11"/>
      <c r="D159" s="11"/>
      <c r="E159" s="9"/>
      <c r="F159" s="191"/>
      <c r="G159" s="192"/>
      <c r="H159" s="3"/>
      <c r="I159" s="8"/>
      <c r="J159" s="15"/>
      <c r="K159" s="80">
        <f t="shared" ref="K159" si="15">J159*I159</f>
        <v>0</v>
      </c>
      <c r="L159" s="40">
        <v>0</v>
      </c>
      <c r="M159" s="79">
        <f t="shared" si="14"/>
        <v>70883</v>
      </c>
      <c r="N159" s="68">
        <v>0</v>
      </c>
      <c r="O159" s="4"/>
      <c r="P159" s="5"/>
      <c r="Q159" s="69"/>
      <c r="R159" s="5"/>
    </row>
  </sheetData>
  <mergeCells count="58">
    <mergeCell ref="F156:G156"/>
    <mergeCell ref="F159:G159"/>
    <mergeCell ref="F138:G138"/>
    <mergeCell ref="F141:G141"/>
    <mergeCell ref="F144:G144"/>
    <mergeCell ref="F147:G147"/>
    <mergeCell ref="F150:G150"/>
    <mergeCell ref="F153:G153"/>
    <mergeCell ref="F135:G135"/>
    <mergeCell ref="F102:G102"/>
    <mergeCell ref="F105:G105"/>
    <mergeCell ref="F108:G108"/>
    <mergeCell ref="F111:G111"/>
    <mergeCell ref="F114:G114"/>
    <mergeCell ref="F117:G117"/>
    <mergeCell ref="F120:G120"/>
    <mergeCell ref="F123:G123"/>
    <mergeCell ref="F126:G126"/>
    <mergeCell ref="F129:G129"/>
    <mergeCell ref="F132:G132"/>
    <mergeCell ref="F57:G57"/>
    <mergeCell ref="F60:G60"/>
    <mergeCell ref="F63:G63"/>
    <mergeCell ref="F66:G66"/>
    <mergeCell ref="F99:G99"/>
    <mergeCell ref="F69:G69"/>
    <mergeCell ref="F72:G72"/>
    <mergeCell ref="F75:G75"/>
    <mergeCell ref="F78:G78"/>
    <mergeCell ref="F81:G81"/>
    <mergeCell ref="F84:G84"/>
    <mergeCell ref="F87:G87"/>
    <mergeCell ref="F90:G90"/>
    <mergeCell ref="F93:G93"/>
    <mergeCell ref="F96:G96"/>
    <mergeCell ref="F42:G42"/>
    <mergeCell ref="F45:G45"/>
    <mergeCell ref="F48:G48"/>
    <mergeCell ref="F51:G51"/>
    <mergeCell ref="F54:G54"/>
    <mergeCell ref="F36:G36"/>
    <mergeCell ref="F39:G39"/>
    <mergeCell ref="F9:G9"/>
    <mergeCell ref="F12:G12"/>
    <mergeCell ref="F13:G13"/>
    <mergeCell ref="F15:G15"/>
    <mergeCell ref="F18:G18"/>
    <mergeCell ref="F21:G21"/>
    <mergeCell ref="F24:G24"/>
    <mergeCell ref="F27:G27"/>
    <mergeCell ref="F30:G30"/>
    <mergeCell ref="F33:G33"/>
    <mergeCell ref="C7:J7"/>
    <mergeCell ref="A1:R1"/>
    <mergeCell ref="N2:R2"/>
    <mergeCell ref="A3:R3"/>
    <mergeCell ref="N4:Q4"/>
    <mergeCell ref="A5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6"/>
  <sheetViews>
    <sheetView workbookViewId="0">
      <selection activeCell="I16" sqref="I16"/>
    </sheetView>
  </sheetViews>
  <sheetFormatPr defaultRowHeight="15" x14ac:dyDescent="0.25"/>
  <sheetData>
    <row r="16" spans="7:7" x14ac:dyDescent="0.25">
      <c r="G16">
        <f>36.7+43+44+40.65+44.55+38.15</f>
        <v>247.04999999999998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Zubair sb Ledger September-16</vt:lpstr>
      <vt:lpstr>Sameer sb Ledger September-16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A-TECH COMPUTERTS</dc:creator>
  <cp:lastModifiedBy>ismail - [2010]</cp:lastModifiedBy>
  <dcterms:created xsi:type="dcterms:W3CDTF">2016-01-29T11:28:33Z</dcterms:created>
  <dcterms:modified xsi:type="dcterms:W3CDTF">2016-11-10T07:43:58Z</dcterms:modified>
</cp:coreProperties>
</file>