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Zubair sb Ledger" sheetId="1" r:id="rId1"/>
    <sheet name="Sameer Sb Ledger" sheetId="3" r:id="rId2"/>
    <sheet name="Sheet1" sheetId="4" r:id="rId3"/>
    <sheet name="Sheet2" sheetId="5" r:id="rId4"/>
  </sheets>
  <definedNames>
    <definedName name="_xlnm._FilterDatabase" localSheetId="1" hidden="1">'Sameer Sb Ledger'!$A$1:$R$72</definedName>
    <definedName name="_xlnm._FilterDatabase" localSheetId="2" hidden="1">Sheet1!$F$1:$S$1</definedName>
    <definedName name="_xlnm._FilterDatabase" localSheetId="3" hidden="1">Sheet2!$E$5:$F$152</definedName>
    <definedName name="_xlnm._FilterDatabase" localSheetId="0" hidden="1">'Zubair sb Ledger'!$A$1:$U$152</definedName>
  </definedNames>
  <calcPr calcId="124519"/>
</workbook>
</file>

<file path=xl/calcChain.xml><?xml version="1.0" encoding="utf-8"?>
<calcChain xmlns="http://schemas.openxmlformats.org/spreadsheetml/2006/main">
  <c r="R152" i="1"/>
  <c r="R151"/>
  <c r="Q151"/>
  <c r="P151"/>
  <c r="U19"/>
  <c r="O62"/>
  <c r="U146"/>
  <c r="U145"/>
  <c r="U144"/>
  <c r="U138"/>
  <c r="U137"/>
  <c r="U136"/>
  <c r="U135"/>
  <c r="U134"/>
  <c r="U133"/>
  <c r="U129"/>
  <c r="U128"/>
  <c r="U95"/>
  <c r="U94"/>
  <c r="U93"/>
  <c r="U92"/>
  <c r="U87"/>
  <c r="U86"/>
  <c r="U85"/>
  <c r="U84"/>
  <c r="U80"/>
  <c r="U79"/>
  <c r="U78"/>
  <c r="U76"/>
  <c r="U75"/>
  <c r="U74"/>
  <c r="U73"/>
  <c r="U72"/>
  <c r="U70"/>
  <c r="U69"/>
  <c r="U62"/>
  <c r="U61"/>
  <c r="U50"/>
  <c r="U49"/>
  <c r="U48"/>
  <c r="U46"/>
  <c r="U45"/>
  <c r="U21"/>
  <c r="U20"/>
  <c r="V19"/>
  <c r="R15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O32"/>
  <c r="U32" s="1"/>
  <c r="O29"/>
  <c r="U29" s="1"/>
  <c r="V29" l="1"/>
  <c r="V32"/>
  <c r="V45"/>
  <c r="V46"/>
  <c r="V48"/>
  <c r="V49"/>
  <c r="V50"/>
  <c r="V61"/>
  <c r="V62"/>
  <c r="V69"/>
  <c r="V70"/>
  <c r="U71"/>
  <c r="V71" s="1"/>
  <c r="V72"/>
  <c r="V73"/>
  <c r="V74"/>
  <c r="V75"/>
  <c r="V76"/>
  <c r="V78"/>
  <c r="V79"/>
  <c r="V80"/>
  <c r="V84"/>
  <c r="V85"/>
  <c r="V86"/>
  <c r="V87"/>
  <c r="V92"/>
  <c r="V93"/>
  <c r="V94"/>
  <c r="V95"/>
  <c r="V128"/>
  <c r="V129"/>
  <c r="V134"/>
  <c r="V135"/>
  <c r="V136"/>
  <c r="V137"/>
  <c r="V138"/>
  <c r="V144"/>
  <c r="V145"/>
  <c r="V146"/>
  <c r="V20"/>
  <c r="V21"/>
  <c r="O111"/>
  <c r="U111" s="1"/>
  <c r="V111" s="1"/>
  <c r="O99"/>
  <c r="U99" s="1"/>
  <c r="V99" s="1"/>
  <c r="O118"/>
  <c r="U118" s="1"/>
  <c r="V118" s="1"/>
  <c r="O115"/>
  <c r="U115" s="1"/>
  <c r="V115" s="1"/>
  <c r="O109"/>
  <c r="U109" s="1"/>
  <c r="V109" s="1"/>
  <c r="O104"/>
  <c r="U104" s="1"/>
  <c r="V104" s="1"/>
  <c r="O107"/>
  <c r="U107" s="1"/>
  <c r="V107" s="1"/>
  <c r="O116"/>
  <c r="U116" s="1"/>
  <c r="V116" s="1"/>
  <c r="O100"/>
  <c r="U100" s="1"/>
  <c r="V100" s="1"/>
  <c r="O113"/>
  <c r="U113" s="1"/>
  <c r="V113" s="1"/>
  <c r="O101"/>
  <c r="U101" s="1"/>
  <c r="V101" s="1"/>
  <c r="O105"/>
  <c r="U105" s="1"/>
  <c r="V105" s="1"/>
  <c r="O112"/>
  <c r="U112" s="1"/>
  <c r="V112" s="1"/>
  <c r="R3" i="3"/>
  <c r="M69" l="1"/>
  <c r="S69" s="1"/>
  <c r="L11" l="1"/>
  <c r="L10"/>
  <c r="L12"/>
  <c r="O77" i="1"/>
  <c r="U77" s="1"/>
  <c r="V77" s="1"/>
  <c r="O88"/>
  <c r="U88" s="1"/>
  <c r="V88" s="1"/>
  <c r="O91"/>
  <c r="U91" s="1"/>
  <c r="V91" s="1"/>
  <c r="O90"/>
  <c r="U90" s="1"/>
  <c r="V90" s="1"/>
  <c r="O89"/>
  <c r="U89" s="1"/>
  <c r="V89" s="1"/>
  <c r="O131" l="1"/>
  <c r="U131" s="1"/>
  <c r="V131" s="1"/>
  <c r="O130"/>
  <c r="U130" s="1"/>
  <c r="V130" s="1"/>
  <c r="M66" i="3"/>
  <c r="S66" s="1"/>
  <c r="M67"/>
  <c r="S67" s="1"/>
  <c r="M68"/>
  <c r="S68" s="1"/>
  <c r="O65"/>
  <c r="M65"/>
  <c r="S65" s="1"/>
  <c r="T65"/>
  <c r="O66"/>
  <c r="O68"/>
  <c r="O64"/>
  <c r="M64"/>
  <c r="S64" s="1"/>
  <c r="T64" l="1"/>
  <c r="O148" i="1" l="1"/>
  <c r="U148" s="1"/>
  <c r="V148" s="1"/>
  <c r="O150"/>
  <c r="U150" s="1"/>
  <c r="V150" s="1"/>
  <c r="O149"/>
  <c r="U149" s="1"/>
  <c r="V149" s="1"/>
  <c r="O124"/>
  <c r="U124" s="1"/>
  <c r="V124" s="1"/>
  <c r="O123"/>
  <c r="U123" s="1"/>
  <c r="V123" s="1"/>
  <c r="O125"/>
  <c r="U125" s="1"/>
  <c r="V125" s="1"/>
  <c r="O147"/>
  <c r="U147" s="1"/>
  <c r="V147" s="1"/>
  <c r="O63" i="3"/>
  <c r="O62"/>
  <c r="O61"/>
  <c r="O60"/>
  <c r="O59"/>
  <c r="O58"/>
  <c r="O57"/>
  <c r="O56"/>
  <c r="O55"/>
  <c r="O54"/>
  <c r="O53"/>
  <c r="O52"/>
  <c r="O51"/>
  <c r="O50"/>
  <c r="O49"/>
  <c r="O48"/>
  <c r="O47"/>
  <c r="O46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L133" i="1"/>
  <c r="V133" s="1"/>
  <c r="O45" i="3"/>
  <c r="O36" i="1"/>
  <c r="U36" s="1"/>
  <c r="V36" s="1"/>
  <c r="O35" l="1"/>
  <c r="U35" s="1"/>
  <c r="V35" s="1"/>
  <c r="O65"/>
  <c r="U65" s="1"/>
  <c r="V65" s="1"/>
  <c r="O67"/>
  <c r="U67" s="1"/>
  <c r="V67" s="1"/>
  <c r="O66"/>
  <c r="U66" s="1"/>
  <c r="V66" s="1"/>
  <c r="O64"/>
  <c r="U64" s="1"/>
  <c r="V64" s="1"/>
  <c r="O59"/>
  <c r="U59" s="1"/>
  <c r="V59" s="1"/>
  <c r="O60"/>
  <c r="U60" s="1"/>
  <c r="V60" s="1"/>
  <c r="O3"/>
  <c r="O127"/>
  <c r="U127" s="1"/>
  <c r="V127" s="1"/>
  <c r="M80"/>
  <c r="P3" l="1"/>
  <c r="U3"/>
  <c r="V3" s="1"/>
  <c r="M63" i="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S34" s="1"/>
  <c r="M33"/>
  <c r="S33" s="1"/>
  <c r="M32"/>
  <c r="S32" s="1"/>
  <c r="O17"/>
  <c r="O15"/>
  <c r="O16"/>
  <c r="O13"/>
  <c r="O14"/>
  <c r="K13"/>
  <c r="O12"/>
  <c r="O11"/>
  <c r="O9"/>
  <c r="O10"/>
  <c r="O8"/>
  <c r="O7"/>
  <c r="K7"/>
  <c r="M7" s="1"/>
  <c r="S7" s="1"/>
  <c r="O6"/>
  <c r="O5"/>
  <c r="O4"/>
  <c r="O3"/>
  <c r="M5"/>
  <c r="S5" s="1"/>
  <c r="M6"/>
  <c r="S6" s="1"/>
  <c r="M8"/>
  <c r="S8" s="1"/>
  <c r="M9"/>
  <c r="S9" s="1"/>
  <c r="M10"/>
  <c r="S10" s="1"/>
  <c r="M11"/>
  <c r="S11" s="1"/>
  <c r="M12"/>
  <c r="S12" s="1"/>
  <c r="M13"/>
  <c r="S13" s="1"/>
  <c r="M14"/>
  <c r="S14" s="1"/>
  <c r="M15"/>
  <c r="S15" s="1"/>
  <c r="M16"/>
  <c r="S16" s="1"/>
  <c r="M17"/>
  <c r="S17" s="1"/>
  <c r="M18"/>
  <c r="S18" s="1"/>
  <c r="M19"/>
  <c r="S19" s="1"/>
  <c r="M20"/>
  <c r="S20" s="1"/>
  <c r="M21"/>
  <c r="S21" s="1"/>
  <c r="M22"/>
  <c r="S22" s="1"/>
  <c r="M23"/>
  <c r="S23" s="1"/>
  <c r="M24"/>
  <c r="S24" s="1"/>
  <c r="M25"/>
  <c r="S25" s="1"/>
  <c r="M26"/>
  <c r="S26" s="1"/>
  <c r="M27"/>
  <c r="S27" s="1"/>
  <c r="M28"/>
  <c r="S28" s="1"/>
  <c r="M29"/>
  <c r="S29" s="1"/>
  <c r="M30"/>
  <c r="S30" s="1"/>
  <c r="M31"/>
  <c r="S31" s="1"/>
  <c r="T35" l="1"/>
  <c r="S35"/>
  <c r="T37"/>
  <c r="S37"/>
  <c r="T39"/>
  <c r="S39"/>
  <c r="T41"/>
  <c r="S41"/>
  <c r="T43"/>
  <c r="S43"/>
  <c r="T45"/>
  <c r="S45"/>
  <c r="T47"/>
  <c r="S47"/>
  <c r="T49"/>
  <c r="S49"/>
  <c r="T51"/>
  <c r="S51"/>
  <c r="T53"/>
  <c r="S53"/>
  <c r="T55"/>
  <c r="S55"/>
  <c r="T57"/>
  <c r="S57"/>
  <c r="T59"/>
  <c r="S59"/>
  <c r="T61"/>
  <c r="S61"/>
  <c r="T63"/>
  <c r="S63"/>
  <c r="T36"/>
  <c r="S36"/>
  <c r="T38"/>
  <c r="S38"/>
  <c r="T40"/>
  <c r="S40"/>
  <c r="T42"/>
  <c r="S42"/>
  <c r="T44"/>
  <c r="S44"/>
  <c r="T46"/>
  <c r="S46"/>
  <c r="T48"/>
  <c r="S48"/>
  <c r="T50"/>
  <c r="S50"/>
  <c r="T52"/>
  <c r="S52"/>
  <c r="T54"/>
  <c r="S54"/>
  <c r="T56"/>
  <c r="S56"/>
  <c r="T58"/>
  <c r="S58"/>
  <c r="T60"/>
  <c r="S60"/>
  <c r="T62"/>
  <c r="S62"/>
  <c r="O126" i="1"/>
  <c r="U126" s="1"/>
  <c r="V126" s="1"/>
  <c r="O10"/>
  <c r="U10" s="1"/>
  <c r="V10" s="1"/>
  <c r="O9"/>
  <c r="U9" s="1"/>
  <c r="V9" s="1"/>
  <c r="O34"/>
  <c r="U34" s="1"/>
  <c r="V34" s="1"/>
  <c r="O16"/>
  <c r="U16" s="1"/>
  <c r="V16" s="1"/>
  <c r="O14"/>
  <c r="U14" s="1"/>
  <c r="V14" s="1"/>
  <c r="O15"/>
  <c r="U15" s="1"/>
  <c r="V15" s="1"/>
  <c r="O143"/>
  <c r="U143" s="1"/>
  <c r="V143" s="1"/>
  <c r="O142"/>
  <c r="U142" s="1"/>
  <c r="V142" s="1"/>
  <c r="O119"/>
  <c r="U119" s="1"/>
  <c r="V119" s="1"/>
  <c r="O132"/>
  <c r="U132" s="1"/>
  <c r="V132" s="1"/>
  <c r="O40"/>
  <c r="U40" s="1"/>
  <c r="V40" s="1"/>
  <c r="O39"/>
  <c r="U39" s="1"/>
  <c r="V39" s="1"/>
  <c r="O58"/>
  <c r="U58" s="1"/>
  <c r="V58" s="1"/>
  <c r="O38"/>
  <c r="U38" s="1"/>
  <c r="V38" s="1"/>
  <c r="O37"/>
  <c r="U37" s="1"/>
  <c r="V37" s="1"/>
  <c r="O28"/>
  <c r="U28" s="1"/>
  <c r="V28" s="1"/>
  <c r="O27"/>
  <c r="U27" s="1"/>
  <c r="V27" s="1"/>
  <c r="O13"/>
  <c r="U13" s="1"/>
  <c r="V13" s="1"/>
  <c r="O22"/>
  <c r="U22" s="1"/>
  <c r="V22" s="1"/>
  <c r="O12" l="1"/>
  <c r="U12" s="1"/>
  <c r="V12" s="1"/>
  <c r="O11"/>
  <c r="U11" s="1"/>
  <c r="V11" s="1"/>
  <c r="O30"/>
  <c r="U30" s="1"/>
  <c r="V30" s="1"/>
  <c r="O31"/>
  <c r="U31" s="1"/>
  <c r="V31" s="1"/>
  <c r="O18"/>
  <c r="U18" s="1"/>
  <c r="V18" s="1"/>
  <c r="O17"/>
  <c r="U17" s="1"/>
  <c r="V17" s="1"/>
  <c r="O120"/>
  <c r="U120" s="1"/>
  <c r="V120" s="1"/>
  <c r="O139"/>
  <c r="U139" s="1"/>
  <c r="V139" s="1"/>
  <c r="O141"/>
  <c r="U141" s="1"/>
  <c r="V141" s="1"/>
  <c r="O140"/>
  <c r="U140" s="1"/>
  <c r="V140" s="1"/>
  <c r="O51"/>
  <c r="U51" s="1"/>
  <c r="V51" s="1"/>
  <c r="O97"/>
  <c r="U97" s="1"/>
  <c r="V97" s="1"/>
  <c r="O98"/>
  <c r="U98" s="1"/>
  <c r="V98" s="1"/>
  <c r="O47"/>
  <c r="U47" s="1"/>
  <c r="V47" s="1"/>
  <c r="O56"/>
  <c r="U56" s="1"/>
  <c r="V56" s="1"/>
  <c r="O81"/>
  <c r="U81" s="1"/>
  <c r="V81" s="1"/>
  <c r="O82"/>
  <c r="U82" s="1"/>
  <c r="V82" s="1"/>
  <c r="O83"/>
  <c r="U83" s="1"/>
  <c r="V83" s="1"/>
  <c r="O4"/>
  <c r="O96"/>
  <c r="U96" s="1"/>
  <c r="V96" s="1"/>
  <c r="O57"/>
  <c r="U57" s="1"/>
  <c r="V57" s="1"/>
  <c r="O122"/>
  <c r="U122" s="1"/>
  <c r="V122" s="1"/>
  <c r="O121"/>
  <c r="U121" s="1"/>
  <c r="V121" s="1"/>
  <c r="O5"/>
  <c r="U5" s="1"/>
  <c r="V5" s="1"/>
  <c r="O55"/>
  <c r="U55" s="1"/>
  <c r="V55" s="1"/>
  <c r="O54"/>
  <c r="U54" s="1"/>
  <c r="V54" s="1"/>
  <c r="O53"/>
  <c r="U53" s="1"/>
  <c r="V53" s="1"/>
  <c r="O52"/>
  <c r="U52" s="1"/>
  <c r="V52" s="1"/>
  <c r="O8"/>
  <c r="U8" s="1"/>
  <c r="V8" s="1"/>
  <c r="O6"/>
  <c r="U6" s="1"/>
  <c r="V6" s="1"/>
  <c r="O7"/>
  <c r="U7" s="1"/>
  <c r="V7" s="1"/>
  <c r="O68"/>
  <c r="U68" s="1"/>
  <c r="V68" s="1"/>
  <c r="O33"/>
  <c r="U33" s="1"/>
  <c r="V33" s="1"/>
  <c r="O63"/>
  <c r="U63" s="1"/>
  <c r="V63" s="1"/>
  <c r="O26"/>
  <c r="U26" s="1"/>
  <c r="V26" s="1"/>
  <c r="O24"/>
  <c r="U24" s="1"/>
  <c r="V24" s="1"/>
  <c r="O25"/>
  <c r="U25" s="1"/>
  <c r="V25" s="1"/>
  <c r="O23"/>
  <c r="U23" s="1"/>
  <c r="V23" s="1"/>
  <c r="O103"/>
  <c r="U103" s="1"/>
  <c r="V103" s="1"/>
  <c r="O110"/>
  <c r="U110" s="1"/>
  <c r="V110" s="1"/>
  <c r="O108"/>
  <c r="U108" s="1"/>
  <c r="V108" s="1"/>
  <c r="O117"/>
  <c r="U117" s="1"/>
  <c r="V117" s="1"/>
  <c r="O102"/>
  <c r="U102" s="1"/>
  <c r="V102" s="1"/>
  <c r="O114"/>
  <c r="U114" s="1"/>
  <c r="V114" s="1"/>
  <c r="O106"/>
  <c r="U106" s="1"/>
  <c r="V106" s="1"/>
  <c r="O42"/>
  <c r="U42" s="1"/>
  <c r="V42" s="1"/>
  <c r="O44"/>
  <c r="U44" s="1"/>
  <c r="V44" s="1"/>
  <c r="O41"/>
  <c r="U41" s="1"/>
  <c r="V41" s="1"/>
  <c r="O43"/>
  <c r="U43" s="1"/>
  <c r="V43" s="1"/>
  <c r="U4" l="1"/>
  <c r="V4" s="1"/>
  <c r="P4"/>
  <c r="P43"/>
  <c r="M41"/>
  <c r="S41" s="1"/>
  <c r="M44"/>
  <c r="S44" s="1"/>
  <c r="M42"/>
  <c r="S42" s="1"/>
  <c r="M86"/>
  <c r="M85"/>
  <c r="S85" s="1"/>
  <c r="M106"/>
  <c r="S106" s="1"/>
  <c r="M114"/>
  <c r="S114" s="1"/>
  <c r="M101"/>
  <c r="M102"/>
  <c r="S102" s="1"/>
  <c r="M105"/>
  <c r="S105" s="1"/>
  <c r="M112"/>
  <c r="S112" s="1"/>
  <c r="M117"/>
  <c r="M113"/>
  <c r="S113" s="1"/>
  <c r="M100"/>
  <c r="S100" s="1"/>
  <c r="M108"/>
  <c r="S108" s="1"/>
  <c r="M116"/>
  <c r="S116" s="1"/>
  <c r="M110"/>
  <c r="S110" s="1"/>
  <c r="M107"/>
  <c r="M104"/>
  <c r="S104" s="1"/>
  <c r="M103"/>
  <c r="S103" s="1"/>
  <c r="M109"/>
  <c r="S109" s="1"/>
  <c r="M115"/>
  <c r="M118"/>
  <c r="S118" s="1"/>
  <c r="M99"/>
  <c r="S99" s="1"/>
  <c r="M111"/>
  <c r="S111" s="1"/>
  <c r="M48"/>
  <c r="S48" s="1"/>
  <c r="M50"/>
  <c r="S50" s="1"/>
  <c r="M23"/>
  <c r="M25"/>
  <c r="S25" s="1"/>
  <c r="M24"/>
  <c r="S24" s="1"/>
  <c r="M26"/>
  <c r="S26" s="1"/>
  <c r="M63"/>
  <c r="M33"/>
  <c r="S33" s="1"/>
  <c r="M68"/>
  <c r="S68" s="1"/>
  <c r="M7"/>
  <c r="S7" s="1"/>
  <c r="M6"/>
  <c r="M8"/>
  <c r="S8" s="1"/>
  <c r="M52"/>
  <c r="S52" s="1"/>
  <c r="M53"/>
  <c r="S53" s="1"/>
  <c r="M54"/>
  <c r="M55"/>
  <c r="S55" s="1"/>
  <c r="M5"/>
  <c r="S5" s="1"/>
  <c r="M121"/>
  <c r="S121" s="1"/>
  <c r="M122"/>
  <c r="M36"/>
  <c r="M19"/>
  <c r="S19" s="1"/>
  <c r="M20"/>
  <c r="S20" s="1"/>
  <c r="M21"/>
  <c r="M57"/>
  <c r="S57" s="1"/>
  <c r="M96"/>
  <c r="S96" s="1"/>
  <c r="M135"/>
  <c r="S135" s="1"/>
  <c r="M72"/>
  <c r="M73"/>
  <c r="M4"/>
  <c r="M83"/>
  <c r="S83" s="1"/>
  <c r="M82"/>
  <c r="S82" s="1"/>
  <c r="M81"/>
  <c r="S81" s="1"/>
  <c r="M56"/>
  <c r="M46"/>
  <c r="S46" s="1"/>
  <c r="M47"/>
  <c r="S47" s="1"/>
  <c r="M92"/>
  <c r="S92" s="1"/>
  <c r="M98"/>
  <c r="S98" s="1"/>
  <c r="M97"/>
  <c r="S97" s="1"/>
  <c r="M51"/>
  <c r="M137"/>
  <c r="S137" s="1"/>
  <c r="M140"/>
  <c r="S140" s="1"/>
  <c r="M141"/>
  <c r="S141" s="1"/>
  <c r="M139"/>
  <c r="M120"/>
  <c r="S120" s="1"/>
  <c r="M17"/>
  <c r="S17" s="1"/>
  <c r="M18"/>
  <c r="S18" s="1"/>
  <c r="M134"/>
  <c r="M145"/>
  <c r="S145" s="1"/>
  <c r="M144"/>
  <c r="S144" s="1"/>
  <c r="M31"/>
  <c r="S31" s="1"/>
  <c r="M29"/>
  <c r="M30"/>
  <c r="S30" s="1"/>
  <c r="M32"/>
  <c r="S32" s="1"/>
  <c r="M11"/>
  <c r="S11" s="1"/>
  <c r="M12"/>
  <c r="M61"/>
  <c r="S61" s="1"/>
  <c r="M78"/>
  <c r="M79"/>
  <c r="S79" s="1"/>
  <c r="M22"/>
  <c r="S22" s="1"/>
  <c r="M69"/>
  <c r="S69" s="1"/>
  <c r="M70"/>
  <c r="M129"/>
  <c r="S129" s="1"/>
  <c r="M128"/>
  <c r="S128" s="1"/>
  <c r="M127"/>
  <c r="S127" s="1"/>
  <c r="M13"/>
  <c r="M45"/>
  <c r="S45" s="1"/>
  <c r="M27"/>
  <c r="S27" s="1"/>
  <c r="M28"/>
  <c r="S28" s="1"/>
  <c r="M37"/>
  <c r="M38"/>
  <c r="S38" s="1"/>
  <c r="M58"/>
  <c r="S58" s="1"/>
  <c r="M95"/>
  <c r="S95" s="1"/>
  <c r="M146"/>
  <c r="M39"/>
  <c r="S39" s="1"/>
  <c r="M40"/>
  <c r="S40" s="1"/>
  <c r="M62"/>
  <c r="S62" s="1"/>
  <c r="M130"/>
  <c r="M131"/>
  <c r="S131" s="1"/>
  <c r="M132"/>
  <c r="S132" s="1"/>
  <c r="M49"/>
  <c r="S49" s="1"/>
  <c r="M136"/>
  <c r="M119"/>
  <c r="S119" s="1"/>
  <c r="M142"/>
  <c r="S142" s="1"/>
  <c r="M143"/>
  <c r="S143" s="1"/>
  <c r="M87"/>
  <c r="M84"/>
  <c r="S84" s="1"/>
  <c r="M15"/>
  <c r="S15" s="1"/>
  <c r="M14"/>
  <c r="S14" s="1"/>
  <c r="M16"/>
  <c r="M34"/>
  <c r="S34" s="1"/>
  <c r="M9"/>
  <c r="S9" s="1"/>
  <c r="M10"/>
  <c r="S10" s="1"/>
  <c r="M126"/>
  <c r="M3"/>
  <c r="S3" s="1"/>
  <c r="M60"/>
  <c r="S60" s="1"/>
  <c r="M59"/>
  <c r="S59" s="1"/>
  <c r="M64"/>
  <c r="M66"/>
  <c r="S66" s="1"/>
  <c r="M67"/>
  <c r="S67" s="1"/>
  <c r="M65"/>
  <c r="S65" s="1"/>
  <c r="M35"/>
  <c r="M89"/>
  <c r="S89" s="1"/>
  <c r="M90"/>
  <c r="S90" s="1"/>
  <c r="M91"/>
  <c r="S91" s="1"/>
  <c r="M88"/>
  <c r="M125"/>
  <c r="S125" s="1"/>
  <c r="M123"/>
  <c r="S123" s="1"/>
  <c r="M124"/>
  <c r="S124" s="1"/>
  <c r="M133"/>
  <c r="M74"/>
  <c r="S74" s="1"/>
  <c r="M75"/>
  <c r="S75" s="1"/>
  <c r="M76"/>
  <c r="S76" s="1"/>
  <c r="M77"/>
  <c r="M147"/>
  <c r="S147" s="1"/>
  <c r="M149"/>
  <c r="S149" s="1"/>
  <c r="M150"/>
  <c r="S150" s="1"/>
  <c r="M148"/>
  <c r="M93"/>
  <c r="S93" s="1"/>
  <c r="M94"/>
  <c r="S94" s="1"/>
  <c r="M138"/>
  <c r="S138" s="1"/>
  <c r="S86"/>
  <c r="S101"/>
  <c r="S117"/>
  <c r="S107"/>
  <c r="S115"/>
  <c r="S23"/>
  <c r="S63"/>
  <c r="S6"/>
  <c r="S54"/>
  <c r="S122"/>
  <c r="S21"/>
  <c r="S4"/>
  <c r="S56"/>
  <c r="S51"/>
  <c r="S139"/>
  <c r="S134"/>
  <c r="S29"/>
  <c r="S12"/>
  <c r="S80"/>
  <c r="S78"/>
  <c r="S70"/>
  <c r="S13"/>
  <c r="S37"/>
  <c r="S146"/>
  <c r="S130"/>
  <c r="S136"/>
  <c r="S87"/>
  <c r="S16"/>
  <c r="S126"/>
  <c r="S64"/>
  <c r="S35"/>
  <c r="S88"/>
  <c r="S133"/>
  <c r="S77"/>
  <c r="S148"/>
  <c r="M43"/>
  <c r="S43" s="1"/>
  <c r="P41"/>
  <c r="V152" l="1"/>
  <c r="V151"/>
  <c r="P60"/>
  <c r="Q3"/>
  <c r="R3" s="1"/>
  <c r="P138"/>
  <c r="P94"/>
  <c r="P93"/>
  <c r="P148"/>
  <c r="P150"/>
  <c r="P149"/>
  <c r="P147"/>
  <c r="P77"/>
  <c r="P76"/>
  <c r="P75"/>
  <c r="P74"/>
  <c r="P133"/>
  <c r="P124"/>
  <c r="P123"/>
  <c r="P125"/>
  <c r="P88"/>
  <c r="P91"/>
  <c r="P90"/>
  <c r="P89"/>
  <c r="P35"/>
  <c r="P65"/>
  <c r="P67"/>
  <c r="P66"/>
  <c r="P64"/>
  <c r="P59"/>
  <c r="P126"/>
  <c r="P10"/>
  <c r="P9"/>
  <c r="P34"/>
  <c r="P16"/>
  <c r="P14"/>
  <c r="P15"/>
  <c r="P84"/>
  <c r="P87"/>
  <c r="P143"/>
  <c r="P142"/>
  <c r="P119"/>
  <c r="P136"/>
  <c r="P49"/>
  <c r="P132"/>
  <c r="P131"/>
  <c r="P130"/>
  <c r="R4" l="1"/>
  <c r="P62"/>
  <c r="P40"/>
  <c r="P39"/>
  <c r="P146"/>
  <c r="P95"/>
  <c r="P58"/>
  <c r="P38"/>
  <c r="P37"/>
  <c r="P28"/>
  <c r="P27"/>
  <c r="P45"/>
  <c r="P13"/>
  <c r="P127"/>
  <c r="P128"/>
  <c r="P129"/>
  <c r="P70"/>
  <c r="P69"/>
  <c r="T34" i="3" l="1"/>
  <c r="T33"/>
  <c r="T32"/>
  <c r="T31"/>
  <c r="M4"/>
  <c r="S4" s="1"/>
  <c r="M3"/>
  <c r="S3" s="1"/>
  <c r="Q72" l="1"/>
  <c r="P72"/>
  <c r="Q71"/>
  <c r="P71"/>
  <c r="Q70"/>
  <c r="P70"/>
  <c r="Q69"/>
  <c r="P69"/>
  <c r="Q68"/>
  <c r="P68"/>
  <c r="Q67"/>
  <c r="P67"/>
  <c r="Q66"/>
  <c r="P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42" i="1" l="1"/>
  <c r="P86"/>
  <c r="P85"/>
  <c r="P106"/>
  <c r="P114"/>
  <c r="P101"/>
  <c r="P102"/>
  <c r="P105"/>
  <c r="P112"/>
  <c r="P117"/>
  <c r="P113"/>
  <c r="P100"/>
  <c r="P108"/>
  <c r="P116"/>
  <c r="P110"/>
  <c r="P107"/>
  <c r="P104"/>
  <c r="P103"/>
  <c r="P109"/>
  <c r="P115"/>
  <c r="P118"/>
  <c r="P99"/>
  <c r="P111"/>
  <c r="P48"/>
  <c r="P50"/>
  <c r="P23"/>
  <c r="P25"/>
  <c r="P24"/>
  <c r="P26"/>
  <c r="P63"/>
  <c r="P33"/>
  <c r="P68"/>
  <c r="P7"/>
  <c r="P6"/>
  <c r="P8"/>
  <c r="P52"/>
  <c r="P53"/>
  <c r="P54"/>
  <c r="P55"/>
  <c r="P5"/>
  <c r="R5" s="1"/>
  <c r="R6" s="1"/>
  <c r="P121"/>
  <c r="P122"/>
  <c r="P36"/>
  <c r="P19"/>
  <c r="P20"/>
  <c r="P21"/>
  <c r="P57"/>
  <c r="P96"/>
  <c r="P135"/>
  <c r="P72"/>
  <c r="R72" s="1"/>
  <c r="P73"/>
  <c r="P83"/>
  <c r="P82"/>
  <c r="P81"/>
  <c r="P56"/>
  <c r="P46"/>
  <c r="P47"/>
  <c r="P92"/>
  <c r="P98"/>
  <c r="P97"/>
  <c r="P51"/>
  <c r="P137"/>
  <c r="P140"/>
  <c r="P141"/>
  <c r="P139"/>
  <c r="P120"/>
  <c r="P17"/>
  <c r="P18"/>
  <c r="P134"/>
  <c r="P145"/>
  <c r="P144"/>
  <c r="P31"/>
  <c r="P29"/>
  <c r="P30"/>
  <c r="P32"/>
  <c r="P11"/>
  <c r="P12"/>
  <c r="P61"/>
  <c r="P80"/>
  <c r="P78"/>
  <c r="P79"/>
  <c r="P22"/>
  <c r="P44"/>
  <c r="R73" l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7"/>
  <c r="R8" s="1"/>
  <c r="R9" s="1"/>
  <c r="R10" s="1"/>
  <c r="R1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P3" i="3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154" i="1" l="1"/>
  <c r="R153"/>
  <c r="R70" i="3"/>
  <c r="R71" s="1"/>
  <c r="R72" s="1"/>
</calcChain>
</file>

<file path=xl/sharedStrings.xml><?xml version="1.0" encoding="utf-8"?>
<sst xmlns="http://schemas.openxmlformats.org/spreadsheetml/2006/main" count="1341" uniqueCount="209">
  <si>
    <t>sr.</t>
  </si>
  <si>
    <t>date in</t>
  </si>
  <si>
    <t>date out</t>
  </si>
  <si>
    <t xml:space="preserve">v.in </t>
  </si>
  <si>
    <t>v.out</t>
  </si>
  <si>
    <t>party name</t>
  </si>
  <si>
    <t>weight in</t>
  </si>
  <si>
    <t>weight out</t>
  </si>
  <si>
    <t>waste</t>
  </si>
  <si>
    <t>rate in</t>
  </si>
  <si>
    <t>rate out</t>
  </si>
  <si>
    <t>Particulars</t>
  </si>
  <si>
    <t>Size</t>
  </si>
  <si>
    <t>Parta</t>
  </si>
  <si>
    <t>Clr Job</t>
  </si>
  <si>
    <t>Debit</t>
  </si>
  <si>
    <t>Credit</t>
  </si>
  <si>
    <t>Balance</t>
  </si>
  <si>
    <t>15x18</t>
  </si>
  <si>
    <t>AB6</t>
  </si>
  <si>
    <t>22x22</t>
  </si>
  <si>
    <t>14x24</t>
  </si>
  <si>
    <t>6x9</t>
  </si>
  <si>
    <t>4+0</t>
  </si>
  <si>
    <t>6x8</t>
  </si>
  <si>
    <t>13x16</t>
  </si>
  <si>
    <t>18x18</t>
  </si>
  <si>
    <t>10x13</t>
  </si>
  <si>
    <t>19x22</t>
  </si>
  <si>
    <t>16x18</t>
  </si>
  <si>
    <t>17x22</t>
  </si>
  <si>
    <t>18x22</t>
  </si>
  <si>
    <t>3+0</t>
  </si>
  <si>
    <t>HDMT</t>
  </si>
  <si>
    <t>1+0</t>
  </si>
  <si>
    <t>HDNG</t>
  </si>
  <si>
    <t>8x11</t>
  </si>
  <si>
    <t>12x18</t>
  </si>
  <si>
    <t>12x15</t>
  </si>
  <si>
    <t>HDNT</t>
  </si>
  <si>
    <t>LDNT</t>
  </si>
  <si>
    <t>10x14</t>
  </si>
  <si>
    <t>Save Mart Tramri</t>
  </si>
  <si>
    <t>Family Cash &amp; Carry</t>
  </si>
  <si>
    <t>7x9</t>
  </si>
  <si>
    <t>13x15</t>
  </si>
  <si>
    <t>Tehzeeb Bakers</t>
  </si>
  <si>
    <t>9x13</t>
  </si>
  <si>
    <t>6x8.5</t>
  </si>
  <si>
    <t>1+1</t>
  </si>
  <si>
    <t>3+3</t>
  </si>
  <si>
    <t>2+2</t>
  </si>
  <si>
    <t>2+0</t>
  </si>
  <si>
    <t>4+2</t>
  </si>
  <si>
    <t>HDMG</t>
  </si>
  <si>
    <t>HDG Yellow</t>
  </si>
  <si>
    <t>LDMT</t>
  </si>
  <si>
    <t>LDMG</t>
  </si>
  <si>
    <t>7x11</t>
  </si>
  <si>
    <t>8x10.5</t>
  </si>
  <si>
    <t>MCC</t>
  </si>
  <si>
    <t>Save Mart Lalazar</t>
  </si>
  <si>
    <t>Save Mart Tramri Sugar 5kg</t>
  </si>
  <si>
    <t>Save Mart Tramri Sugar 2kg</t>
  </si>
  <si>
    <t>18x20</t>
  </si>
  <si>
    <t>20x22</t>
  </si>
  <si>
    <t>18x26</t>
  </si>
  <si>
    <t>Apna Mall</t>
  </si>
  <si>
    <t>Ideal Fashion</t>
  </si>
  <si>
    <t>Save Mart Aabpara</t>
  </si>
  <si>
    <t>24x36</t>
  </si>
  <si>
    <t>HDG Cream</t>
  </si>
  <si>
    <t>3+1</t>
  </si>
  <si>
    <t>MAAC Mart Scheme Three</t>
  </si>
  <si>
    <t>Save N Save Dal channa</t>
  </si>
  <si>
    <t>Save N Save Lal Lobia</t>
  </si>
  <si>
    <t>Save N Save Dal</t>
  </si>
  <si>
    <t xml:space="preserve">Save N Save Dal </t>
  </si>
  <si>
    <t>Save N Save Dal Mong</t>
  </si>
  <si>
    <t>Save N Save White Chann</t>
  </si>
  <si>
    <t>Save N Save Dal Mash</t>
  </si>
  <si>
    <t>Save N Save Lobia</t>
  </si>
  <si>
    <t>Save N Save Dal Masoor</t>
  </si>
  <si>
    <t>Empire Mart Gulzar-e-Quaid</t>
  </si>
  <si>
    <t>Freshco Adiala</t>
  </si>
  <si>
    <t>Rashan Pani Adiala</t>
  </si>
  <si>
    <t>Al-Noor Chemist</t>
  </si>
  <si>
    <t>Meat Plus</t>
  </si>
  <si>
    <t>Mehran Bakers</t>
  </si>
  <si>
    <t>Al-Karam Gulzar-e-Quaid</t>
  </si>
  <si>
    <t>Shah-e-Madina Cloth</t>
  </si>
  <si>
    <t>Emaan Dhaka Commercial</t>
  </si>
  <si>
    <t>Nadeem Soap</t>
  </si>
  <si>
    <t>Save Mart Tramri Shakar</t>
  </si>
  <si>
    <t>Akbar Garments</t>
  </si>
  <si>
    <t>Save Mart Choor Chowk</t>
  </si>
  <si>
    <t>Save Mart Choor Chowk White Chany</t>
  </si>
  <si>
    <t>Save Mart Choor Chowk Mash Dhuli</t>
  </si>
  <si>
    <t>Save Mart Choor Chowk Dal Channa</t>
  </si>
  <si>
    <t>Mi Kung Resturant</t>
  </si>
  <si>
    <t>Masoor Chakia  Iodized Bottle</t>
  </si>
  <si>
    <t>Masoor Chakia  Sada Shoper</t>
  </si>
  <si>
    <t>Save Mart tarnol</t>
  </si>
  <si>
    <t>MCC Fabrics G-9</t>
  </si>
  <si>
    <t>16x17+2</t>
  </si>
  <si>
    <t>24x26</t>
  </si>
  <si>
    <t>Toop 500</t>
  </si>
  <si>
    <t>Shaheen Chemist</t>
  </si>
  <si>
    <t>Bio Lab</t>
  </si>
  <si>
    <t>HD Yellow</t>
  </si>
  <si>
    <t>WFP Salt</t>
  </si>
  <si>
    <t>USAID Salt</t>
  </si>
  <si>
    <t>FR Bakers Khanna</t>
  </si>
  <si>
    <t>New Babr sher Namak Chakian</t>
  </si>
  <si>
    <t>23x32</t>
  </si>
  <si>
    <t>Sadiq Plastic Ganj Mandi Iodized Bottle</t>
  </si>
  <si>
    <t>Sadiq Plastic Ganj Mandi Iodized Sada</t>
  </si>
  <si>
    <t>Tariq salt Iodized Bottle</t>
  </si>
  <si>
    <t>Tariq salt Dalda Namak Marka</t>
  </si>
  <si>
    <t>Tariq salt  Sada Shoper</t>
  </si>
  <si>
    <t>Masood Chakian Iodized Bottle</t>
  </si>
  <si>
    <t>LA-Medaline Bakers</t>
  </si>
  <si>
    <t>19x20</t>
  </si>
  <si>
    <t>MAAC Mart Sawan</t>
  </si>
  <si>
    <t>Waste %</t>
  </si>
  <si>
    <t>Anaya Sweets/Rahman Dairy</t>
  </si>
  <si>
    <t>Rahat Adiala/Freshco Adiala</t>
  </si>
  <si>
    <t>ADD</t>
  </si>
  <si>
    <t>Sale Material Samir Sb</t>
  </si>
  <si>
    <t>INV # 3154,3155,3161,3162</t>
  </si>
  <si>
    <t xml:space="preserve">opening Balance B/F From Dec-16 </t>
  </si>
  <si>
    <t>Qasr-e-Sheree</t>
  </si>
  <si>
    <t>13x14</t>
  </si>
  <si>
    <t>Tayyab Bakers</t>
  </si>
  <si>
    <t>22x24</t>
  </si>
  <si>
    <t>Save Pharmacy</t>
  </si>
  <si>
    <t>Unique Bakers</t>
  </si>
  <si>
    <t>HDG yellow</t>
  </si>
  <si>
    <t>23x22</t>
  </si>
  <si>
    <t>ARF Bakers</t>
  </si>
  <si>
    <t>Goodwill</t>
  </si>
  <si>
    <t>Al-Safa Bakers I-10</t>
  </si>
  <si>
    <t>3+2</t>
  </si>
  <si>
    <t xml:space="preserve">Surkhab </t>
  </si>
  <si>
    <t>18x21</t>
  </si>
  <si>
    <t>1252+1228</t>
  </si>
  <si>
    <t>Qadri Plastic  Milky</t>
  </si>
  <si>
    <t>Qadri Plastic  Natural</t>
  </si>
  <si>
    <t>Kohsar  Natural</t>
  </si>
  <si>
    <t>1250+1247</t>
  </si>
  <si>
    <t>HD Blue</t>
  </si>
  <si>
    <t>Qadri Plastic Blue</t>
  </si>
  <si>
    <t>Bachat Mall</t>
  </si>
  <si>
    <t>Bachat Mall Sugar 5kg</t>
  </si>
  <si>
    <t>Bachat Mall Sugar 2kg</t>
  </si>
  <si>
    <t>Bachat Mall Malika Masoor</t>
  </si>
  <si>
    <t>Bachat Mall Sooji</t>
  </si>
  <si>
    <t>Bachat Mall Mash Chilka</t>
  </si>
  <si>
    <t>Bachat Mall Mong Chilka</t>
  </si>
  <si>
    <t>Bachat Mall White Channa</t>
  </si>
  <si>
    <t>Bachat Mall Shakar</t>
  </si>
  <si>
    <t>Bachat Mall Guur</t>
  </si>
  <si>
    <t>Bachat Mall white channa bareek</t>
  </si>
  <si>
    <t>Bachat Mall Mash Sabat</t>
  </si>
  <si>
    <t>Bachat Mall Mong Sabat</t>
  </si>
  <si>
    <t>Bachat Mall Dal Channa</t>
  </si>
  <si>
    <t>Bachat Mall White Lobia</t>
  </si>
  <si>
    <t>Bachat Mall Mong Dhuli</t>
  </si>
  <si>
    <t>Bachat Mall Basin</t>
  </si>
  <si>
    <t>Bachat Mall Lal Lobia</t>
  </si>
  <si>
    <t>Bachat Mall Masoor Dhulli</t>
  </si>
  <si>
    <t>Bachat Mall Mash Dhuli</t>
  </si>
  <si>
    <t>Bachat Mall Sabat Masoor</t>
  </si>
  <si>
    <t>Bachat Mall Kalay Chany</t>
  </si>
  <si>
    <t>Sweet Point Adiala</t>
  </si>
  <si>
    <t>LD Yellow</t>
  </si>
  <si>
    <t>Fresco Sweets Sada</t>
  </si>
  <si>
    <t>Waqas Sweets Chakwal</t>
  </si>
  <si>
    <t>25x26</t>
  </si>
  <si>
    <t>1384+862+950</t>
  </si>
  <si>
    <t>3star naswar</t>
  </si>
  <si>
    <t>3.5x4</t>
  </si>
  <si>
    <t>Nawab Bakers</t>
  </si>
  <si>
    <t>Rahat Bakers Commercial</t>
  </si>
  <si>
    <t>15x16</t>
  </si>
  <si>
    <t>24x24</t>
  </si>
  <si>
    <t>Hi-Choice Garments</t>
  </si>
  <si>
    <t>Save Mart Lalazar Sugar 5kg</t>
  </si>
  <si>
    <t>Save Mart Lalazar White Channa</t>
  </si>
  <si>
    <t xml:space="preserve">Save Mart Lalazar White Channa </t>
  </si>
  <si>
    <t>Save Mart Lalazar Dal Channa</t>
  </si>
  <si>
    <t>Bachat Mall Maida</t>
  </si>
  <si>
    <t>Shahmeer Liaqat Mutton shop</t>
  </si>
  <si>
    <t>Save Mart Aabpara Sugar 5kg</t>
  </si>
  <si>
    <t>World Mart G-5</t>
  </si>
  <si>
    <t>22x32</t>
  </si>
  <si>
    <t>Maqbool Bakers Chakwal</t>
  </si>
  <si>
    <t>Maqbool Bakers Chakwal Sada PT</t>
  </si>
  <si>
    <t>1248+1250</t>
  </si>
  <si>
    <t>35x45</t>
  </si>
  <si>
    <t>Opening B/f from Dec -16</t>
  </si>
  <si>
    <t>dr</t>
  </si>
  <si>
    <t>cr</t>
  </si>
  <si>
    <t>balance</t>
  </si>
  <si>
    <t>Remarks</t>
  </si>
  <si>
    <t xml:space="preserve"> </t>
  </si>
  <si>
    <t>g</t>
  </si>
  <si>
    <t>119-383</t>
  </si>
  <si>
    <t>invoice rate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</si>
</sst>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1">
    <xf numFmtId="0" fontId="0" fillId="0" borderId="0" xfId="0"/>
    <xf numFmtId="164" fontId="1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3" borderId="1" xfId="0" applyFill="1" applyBorder="1"/>
    <xf numFmtId="0" fontId="0" fillId="2" borderId="1" xfId="0" applyNumberFormat="1" applyFill="1" applyBorder="1" applyAlignment="1">
      <alignment horizontal="center"/>
    </xf>
    <xf numFmtId="0" fontId="0" fillId="3" borderId="0" xfId="0" applyFill="1"/>
    <xf numFmtId="0" fontId="0" fillId="2" borderId="1" xfId="0" applyFill="1" applyBorder="1"/>
    <xf numFmtId="0" fontId="5" fillId="3" borderId="3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/>
    <xf numFmtId="3" fontId="0" fillId="6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/>
    <xf numFmtId="43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0" fontId="2" fillId="2" borderId="1" xfId="0" applyFont="1" applyFill="1" applyBorder="1"/>
    <xf numFmtId="1" fontId="0" fillId="2" borderId="1" xfId="0" applyNumberFormat="1" applyFill="1" applyBorder="1" applyAlignment="1">
      <alignment horizontal="center"/>
    </xf>
    <xf numFmtId="43" fontId="0" fillId="2" borderId="0" xfId="0" applyNumberForma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0" fillId="2" borderId="4" xfId="0" applyNumberForma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0" fontId="0" fillId="2" borderId="12" xfId="0" applyFill="1" applyBorder="1"/>
    <xf numFmtId="43" fontId="0" fillId="0" borderId="10" xfId="0" applyNumberFormat="1" applyBorder="1"/>
    <xf numFmtId="0" fontId="0" fillId="0" borderId="8" xfId="0" applyBorder="1"/>
    <xf numFmtId="0" fontId="0" fillId="0" borderId="10" xfId="0" applyBorder="1"/>
    <xf numFmtId="0" fontId="0" fillId="2" borderId="10" xfId="0" applyFill="1" applyBorder="1"/>
    <xf numFmtId="0" fontId="0" fillId="2" borderId="15" xfId="0" applyFill="1" applyBorder="1" applyAlignment="1">
      <alignment horizontal="center"/>
    </xf>
    <xf numFmtId="0" fontId="0" fillId="2" borderId="2" xfId="0" applyFill="1" applyBorder="1"/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43" fontId="0" fillId="2" borderId="1" xfId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43" fontId="6" fillId="2" borderId="0" xfId="1" applyFont="1" applyFill="1" applyAlignment="1">
      <alignment horizontal="center"/>
    </xf>
    <xf numFmtId="0" fontId="6" fillId="2" borderId="1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0" borderId="0" xfId="0" applyFont="1"/>
    <xf numFmtId="0" fontId="0" fillId="7" borderId="1" xfId="0" applyFill="1" applyBorder="1" applyAlignment="1">
      <alignment horizontal="center"/>
    </xf>
    <xf numFmtId="43" fontId="4" fillId="7" borderId="4" xfId="1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7" borderId="9" xfId="0" applyFill="1" applyBorder="1" applyAlignment="1">
      <alignment horizontal="center"/>
    </xf>
    <xf numFmtId="43" fontId="0" fillId="7" borderId="11" xfId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0" fontId="6" fillId="2" borderId="12" xfId="0" applyFont="1" applyFill="1" applyBorder="1"/>
    <xf numFmtId="0" fontId="0" fillId="0" borderId="12" xfId="0" applyBorder="1"/>
    <xf numFmtId="0" fontId="0" fillId="6" borderId="11" xfId="0" applyFill="1" applyBorder="1"/>
    <xf numFmtId="43" fontId="6" fillId="2" borderId="2" xfId="0" applyNumberFormat="1" applyFont="1" applyFill="1" applyBorder="1" applyAlignment="1">
      <alignment horizontal="center"/>
    </xf>
    <xf numFmtId="0" fontId="6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A160"/>
  <sheetViews>
    <sheetView tabSelected="1" topLeftCell="G1" zoomScale="80" zoomScaleNormal="80" workbookViewId="0">
      <pane ySplit="1" topLeftCell="A2" activePane="bottomLeft" state="frozen"/>
      <selection pane="bottomLeft" activeCell="R153" sqref="R153"/>
    </sheetView>
  </sheetViews>
  <sheetFormatPr defaultRowHeight="15"/>
  <cols>
    <col min="1" max="1" width="15.7109375" style="5" customWidth="1"/>
    <col min="2" max="2" width="13.85546875" style="5" bestFit="1" customWidth="1"/>
    <col min="3" max="3" width="12.7109375" style="5" customWidth="1"/>
    <col min="4" max="4" width="20.28515625" style="5" customWidth="1"/>
    <col min="5" max="5" width="22.42578125" style="5" customWidth="1"/>
    <col min="6" max="6" width="41" style="5" bestFit="1" customWidth="1"/>
    <col min="7" max="7" width="12.5703125" style="5" bestFit="1" customWidth="1"/>
    <col min="8" max="8" width="10.85546875" style="5" bestFit="1" customWidth="1"/>
    <col min="9" max="9" width="12" style="5" customWidth="1"/>
    <col min="10" max="10" width="13.140625" style="5" customWidth="1"/>
    <col min="11" max="11" width="16" style="5" customWidth="1"/>
    <col min="12" max="12" width="12.85546875" style="5" bestFit="1" customWidth="1"/>
    <col min="13" max="13" width="8.5703125" style="5" customWidth="1"/>
    <col min="14" max="14" width="10.7109375" style="5" customWidth="1"/>
    <col min="15" max="15" width="14.5703125" style="5" customWidth="1"/>
    <col min="16" max="16" width="12.28515625" style="5" bestFit="1" customWidth="1"/>
    <col min="17" max="17" width="15.140625" style="5" bestFit="1" customWidth="1"/>
    <col min="18" max="18" width="22.140625" style="21" bestFit="1" customWidth="1"/>
    <col min="19" max="19" width="15.28515625" bestFit="1" customWidth="1"/>
    <col min="20" max="20" width="13.85546875" bestFit="1" customWidth="1"/>
    <col min="21" max="21" width="15.140625" bestFit="1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205</v>
      </c>
      <c r="H1" s="2" t="s">
        <v>12</v>
      </c>
      <c r="I1" s="2" t="s">
        <v>13</v>
      </c>
      <c r="J1" s="2" t="s">
        <v>14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4" t="s">
        <v>15</v>
      </c>
      <c r="Q1" s="4" t="s">
        <v>16</v>
      </c>
      <c r="R1" s="19" t="s">
        <v>17</v>
      </c>
      <c r="S1" s="47" t="s">
        <v>124</v>
      </c>
      <c r="T1" s="90" t="s">
        <v>208</v>
      </c>
      <c r="U1" s="15"/>
      <c r="V1" s="15"/>
    </row>
    <row r="2" spans="1:27" s="91" customFormat="1" ht="21">
      <c r="A2" s="8"/>
      <c r="B2" s="51"/>
      <c r="C2" s="51"/>
      <c r="D2" s="8"/>
      <c r="E2" s="8"/>
      <c r="F2" s="8" t="s">
        <v>130</v>
      </c>
      <c r="G2" s="8"/>
      <c r="H2" s="87"/>
      <c r="I2" s="87"/>
      <c r="J2" s="87"/>
      <c r="K2" s="87"/>
      <c r="L2" s="87"/>
      <c r="M2" s="87"/>
      <c r="N2" s="87"/>
      <c r="O2" s="87"/>
      <c r="P2" s="87"/>
      <c r="Q2" s="87"/>
      <c r="R2" s="88">
        <v>13647106</v>
      </c>
      <c r="S2" s="89"/>
      <c r="U2" s="90"/>
      <c r="V2" s="90"/>
      <c r="W2" s="90"/>
      <c r="X2" s="90"/>
      <c r="Y2" s="90"/>
      <c r="Z2" s="90"/>
      <c r="AA2" s="90"/>
    </row>
    <row r="3" spans="1:27" s="40" customFormat="1">
      <c r="A3" s="8">
        <v>122</v>
      </c>
      <c r="B3" s="1">
        <v>42758</v>
      </c>
      <c r="C3" s="1">
        <v>42759</v>
      </c>
      <c r="D3" s="8">
        <v>1293</v>
      </c>
      <c r="E3" s="8">
        <v>103</v>
      </c>
      <c r="F3" s="8" t="s">
        <v>180</v>
      </c>
      <c r="G3" s="8" t="s">
        <v>40</v>
      </c>
      <c r="H3" s="8" t="s">
        <v>181</v>
      </c>
      <c r="I3" s="8"/>
      <c r="J3" s="8" t="s">
        <v>53</v>
      </c>
      <c r="K3" s="8">
        <v>103.9</v>
      </c>
      <c r="L3" s="8">
        <v>103.05</v>
      </c>
      <c r="M3" s="8">
        <f t="shared" ref="M3:M34" si="0">K3-L3</f>
        <v>0.85000000000000853</v>
      </c>
      <c r="N3" s="8">
        <v>233</v>
      </c>
      <c r="O3" s="8">
        <f>233+82-15</f>
        <v>300</v>
      </c>
      <c r="P3" s="42">
        <f>L3*O3</f>
        <v>30915</v>
      </c>
      <c r="Q3" s="10">
        <f t="shared" ref="Q3:Q34" si="1">K3*N3</f>
        <v>24208.7</v>
      </c>
      <c r="R3" s="43">
        <f>R2+P3-Q3</f>
        <v>13653812.300000001</v>
      </c>
      <c r="S3" s="48">
        <f t="shared" ref="S3:S35" si="2">M3/K3*100</f>
        <v>0.81809432146295324</v>
      </c>
      <c r="T3" s="25">
        <v>340</v>
      </c>
      <c r="U3" s="25">
        <f t="shared" ref="U3:U34" si="3">T3-O3</f>
        <v>40</v>
      </c>
      <c r="V3" s="25">
        <f t="shared" ref="V3:V34" si="4">U3*L3</f>
        <v>4122</v>
      </c>
      <c r="W3" s="25"/>
      <c r="X3" s="25"/>
      <c r="Y3" s="25"/>
      <c r="Z3" s="25"/>
      <c r="AA3" s="25"/>
    </row>
    <row r="4" spans="1:27" s="9" customFormat="1">
      <c r="A4" s="8">
        <v>55</v>
      </c>
      <c r="B4" s="1">
        <v>42738</v>
      </c>
      <c r="C4" s="1">
        <v>42742</v>
      </c>
      <c r="D4" s="8">
        <v>679</v>
      </c>
      <c r="E4" s="11">
        <v>608</v>
      </c>
      <c r="F4" s="8" t="s">
        <v>94</v>
      </c>
      <c r="G4" s="8" t="s">
        <v>54</v>
      </c>
      <c r="H4" s="8" t="s">
        <v>18</v>
      </c>
      <c r="I4" s="8" t="s">
        <v>19</v>
      </c>
      <c r="J4" s="8" t="s">
        <v>49</v>
      </c>
      <c r="K4" s="8">
        <v>119.5</v>
      </c>
      <c r="L4" s="8">
        <v>104.95</v>
      </c>
      <c r="M4" s="8">
        <f t="shared" si="0"/>
        <v>14.549999999999997</v>
      </c>
      <c r="N4" s="8">
        <v>152</v>
      </c>
      <c r="O4" s="8">
        <f>152+62</f>
        <v>214</v>
      </c>
      <c r="P4" s="10">
        <f>L4*O4</f>
        <v>22459.3</v>
      </c>
      <c r="Q4" s="10">
        <f t="shared" si="1"/>
        <v>18164</v>
      </c>
      <c r="R4" s="43">
        <f t="shared" ref="R4:R67" si="5">R3+P4-Q4</f>
        <v>13658107.600000001</v>
      </c>
      <c r="S4" s="48">
        <f t="shared" si="2"/>
        <v>12.17573221757322</v>
      </c>
      <c r="T4" s="25">
        <v>280</v>
      </c>
      <c r="U4" s="25">
        <f t="shared" si="3"/>
        <v>66</v>
      </c>
      <c r="V4" s="25">
        <f t="shared" si="4"/>
        <v>6926.7</v>
      </c>
      <c r="W4" s="25"/>
      <c r="X4" s="25"/>
      <c r="Y4" s="25"/>
      <c r="Z4" s="25"/>
      <c r="AA4" s="25"/>
    </row>
    <row r="5" spans="1:27">
      <c r="A5" s="8">
        <v>43</v>
      </c>
      <c r="B5" s="1">
        <v>42739</v>
      </c>
      <c r="C5" s="1">
        <v>42739</v>
      </c>
      <c r="D5" s="8">
        <v>683</v>
      </c>
      <c r="E5" s="8">
        <v>399</v>
      </c>
      <c r="F5" s="8" t="s">
        <v>89</v>
      </c>
      <c r="G5" s="8" t="s">
        <v>54</v>
      </c>
      <c r="H5" s="8" t="s">
        <v>18</v>
      </c>
      <c r="I5" s="8" t="s">
        <v>19</v>
      </c>
      <c r="J5" s="8" t="s">
        <v>49</v>
      </c>
      <c r="K5" s="8">
        <v>77</v>
      </c>
      <c r="L5" s="8">
        <v>68</v>
      </c>
      <c r="M5" s="8">
        <f t="shared" si="0"/>
        <v>9</v>
      </c>
      <c r="N5" s="8">
        <v>152</v>
      </c>
      <c r="O5" s="8">
        <f>152+62</f>
        <v>214</v>
      </c>
      <c r="P5" s="8">
        <f t="shared" ref="P5:P34" si="6">L5*O5</f>
        <v>14552</v>
      </c>
      <c r="Q5" s="8">
        <f t="shared" si="1"/>
        <v>11704</v>
      </c>
      <c r="R5" s="43">
        <f t="shared" si="5"/>
        <v>13660955.600000001</v>
      </c>
      <c r="S5" s="49">
        <f t="shared" si="2"/>
        <v>11.688311688311687</v>
      </c>
      <c r="T5" s="25">
        <v>290</v>
      </c>
      <c r="U5" s="25">
        <f t="shared" si="3"/>
        <v>76</v>
      </c>
      <c r="V5" s="25">
        <f t="shared" si="4"/>
        <v>5168</v>
      </c>
      <c r="W5" s="25"/>
      <c r="X5" s="25"/>
      <c r="Y5" s="25"/>
      <c r="Z5" s="25"/>
      <c r="AA5" s="25"/>
    </row>
    <row r="6" spans="1:27">
      <c r="A6" s="8">
        <v>37</v>
      </c>
      <c r="B6" s="1">
        <v>42734</v>
      </c>
      <c r="C6" s="1">
        <v>42739</v>
      </c>
      <c r="D6" s="8">
        <v>667</v>
      </c>
      <c r="E6" s="8">
        <v>396</v>
      </c>
      <c r="F6" s="8" t="s">
        <v>86</v>
      </c>
      <c r="G6" s="8" t="s">
        <v>54</v>
      </c>
      <c r="H6" s="8" t="s">
        <v>38</v>
      </c>
      <c r="I6" s="8" t="s">
        <v>19</v>
      </c>
      <c r="J6" s="8" t="s">
        <v>49</v>
      </c>
      <c r="K6" s="8">
        <v>112.15</v>
      </c>
      <c r="L6" s="8">
        <v>98.95</v>
      </c>
      <c r="M6" s="8">
        <f t="shared" si="0"/>
        <v>13.200000000000003</v>
      </c>
      <c r="N6" s="8">
        <v>152</v>
      </c>
      <c r="O6" s="8">
        <f>152+62</f>
        <v>214</v>
      </c>
      <c r="P6" s="8">
        <f t="shared" si="6"/>
        <v>21175.3</v>
      </c>
      <c r="Q6" s="8">
        <f t="shared" si="1"/>
        <v>17046.8</v>
      </c>
      <c r="R6" s="43">
        <f t="shared" si="5"/>
        <v>13665084.100000001</v>
      </c>
      <c r="S6" s="49">
        <f t="shared" si="2"/>
        <v>11.769950958537674</v>
      </c>
      <c r="T6" s="25">
        <v>270</v>
      </c>
      <c r="U6" s="25">
        <f t="shared" si="3"/>
        <v>56</v>
      </c>
      <c r="V6" s="25">
        <f t="shared" si="4"/>
        <v>5541.2</v>
      </c>
      <c r="W6" s="25"/>
      <c r="X6" s="25"/>
      <c r="Y6" s="25"/>
      <c r="Z6" s="25"/>
      <c r="AA6" s="25"/>
    </row>
    <row r="7" spans="1:27">
      <c r="A7" s="8">
        <v>36</v>
      </c>
      <c r="B7" s="1">
        <v>42738</v>
      </c>
      <c r="C7" s="1">
        <v>42739</v>
      </c>
      <c r="D7" s="8">
        <v>676</v>
      </c>
      <c r="E7" s="8">
        <v>396</v>
      </c>
      <c r="F7" s="8" t="s">
        <v>86</v>
      </c>
      <c r="G7" s="8" t="s">
        <v>54</v>
      </c>
      <c r="H7" s="8" t="s">
        <v>29</v>
      </c>
      <c r="I7" s="8" t="s">
        <v>19</v>
      </c>
      <c r="J7" s="8" t="s">
        <v>49</v>
      </c>
      <c r="K7" s="8">
        <v>114.3</v>
      </c>
      <c r="L7" s="8">
        <v>100.3</v>
      </c>
      <c r="M7" s="8">
        <f t="shared" si="0"/>
        <v>14</v>
      </c>
      <c r="N7" s="8">
        <v>152</v>
      </c>
      <c r="O7" s="8">
        <f>152+62</f>
        <v>214</v>
      </c>
      <c r="P7" s="8">
        <f t="shared" si="6"/>
        <v>21464.2</v>
      </c>
      <c r="Q7" s="8">
        <f t="shared" si="1"/>
        <v>17373.599999999999</v>
      </c>
      <c r="R7" s="43">
        <f t="shared" si="5"/>
        <v>13669174.700000001</v>
      </c>
      <c r="S7" s="49">
        <f t="shared" si="2"/>
        <v>12.248468941382328</v>
      </c>
      <c r="T7" s="25">
        <v>270</v>
      </c>
      <c r="U7" s="25">
        <f t="shared" si="3"/>
        <v>56</v>
      </c>
      <c r="V7" s="25">
        <f t="shared" si="4"/>
        <v>5616.8</v>
      </c>
      <c r="W7" s="25"/>
      <c r="X7" s="25"/>
      <c r="Y7" s="25"/>
      <c r="Z7" s="25"/>
      <c r="AA7" s="25"/>
    </row>
    <row r="8" spans="1:27">
      <c r="A8" s="8">
        <v>38</v>
      </c>
      <c r="B8" s="1">
        <v>42738</v>
      </c>
      <c r="C8" s="1">
        <v>42739</v>
      </c>
      <c r="D8" s="8">
        <v>676</v>
      </c>
      <c r="E8" s="8">
        <v>396</v>
      </c>
      <c r="F8" s="8" t="s">
        <v>86</v>
      </c>
      <c r="G8" s="8" t="s">
        <v>54</v>
      </c>
      <c r="H8" s="8" t="s">
        <v>31</v>
      </c>
      <c r="I8" s="8" t="s">
        <v>19</v>
      </c>
      <c r="J8" s="8" t="s">
        <v>49</v>
      </c>
      <c r="K8" s="8">
        <v>109.3</v>
      </c>
      <c r="L8" s="8">
        <v>82.2</v>
      </c>
      <c r="M8" s="8">
        <f t="shared" si="0"/>
        <v>27.099999999999994</v>
      </c>
      <c r="N8" s="8">
        <v>152</v>
      </c>
      <c r="O8" s="8">
        <f>152+62</f>
        <v>214</v>
      </c>
      <c r="P8" s="8">
        <f t="shared" si="6"/>
        <v>17590.8</v>
      </c>
      <c r="Q8" s="8">
        <f t="shared" si="1"/>
        <v>16613.599999999999</v>
      </c>
      <c r="R8" s="43">
        <f t="shared" si="5"/>
        <v>13670151.900000002</v>
      </c>
      <c r="S8" s="49">
        <f t="shared" si="2"/>
        <v>24.794144556267149</v>
      </c>
      <c r="T8" s="25">
        <v>270</v>
      </c>
      <c r="U8" s="25">
        <f t="shared" si="3"/>
        <v>56</v>
      </c>
      <c r="V8" s="25">
        <f t="shared" si="4"/>
        <v>4603.2</v>
      </c>
      <c r="W8" s="25"/>
      <c r="X8" s="25"/>
      <c r="Y8" s="25"/>
      <c r="Z8" s="25"/>
      <c r="AA8" s="25"/>
    </row>
    <row r="9" spans="1:27">
      <c r="A9" s="8">
        <v>119</v>
      </c>
      <c r="B9" s="1">
        <v>42754</v>
      </c>
      <c r="C9" s="1">
        <v>42758</v>
      </c>
      <c r="D9" s="8">
        <v>1274</v>
      </c>
      <c r="E9" s="8">
        <v>650</v>
      </c>
      <c r="F9" s="8" t="s">
        <v>141</v>
      </c>
      <c r="G9" s="8" t="s">
        <v>109</v>
      </c>
      <c r="H9" s="8" t="s">
        <v>26</v>
      </c>
      <c r="I9" s="8" t="s">
        <v>19</v>
      </c>
      <c r="J9" s="8" t="s">
        <v>49</v>
      </c>
      <c r="K9" s="8">
        <v>118.75</v>
      </c>
      <c r="L9" s="8">
        <v>105.65</v>
      </c>
      <c r="M9" s="8">
        <f t="shared" si="0"/>
        <v>13.099999999999994</v>
      </c>
      <c r="N9" s="8">
        <v>170</v>
      </c>
      <c r="O9" s="8">
        <f>170+62</f>
        <v>232</v>
      </c>
      <c r="P9" s="8">
        <f t="shared" si="6"/>
        <v>24510.800000000003</v>
      </c>
      <c r="Q9" s="8">
        <f t="shared" si="1"/>
        <v>20187.5</v>
      </c>
      <c r="R9" s="43">
        <f t="shared" si="5"/>
        <v>13674475.200000003</v>
      </c>
      <c r="S9" s="49">
        <f t="shared" si="2"/>
        <v>11.031578947368416</v>
      </c>
      <c r="T9" s="25">
        <v>290</v>
      </c>
      <c r="U9" s="25">
        <f t="shared" si="3"/>
        <v>58</v>
      </c>
      <c r="V9" s="25">
        <f t="shared" si="4"/>
        <v>6127.7000000000007</v>
      </c>
      <c r="W9" s="25"/>
      <c r="X9" s="25"/>
      <c r="Y9" s="25"/>
      <c r="Z9" s="25"/>
      <c r="AA9" s="25"/>
    </row>
    <row r="10" spans="1:27" s="40" customFormat="1">
      <c r="A10" s="8">
        <v>120</v>
      </c>
      <c r="B10" s="1">
        <v>42755</v>
      </c>
      <c r="C10" s="1">
        <v>42758</v>
      </c>
      <c r="D10" s="8">
        <v>1291</v>
      </c>
      <c r="E10" s="8">
        <v>650</v>
      </c>
      <c r="F10" s="8" t="s">
        <v>141</v>
      </c>
      <c r="G10" s="8" t="s">
        <v>109</v>
      </c>
      <c r="H10" s="8" t="s">
        <v>20</v>
      </c>
      <c r="I10" s="8" t="s">
        <v>19</v>
      </c>
      <c r="J10" s="8" t="s">
        <v>49</v>
      </c>
      <c r="K10" s="8">
        <v>120.05</v>
      </c>
      <c r="L10" s="8">
        <v>104.35</v>
      </c>
      <c r="M10" s="8">
        <f t="shared" si="0"/>
        <v>15.700000000000003</v>
      </c>
      <c r="N10" s="8">
        <v>172</v>
      </c>
      <c r="O10" s="8">
        <f>170+62</f>
        <v>232</v>
      </c>
      <c r="P10" s="8">
        <f t="shared" si="6"/>
        <v>24209.199999999997</v>
      </c>
      <c r="Q10" s="8">
        <f t="shared" si="1"/>
        <v>20648.599999999999</v>
      </c>
      <c r="R10" s="43">
        <f t="shared" si="5"/>
        <v>13678035.800000003</v>
      </c>
      <c r="S10" s="49">
        <f t="shared" si="2"/>
        <v>13.077884214910457</v>
      </c>
      <c r="T10" s="25">
        <v>290</v>
      </c>
      <c r="U10" s="25">
        <f t="shared" si="3"/>
        <v>58</v>
      </c>
      <c r="V10" s="25">
        <f t="shared" si="4"/>
        <v>6052.2999999999993</v>
      </c>
      <c r="W10" s="25"/>
      <c r="X10" s="25"/>
      <c r="Y10" s="25"/>
      <c r="Z10" s="25"/>
      <c r="AA10" s="25"/>
    </row>
    <row r="11" spans="1:27">
      <c r="A11" s="8">
        <v>80</v>
      </c>
      <c r="B11" s="1">
        <v>42740</v>
      </c>
      <c r="C11" s="1">
        <v>42749</v>
      </c>
      <c r="D11" s="8">
        <v>1202</v>
      </c>
      <c r="E11" s="8">
        <v>624</v>
      </c>
      <c r="F11" s="8" t="s">
        <v>125</v>
      </c>
      <c r="G11" s="8" t="s">
        <v>54</v>
      </c>
      <c r="H11" s="8" t="s">
        <v>26</v>
      </c>
      <c r="I11" s="8" t="s">
        <v>19</v>
      </c>
      <c r="J11" s="8" t="s">
        <v>49</v>
      </c>
      <c r="K11" s="8">
        <v>57.65</v>
      </c>
      <c r="L11" s="8">
        <v>48.6</v>
      </c>
      <c r="M11" s="8">
        <f t="shared" si="0"/>
        <v>9.0499999999999972</v>
      </c>
      <c r="N11" s="8">
        <v>151</v>
      </c>
      <c r="O11" s="8">
        <f>151+62</f>
        <v>213</v>
      </c>
      <c r="P11" s="8">
        <f t="shared" si="6"/>
        <v>10351.800000000001</v>
      </c>
      <c r="Q11" s="8">
        <f t="shared" si="1"/>
        <v>8705.15</v>
      </c>
      <c r="R11" s="43">
        <f t="shared" si="5"/>
        <v>13679682.450000003</v>
      </c>
      <c r="S11" s="49">
        <f t="shared" si="2"/>
        <v>15.698178664353854</v>
      </c>
      <c r="T11" s="25">
        <v>280</v>
      </c>
      <c r="U11" s="25">
        <f t="shared" si="3"/>
        <v>67</v>
      </c>
      <c r="V11" s="25">
        <f t="shared" si="4"/>
        <v>3256.2000000000003</v>
      </c>
      <c r="W11" s="25"/>
      <c r="X11" s="25"/>
      <c r="Y11" s="25"/>
      <c r="Z11" s="25"/>
      <c r="AA11" s="25"/>
    </row>
    <row r="12" spans="1:27">
      <c r="A12" s="8">
        <v>81</v>
      </c>
      <c r="B12" s="1">
        <v>42740</v>
      </c>
      <c r="C12" s="1">
        <v>42749</v>
      </c>
      <c r="D12" s="8">
        <v>1202</v>
      </c>
      <c r="E12" s="8">
        <v>624</v>
      </c>
      <c r="F12" s="8" t="s">
        <v>125</v>
      </c>
      <c r="G12" s="8" t="s">
        <v>54</v>
      </c>
      <c r="H12" s="8" t="s">
        <v>20</v>
      </c>
      <c r="I12" s="8" t="s">
        <v>19</v>
      </c>
      <c r="J12" s="8" t="s">
        <v>49</v>
      </c>
      <c r="K12" s="8">
        <v>54.8</v>
      </c>
      <c r="L12" s="8">
        <v>47.9</v>
      </c>
      <c r="M12" s="8">
        <f t="shared" si="0"/>
        <v>6.8999999999999986</v>
      </c>
      <c r="N12" s="8">
        <v>151</v>
      </c>
      <c r="O12" s="8">
        <f>151+62</f>
        <v>213</v>
      </c>
      <c r="P12" s="8">
        <f t="shared" si="6"/>
        <v>10202.699999999999</v>
      </c>
      <c r="Q12" s="8">
        <f t="shared" si="1"/>
        <v>8274.7999999999993</v>
      </c>
      <c r="R12" s="43">
        <f t="shared" si="5"/>
        <v>13681610.350000001</v>
      </c>
      <c r="S12" s="49">
        <f t="shared" si="2"/>
        <v>12.591240875912407</v>
      </c>
      <c r="T12" s="25">
        <v>280</v>
      </c>
      <c r="U12" s="25">
        <f t="shared" si="3"/>
        <v>67</v>
      </c>
      <c r="V12" s="25">
        <f t="shared" si="4"/>
        <v>3209.2999999999997</v>
      </c>
      <c r="W12" s="25"/>
      <c r="X12" s="25"/>
      <c r="Y12" s="25"/>
      <c r="Z12" s="25"/>
      <c r="AA12" s="25"/>
    </row>
    <row r="13" spans="1:27" s="40" customFormat="1">
      <c r="A13" s="8">
        <v>92</v>
      </c>
      <c r="B13" s="1">
        <v>42739</v>
      </c>
      <c r="C13" s="1">
        <v>42753</v>
      </c>
      <c r="D13" s="8">
        <v>688</v>
      </c>
      <c r="E13" s="8">
        <v>632</v>
      </c>
      <c r="F13" s="8" t="s">
        <v>67</v>
      </c>
      <c r="G13" s="8" t="s">
        <v>56</v>
      </c>
      <c r="H13" s="8" t="s">
        <v>41</v>
      </c>
      <c r="I13" s="8"/>
      <c r="J13" s="8" t="s">
        <v>51</v>
      </c>
      <c r="K13" s="8">
        <v>57.7</v>
      </c>
      <c r="L13" s="8">
        <v>53.1</v>
      </c>
      <c r="M13" s="8">
        <f t="shared" si="0"/>
        <v>4.6000000000000014</v>
      </c>
      <c r="N13" s="8">
        <v>225</v>
      </c>
      <c r="O13" s="8">
        <f>225+72-15</f>
        <v>282</v>
      </c>
      <c r="P13" s="8">
        <f t="shared" si="6"/>
        <v>14974.2</v>
      </c>
      <c r="Q13" s="8">
        <f t="shared" si="1"/>
        <v>12982.5</v>
      </c>
      <c r="R13" s="43">
        <f t="shared" si="5"/>
        <v>13683602.050000001</v>
      </c>
      <c r="S13" s="49">
        <f t="shared" si="2"/>
        <v>7.9722703639514751</v>
      </c>
      <c r="T13" s="25">
        <v>320</v>
      </c>
      <c r="U13" s="25">
        <f t="shared" si="3"/>
        <v>38</v>
      </c>
      <c r="V13" s="25">
        <f t="shared" si="4"/>
        <v>2017.8</v>
      </c>
      <c r="W13" s="25"/>
      <c r="X13" s="25"/>
      <c r="Y13" s="25"/>
      <c r="Z13" s="25"/>
      <c r="AA13" s="25"/>
    </row>
    <row r="14" spans="1:27">
      <c r="A14" s="8">
        <v>116</v>
      </c>
      <c r="B14" s="1">
        <v>42749</v>
      </c>
      <c r="C14" s="1">
        <v>42758</v>
      </c>
      <c r="D14" s="8">
        <v>1215</v>
      </c>
      <c r="E14" s="8">
        <v>648</v>
      </c>
      <c r="F14" s="8" t="s">
        <v>139</v>
      </c>
      <c r="G14" s="8" t="s">
        <v>54</v>
      </c>
      <c r="H14" s="8" t="s">
        <v>45</v>
      </c>
      <c r="I14" s="8" t="s">
        <v>19</v>
      </c>
      <c r="J14" s="8" t="s">
        <v>49</v>
      </c>
      <c r="K14" s="8">
        <v>69.8</v>
      </c>
      <c r="L14" s="8">
        <v>58.6</v>
      </c>
      <c r="M14" s="8">
        <f t="shared" si="0"/>
        <v>11.199999999999996</v>
      </c>
      <c r="N14" s="8">
        <v>160</v>
      </c>
      <c r="O14" s="8">
        <f>160+62</f>
        <v>222</v>
      </c>
      <c r="P14" s="8">
        <f t="shared" si="6"/>
        <v>13009.2</v>
      </c>
      <c r="Q14" s="8">
        <f t="shared" si="1"/>
        <v>11168</v>
      </c>
      <c r="R14" s="43">
        <f t="shared" si="5"/>
        <v>13685443.25</v>
      </c>
      <c r="S14" s="49">
        <f t="shared" si="2"/>
        <v>16.0458452722063</v>
      </c>
      <c r="T14" s="25">
        <v>290</v>
      </c>
      <c r="U14" s="25">
        <f t="shared" si="3"/>
        <v>68</v>
      </c>
      <c r="V14" s="25">
        <f t="shared" si="4"/>
        <v>3984.8</v>
      </c>
      <c r="W14" s="25"/>
      <c r="X14" s="25"/>
      <c r="Y14" s="25"/>
      <c r="Z14" s="25"/>
      <c r="AA14" s="25"/>
    </row>
    <row r="15" spans="1:27">
      <c r="A15" s="8">
        <v>115</v>
      </c>
      <c r="B15" s="1">
        <v>42749</v>
      </c>
      <c r="C15" s="1">
        <v>42758</v>
      </c>
      <c r="D15" s="8">
        <v>1218</v>
      </c>
      <c r="E15" s="8">
        <v>648</v>
      </c>
      <c r="F15" s="8" t="s">
        <v>139</v>
      </c>
      <c r="G15" s="8" t="s">
        <v>54</v>
      </c>
      <c r="H15" s="8" t="s">
        <v>29</v>
      </c>
      <c r="I15" s="8" t="s">
        <v>19</v>
      </c>
      <c r="J15" s="8" t="s">
        <v>49</v>
      </c>
      <c r="K15" s="8">
        <v>68.2</v>
      </c>
      <c r="L15" s="8">
        <v>54</v>
      </c>
      <c r="M15" s="8">
        <f t="shared" si="0"/>
        <v>14.200000000000003</v>
      </c>
      <c r="N15" s="8">
        <v>160</v>
      </c>
      <c r="O15" s="8">
        <f>160+62</f>
        <v>222</v>
      </c>
      <c r="P15" s="8">
        <f t="shared" si="6"/>
        <v>11988</v>
      </c>
      <c r="Q15" s="8">
        <f t="shared" si="1"/>
        <v>10912</v>
      </c>
      <c r="R15" s="43">
        <f t="shared" si="5"/>
        <v>13686519.25</v>
      </c>
      <c r="S15" s="49">
        <f t="shared" si="2"/>
        <v>20.821114369501469</v>
      </c>
      <c r="T15" s="25">
        <v>290</v>
      </c>
      <c r="U15" s="25">
        <f t="shared" si="3"/>
        <v>68</v>
      </c>
      <c r="V15" s="25">
        <f t="shared" si="4"/>
        <v>3672</v>
      </c>
      <c r="W15" s="25"/>
      <c r="X15" s="25"/>
      <c r="Y15" s="25"/>
      <c r="Z15" s="25"/>
      <c r="AA15" s="25"/>
    </row>
    <row r="16" spans="1:27">
      <c r="A16" s="8">
        <v>117</v>
      </c>
      <c r="B16" s="1">
        <v>42755</v>
      </c>
      <c r="C16" s="1">
        <v>42758</v>
      </c>
      <c r="D16" s="8">
        <v>1292</v>
      </c>
      <c r="E16" s="8">
        <v>648</v>
      </c>
      <c r="F16" s="8" t="s">
        <v>139</v>
      </c>
      <c r="G16" s="8" t="s">
        <v>54</v>
      </c>
      <c r="H16" s="8" t="s">
        <v>20</v>
      </c>
      <c r="I16" s="8" t="s">
        <v>19</v>
      </c>
      <c r="J16" s="8" t="s">
        <v>49</v>
      </c>
      <c r="K16" s="8">
        <v>66.150000000000006</v>
      </c>
      <c r="L16" s="8">
        <v>55.7</v>
      </c>
      <c r="M16" s="8">
        <f t="shared" si="0"/>
        <v>10.450000000000003</v>
      </c>
      <c r="N16" s="8">
        <v>161</v>
      </c>
      <c r="O16" s="8">
        <f>161+62</f>
        <v>223</v>
      </c>
      <c r="P16" s="8">
        <f t="shared" si="6"/>
        <v>12421.1</v>
      </c>
      <c r="Q16" s="8">
        <f t="shared" si="1"/>
        <v>10650.150000000001</v>
      </c>
      <c r="R16" s="43">
        <f t="shared" si="5"/>
        <v>13688290.199999999</v>
      </c>
      <c r="S16" s="49">
        <f t="shared" si="2"/>
        <v>15.797430083144373</v>
      </c>
      <c r="T16" s="25">
        <v>290</v>
      </c>
      <c r="U16" s="25">
        <f t="shared" si="3"/>
        <v>67</v>
      </c>
      <c r="V16" s="25">
        <f t="shared" si="4"/>
        <v>3731.9</v>
      </c>
      <c r="W16" s="25"/>
      <c r="X16" s="25"/>
      <c r="Y16" s="25"/>
      <c r="Z16" s="25"/>
      <c r="AA16" s="25"/>
    </row>
    <row r="17" spans="1:27">
      <c r="A17" s="8">
        <v>71</v>
      </c>
      <c r="B17" s="1">
        <v>42738</v>
      </c>
      <c r="C17" s="1">
        <v>42745</v>
      </c>
      <c r="D17" s="8">
        <v>680</v>
      </c>
      <c r="E17" s="11">
        <v>618</v>
      </c>
      <c r="F17" s="8" t="s">
        <v>108</v>
      </c>
      <c r="G17" s="8" t="s">
        <v>54</v>
      </c>
      <c r="H17" s="8" t="s">
        <v>66</v>
      </c>
      <c r="I17" s="8" t="s">
        <v>19</v>
      </c>
      <c r="J17" s="8" t="s">
        <v>49</v>
      </c>
      <c r="K17" s="8">
        <v>56.8</v>
      </c>
      <c r="L17" s="8">
        <v>49.65</v>
      </c>
      <c r="M17" s="8">
        <f t="shared" si="0"/>
        <v>7.1499999999999986</v>
      </c>
      <c r="N17" s="8">
        <v>152</v>
      </c>
      <c r="O17" s="8">
        <f>152+62</f>
        <v>214</v>
      </c>
      <c r="P17" s="8">
        <f t="shared" si="6"/>
        <v>10625.1</v>
      </c>
      <c r="Q17" s="8">
        <f t="shared" si="1"/>
        <v>8633.6</v>
      </c>
      <c r="R17" s="43">
        <f t="shared" si="5"/>
        <v>13690281.699999999</v>
      </c>
      <c r="S17" s="49">
        <f t="shared" si="2"/>
        <v>12.588028169014082</v>
      </c>
      <c r="T17" s="25">
        <v>280</v>
      </c>
      <c r="U17" s="25">
        <f t="shared" si="3"/>
        <v>66</v>
      </c>
      <c r="V17" s="25">
        <f t="shared" si="4"/>
        <v>3276.9</v>
      </c>
      <c r="W17" s="25"/>
      <c r="X17" s="25"/>
      <c r="Y17" s="25"/>
      <c r="Z17" s="25"/>
      <c r="AA17" s="25"/>
    </row>
    <row r="18" spans="1:27">
      <c r="A18" s="8">
        <v>72</v>
      </c>
      <c r="B18" s="1">
        <v>42751</v>
      </c>
      <c r="C18" s="1">
        <v>42745</v>
      </c>
      <c r="D18" s="8">
        <v>1242</v>
      </c>
      <c r="E18" s="8">
        <v>618</v>
      </c>
      <c r="F18" s="8" t="s">
        <v>108</v>
      </c>
      <c r="G18" s="8" t="s">
        <v>109</v>
      </c>
      <c r="H18" s="8" t="s">
        <v>66</v>
      </c>
      <c r="I18" s="8" t="s">
        <v>19</v>
      </c>
      <c r="J18" s="8" t="s">
        <v>49</v>
      </c>
      <c r="K18" s="8">
        <v>61.25</v>
      </c>
      <c r="L18" s="8">
        <v>51.45</v>
      </c>
      <c r="M18" s="8">
        <f t="shared" si="0"/>
        <v>9.7999999999999972</v>
      </c>
      <c r="N18" s="8">
        <v>174</v>
      </c>
      <c r="O18" s="8">
        <f>174+62</f>
        <v>236</v>
      </c>
      <c r="P18" s="8">
        <f t="shared" si="6"/>
        <v>12142.2</v>
      </c>
      <c r="Q18" s="8">
        <f t="shared" si="1"/>
        <v>10657.5</v>
      </c>
      <c r="R18" s="43">
        <f t="shared" si="5"/>
        <v>13691766.399999999</v>
      </c>
      <c r="S18" s="49">
        <f t="shared" si="2"/>
        <v>15.999999999999995</v>
      </c>
      <c r="T18" s="25">
        <v>290</v>
      </c>
      <c r="U18" s="25">
        <f t="shared" si="3"/>
        <v>54</v>
      </c>
      <c r="V18" s="25">
        <f t="shared" si="4"/>
        <v>2778.3</v>
      </c>
      <c r="W18" s="25"/>
      <c r="X18" s="25"/>
      <c r="Y18" s="25"/>
      <c r="Z18" s="25"/>
      <c r="AA18" s="25"/>
    </row>
    <row r="19" spans="1:27" hidden="1">
      <c r="A19" s="28">
        <v>47</v>
      </c>
      <c r="B19" s="27">
        <v>42728</v>
      </c>
      <c r="C19" s="27">
        <v>42740</v>
      </c>
      <c r="D19" s="28">
        <v>623</v>
      </c>
      <c r="E19" s="28">
        <v>602</v>
      </c>
      <c r="F19" s="28" t="s">
        <v>91</v>
      </c>
      <c r="G19" s="28" t="s">
        <v>57</v>
      </c>
      <c r="H19" s="8" t="s">
        <v>20</v>
      </c>
      <c r="I19" s="8"/>
      <c r="J19" s="8" t="s">
        <v>50</v>
      </c>
      <c r="K19" s="8">
        <v>124</v>
      </c>
      <c r="L19" s="8">
        <v>101</v>
      </c>
      <c r="M19" s="8">
        <f t="shared" si="0"/>
        <v>23</v>
      </c>
      <c r="N19" s="8">
        <v>223</v>
      </c>
      <c r="O19" s="8">
        <v>300</v>
      </c>
      <c r="P19" s="8">
        <f t="shared" si="6"/>
        <v>30300</v>
      </c>
      <c r="Q19" s="8">
        <f t="shared" si="1"/>
        <v>27652</v>
      </c>
      <c r="R19" s="43">
        <f t="shared" si="5"/>
        <v>13694414.399999999</v>
      </c>
      <c r="S19" s="49">
        <f t="shared" si="2"/>
        <v>18.548387096774192</v>
      </c>
      <c r="T19" s="25">
        <v>300</v>
      </c>
      <c r="U19" s="25">
        <f t="shared" si="3"/>
        <v>0</v>
      </c>
      <c r="V19" s="25">
        <f t="shared" si="4"/>
        <v>0</v>
      </c>
      <c r="W19" s="25"/>
      <c r="X19" s="25"/>
      <c r="Y19" s="25"/>
      <c r="Z19" s="25"/>
      <c r="AA19" s="25"/>
    </row>
    <row r="20" spans="1:27" hidden="1">
      <c r="A20" s="28">
        <v>48</v>
      </c>
      <c r="B20" s="27">
        <v>42728</v>
      </c>
      <c r="C20" s="27">
        <v>42740</v>
      </c>
      <c r="D20" s="28">
        <v>623</v>
      </c>
      <c r="E20" s="28">
        <v>602</v>
      </c>
      <c r="F20" s="28" t="s">
        <v>91</v>
      </c>
      <c r="G20" s="28" t="s">
        <v>57</v>
      </c>
      <c r="H20" s="8" t="s">
        <v>26</v>
      </c>
      <c r="I20" s="8"/>
      <c r="J20" s="8" t="s">
        <v>50</v>
      </c>
      <c r="K20" s="8">
        <v>209.2</v>
      </c>
      <c r="L20" s="8">
        <v>172.85</v>
      </c>
      <c r="M20" s="8">
        <f t="shared" si="0"/>
        <v>36.349999999999994</v>
      </c>
      <c r="N20" s="8">
        <v>223</v>
      </c>
      <c r="O20" s="8">
        <v>300</v>
      </c>
      <c r="P20" s="8">
        <f t="shared" si="6"/>
        <v>51855</v>
      </c>
      <c r="Q20" s="8">
        <f t="shared" si="1"/>
        <v>46651.6</v>
      </c>
      <c r="R20" s="43">
        <f t="shared" si="5"/>
        <v>13699617.799999999</v>
      </c>
      <c r="S20" s="49">
        <f t="shared" si="2"/>
        <v>17.375717017208412</v>
      </c>
      <c r="T20" s="25">
        <v>300</v>
      </c>
      <c r="U20" s="25">
        <f t="shared" si="3"/>
        <v>0</v>
      </c>
      <c r="V20" s="25">
        <f t="shared" si="4"/>
        <v>0</v>
      </c>
      <c r="W20" s="25"/>
      <c r="X20" s="25"/>
      <c r="Y20" s="25"/>
      <c r="Z20" s="25"/>
      <c r="AA20" s="25"/>
    </row>
    <row r="21" spans="1:27" hidden="1">
      <c r="A21" s="28">
        <v>49</v>
      </c>
      <c r="B21" s="27">
        <v>42730</v>
      </c>
      <c r="C21" s="27">
        <v>42740</v>
      </c>
      <c r="D21" s="28">
        <v>635</v>
      </c>
      <c r="E21" s="28">
        <v>602</v>
      </c>
      <c r="F21" s="28" t="s">
        <v>91</v>
      </c>
      <c r="G21" s="28" t="s">
        <v>57</v>
      </c>
      <c r="H21" s="12" t="s">
        <v>25</v>
      </c>
      <c r="I21" s="12"/>
      <c r="J21" s="12" t="s">
        <v>50</v>
      </c>
      <c r="K21" s="12">
        <v>121.2</v>
      </c>
      <c r="L21" s="12">
        <v>103.6</v>
      </c>
      <c r="M21" s="8">
        <f t="shared" si="0"/>
        <v>17.600000000000009</v>
      </c>
      <c r="N21" s="12">
        <v>223</v>
      </c>
      <c r="O21" s="12">
        <v>300</v>
      </c>
      <c r="P21" s="12">
        <f t="shared" si="6"/>
        <v>31080</v>
      </c>
      <c r="Q21" s="12">
        <f t="shared" si="1"/>
        <v>27027.600000000002</v>
      </c>
      <c r="R21" s="43">
        <f t="shared" si="5"/>
        <v>13703670.199999999</v>
      </c>
      <c r="S21" s="49">
        <f t="shared" si="2"/>
        <v>14.521452145214528</v>
      </c>
      <c r="T21" s="25">
        <v>300</v>
      </c>
      <c r="U21" s="25">
        <f t="shared" si="3"/>
        <v>0</v>
      </c>
      <c r="V21" s="25">
        <f t="shared" si="4"/>
        <v>0</v>
      </c>
      <c r="W21" s="25"/>
      <c r="X21" s="25"/>
      <c r="Y21" s="25"/>
      <c r="Z21" s="25"/>
      <c r="AA21" s="25"/>
    </row>
    <row r="22" spans="1:27" s="7" customFormat="1">
      <c r="A22" s="8">
        <v>86</v>
      </c>
      <c r="B22" s="1">
        <v>43096</v>
      </c>
      <c r="C22" s="1">
        <v>42752</v>
      </c>
      <c r="D22" s="8">
        <v>647</v>
      </c>
      <c r="E22" s="8">
        <v>629</v>
      </c>
      <c r="F22" s="8" t="s">
        <v>83</v>
      </c>
      <c r="G22" s="8" t="s">
        <v>71</v>
      </c>
      <c r="H22" s="8" t="s">
        <v>114</v>
      </c>
      <c r="I22" s="8" t="s">
        <v>19</v>
      </c>
      <c r="J22" s="8" t="s">
        <v>51</v>
      </c>
      <c r="K22" s="8">
        <v>493.3</v>
      </c>
      <c r="L22" s="8">
        <v>436.75</v>
      </c>
      <c r="M22" s="8">
        <f t="shared" si="0"/>
        <v>56.550000000000011</v>
      </c>
      <c r="N22" s="8">
        <v>164</v>
      </c>
      <c r="O22" s="8">
        <f>164+62</f>
        <v>226</v>
      </c>
      <c r="P22" s="8">
        <f t="shared" si="6"/>
        <v>98705.5</v>
      </c>
      <c r="Q22" s="8">
        <f t="shared" si="1"/>
        <v>80901.2</v>
      </c>
      <c r="R22" s="43">
        <f t="shared" si="5"/>
        <v>13721474.5</v>
      </c>
      <c r="S22" s="49">
        <f t="shared" si="2"/>
        <v>11.463612406243668</v>
      </c>
      <c r="T22" s="25">
        <v>250</v>
      </c>
      <c r="U22" s="25">
        <f t="shared" si="3"/>
        <v>24</v>
      </c>
      <c r="V22" s="25">
        <f t="shared" si="4"/>
        <v>10482</v>
      </c>
      <c r="W22" s="44"/>
      <c r="X22" s="44"/>
      <c r="Y22" s="44"/>
      <c r="Z22" s="44"/>
      <c r="AA22" s="44"/>
    </row>
    <row r="23" spans="1:27">
      <c r="A23" s="8">
        <v>29</v>
      </c>
      <c r="B23" s="1">
        <v>42732</v>
      </c>
      <c r="C23" s="1">
        <v>42739</v>
      </c>
      <c r="D23" s="8">
        <v>651</v>
      </c>
      <c r="E23" s="8">
        <v>393</v>
      </c>
      <c r="F23" s="8" t="s">
        <v>83</v>
      </c>
      <c r="G23" s="8" t="s">
        <v>71</v>
      </c>
      <c r="H23" s="8" t="s">
        <v>28</v>
      </c>
      <c r="I23" s="8" t="s">
        <v>19</v>
      </c>
      <c r="J23" s="8" t="s">
        <v>51</v>
      </c>
      <c r="K23" s="8">
        <v>985.2</v>
      </c>
      <c r="L23" s="8">
        <v>862.4</v>
      </c>
      <c r="M23" s="8">
        <f t="shared" si="0"/>
        <v>122.80000000000007</v>
      </c>
      <c r="N23" s="8">
        <v>164</v>
      </c>
      <c r="O23" s="8">
        <f>164+62</f>
        <v>226</v>
      </c>
      <c r="P23" s="8">
        <f t="shared" si="6"/>
        <v>194902.39999999999</v>
      </c>
      <c r="Q23" s="8">
        <f t="shared" si="1"/>
        <v>161572.80000000002</v>
      </c>
      <c r="R23" s="43">
        <f t="shared" si="5"/>
        <v>13754804.1</v>
      </c>
      <c r="S23" s="49">
        <f t="shared" si="2"/>
        <v>12.464474218432812</v>
      </c>
      <c r="T23" s="25">
        <v>250</v>
      </c>
      <c r="U23" s="25">
        <f t="shared" si="3"/>
        <v>24</v>
      </c>
      <c r="V23" s="25">
        <f t="shared" si="4"/>
        <v>20697.599999999999</v>
      </c>
      <c r="W23" s="25"/>
      <c r="X23" s="25"/>
      <c r="Y23" s="25"/>
      <c r="Z23" s="25"/>
      <c r="AA23" s="25"/>
    </row>
    <row r="24" spans="1:27">
      <c r="A24" s="8">
        <v>31</v>
      </c>
      <c r="B24" s="1">
        <v>42733</v>
      </c>
      <c r="C24" s="1">
        <v>42739</v>
      </c>
      <c r="D24" s="8">
        <v>664</v>
      </c>
      <c r="E24" s="8">
        <v>393</v>
      </c>
      <c r="F24" s="8" t="s">
        <v>83</v>
      </c>
      <c r="G24" s="8" t="s">
        <v>71</v>
      </c>
      <c r="H24" s="8" t="s">
        <v>29</v>
      </c>
      <c r="I24" s="8" t="s">
        <v>19</v>
      </c>
      <c r="J24" s="8" t="s">
        <v>51</v>
      </c>
      <c r="K24" s="8">
        <v>980.55</v>
      </c>
      <c r="L24" s="8">
        <v>869.5</v>
      </c>
      <c r="M24" s="8">
        <f t="shared" si="0"/>
        <v>111.04999999999995</v>
      </c>
      <c r="N24" s="8">
        <v>164</v>
      </c>
      <c r="O24" s="8">
        <f>164+62</f>
        <v>226</v>
      </c>
      <c r="P24" s="8">
        <f t="shared" si="6"/>
        <v>196507</v>
      </c>
      <c r="Q24" s="8">
        <f t="shared" si="1"/>
        <v>160810.19999999998</v>
      </c>
      <c r="R24" s="43">
        <f t="shared" si="5"/>
        <v>13790500.9</v>
      </c>
      <c r="S24" s="49">
        <f t="shared" si="2"/>
        <v>11.325276630462492</v>
      </c>
      <c r="T24" s="25">
        <v>250</v>
      </c>
      <c r="U24" s="25">
        <f t="shared" si="3"/>
        <v>24</v>
      </c>
      <c r="V24" s="25">
        <f t="shared" si="4"/>
        <v>20868</v>
      </c>
      <c r="W24" s="25"/>
      <c r="X24" s="25"/>
      <c r="Y24" s="25"/>
      <c r="Z24" s="25"/>
      <c r="AA24" s="25"/>
    </row>
    <row r="25" spans="1:27">
      <c r="A25" s="8">
        <v>30</v>
      </c>
      <c r="B25" s="1">
        <v>42738</v>
      </c>
      <c r="C25" s="1">
        <v>42739</v>
      </c>
      <c r="D25" s="8">
        <v>674</v>
      </c>
      <c r="E25" s="8">
        <v>393</v>
      </c>
      <c r="F25" s="8" t="s">
        <v>83</v>
      </c>
      <c r="G25" s="8" t="s">
        <v>71</v>
      </c>
      <c r="H25" s="8" t="s">
        <v>25</v>
      </c>
      <c r="I25" s="8" t="s">
        <v>19</v>
      </c>
      <c r="J25" s="8" t="s">
        <v>51</v>
      </c>
      <c r="K25" s="8">
        <v>983.75</v>
      </c>
      <c r="L25" s="8">
        <v>862.45</v>
      </c>
      <c r="M25" s="8">
        <f t="shared" si="0"/>
        <v>121.29999999999995</v>
      </c>
      <c r="N25" s="8">
        <v>164</v>
      </c>
      <c r="O25" s="8">
        <f>164+62</f>
        <v>226</v>
      </c>
      <c r="P25" s="8">
        <f t="shared" si="6"/>
        <v>194913.7</v>
      </c>
      <c r="Q25" s="8">
        <f t="shared" si="1"/>
        <v>161335</v>
      </c>
      <c r="R25" s="43">
        <f t="shared" si="5"/>
        <v>13824079.6</v>
      </c>
      <c r="S25" s="49">
        <f t="shared" si="2"/>
        <v>12.330368487928839</v>
      </c>
      <c r="T25" s="25">
        <v>250</v>
      </c>
      <c r="U25" s="25">
        <f t="shared" si="3"/>
        <v>24</v>
      </c>
      <c r="V25" s="25">
        <f t="shared" si="4"/>
        <v>20698.800000000003</v>
      </c>
      <c r="W25" s="25"/>
      <c r="X25" s="25"/>
      <c r="Y25" s="25"/>
      <c r="Z25" s="25"/>
      <c r="AA25" s="25"/>
    </row>
    <row r="26" spans="1:27">
      <c r="A26" s="8">
        <v>32</v>
      </c>
      <c r="B26" s="1">
        <v>42738</v>
      </c>
      <c r="C26" s="1">
        <v>42739</v>
      </c>
      <c r="D26" s="11">
        <v>672673</v>
      </c>
      <c r="E26" s="8">
        <v>393</v>
      </c>
      <c r="F26" s="8" t="s">
        <v>83</v>
      </c>
      <c r="G26" s="8" t="s">
        <v>71</v>
      </c>
      <c r="H26" s="8" t="s">
        <v>27</v>
      </c>
      <c r="I26" s="8" t="s">
        <v>19</v>
      </c>
      <c r="J26" s="8" t="s">
        <v>51</v>
      </c>
      <c r="K26" s="8">
        <v>998</v>
      </c>
      <c r="L26" s="8">
        <v>884.2</v>
      </c>
      <c r="M26" s="8">
        <f t="shared" si="0"/>
        <v>113.79999999999995</v>
      </c>
      <c r="N26" s="8">
        <v>164</v>
      </c>
      <c r="O26" s="8">
        <f>164+62</f>
        <v>226</v>
      </c>
      <c r="P26" s="8">
        <f t="shared" si="6"/>
        <v>199829.2</v>
      </c>
      <c r="Q26" s="8">
        <f t="shared" si="1"/>
        <v>163672</v>
      </c>
      <c r="R26" s="43">
        <f t="shared" si="5"/>
        <v>13860236.799999999</v>
      </c>
      <c r="S26" s="49">
        <f t="shared" si="2"/>
        <v>11.402805611222441</v>
      </c>
      <c r="T26" s="25">
        <v>250</v>
      </c>
      <c r="U26" s="25">
        <f t="shared" si="3"/>
        <v>24</v>
      </c>
      <c r="V26" s="25">
        <f t="shared" si="4"/>
        <v>21220.800000000003</v>
      </c>
      <c r="W26" s="25"/>
      <c r="X26" s="25"/>
      <c r="Y26" s="25"/>
      <c r="Z26" s="25"/>
      <c r="AA26" s="25"/>
    </row>
    <row r="27" spans="1:27">
      <c r="A27" s="8">
        <v>94</v>
      </c>
      <c r="B27" s="1">
        <v>42749</v>
      </c>
      <c r="C27" s="1">
        <v>42754</v>
      </c>
      <c r="D27" s="8">
        <v>1216</v>
      </c>
      <c r="E27" s="8">
        <v>634</v>
      </c>
      <c r="F27" s="8" t="s">
        <v>43</v>
      </c>
      <c r="G27" s="8" t="s">
        <v>54</v>
      </c>
      <c r="H27" s="8" t="s">
        <v>31</v>
      </c>
      <c r="I27" s="8" t="s">
        <v>19</v>
      </c>
      <c r="J27" s="8" t="s">
        <v>52</v>
      </c>
      <c r="K27" s="8">
        <v>133.85</v>
      </c>
      <c r="L27" s="8">
        <v>120.35</v>
      </c>
      <c r="M27" s="8">
        <f t="shared" si="0"/>
        <v>13.5</v>
      </c>
      <c r="N27" s="8">
        <v>160</v>
      </c>
      <c r="O27" s="8">
        <f>160+62</f>
        <v>222</v>
      </c>
      <c r="P27" s="8">
        <f t="shared" si="6"/>
        <v>26717.699999999997</v>
      </c>
      <c r="Q27" s="8">
        <f t="shared" si="1"/>
        <v>21416</v>
      </c>
      <c r="R27" s="43">
        <f t="shared" si="5"/>
        <v>13865538.499999998</v>
      </c>
      <c r="S27" s="49">
        <f t="shared" si="2"/>
        <v>10.085917071348526</v>
      </c>
      <c r="T27" s="25">
        <v>300</v>
      </c>
      <c r="U27" s="25">
        <f t="shared" si="3"/>
        <v>78</v>
      </c>
      <c r="V27" s="25">
        <f t="shared" si="4"/>
        <v>9387.2999999999993</v>
      </c>
      <c r="W27" s="25"/>
      <c r="X27" s="25"/>
      <c r="Y27" s="25"/>
      <c r="Z27" s="25"/>
      <c r="AA27" s="25"/>
    </row>
    <row r="28" spans="1:27">
      <c r="A28" s="8">
        <v>95</v>
      </c>
      <c r="B28" s="1">
        <v>42749</v>
      </c>
      <c r="C28" s="1">
        <v>42754</v>
      </c>
      <c r="D28" s="8">
        <v>1216</v>
      </c>
      <c r="E28" s="8">
        <v>634</v>
      </c>
      <c r="F28" s="8" t="s">
        <v>43</v>
      </c>
      <c r="G28" s="8" t="s">
        <v>54</v>
      </c>
      <c r="H28" s="8" t="s">
        <v>29</v>
      </c>
      <c r="I28" s="8" t="s">
        <v>19</v>
      </c>
      <c r="J28" s="8" t="s">
        <v>52</v>
      </c>
      <c r="K28" s="8">
        <v>122.5</v>
      </c>
      <c r="L28" s="8">
        <v>106.1</v>
      </c>
      <c r="M28" s="8">
        <f t="shared" si="0"/>
        <v>16.400000000000006</v>
      </c>
      <c r="N28" s="8">
        <v>160</v>
      </c>
      <c r="O28" s="8">
        <f>160+62</f>
        <v>222</v>
      </c>
      <c r="P28" s="8">
        <f t="shared" si="6"/>
        <v>23554.199999999997</v>
      </c>
      <c r="Q28" s="8">
        <f t="shared" si="1"/>
        <v>19600</v>
      </c>
      <c r="R28" s="43">
        <f t="shared" si="5"/>
        <v>13869492.699999997</v>
      </c>
      <c r="S28" s="49">
        <f t="shared" si="2"/>
        <v>13.387755102040821</v>
      </c>
      <c r="T28" s="25">
        <v>300</v>
      </c>
      <c r="U28" s="25">
        <f t="shared" si="3"/>
        <v>78</v>
      </c>
      <c r="V28" s="25">
        <f t="shared" si="4"/>
        <v>8275.7999999999993</v>
      </c>
      <c r="W28" s="25"/>
      <c r="X28" s="25"/>
      <c r="Y28" s="25"/>
      <c r="Z28" s="25"/>
      <c r="AA28" s="25"/>
    </row>
    <row r="29" spans="1:27">
      <c r="A29" s="8">
        <v>77</v>
      </c>
      <c r="B29" s="1">
        <v>42742</v>
      </c>
      <c r="C29" s="1">
        <v>42747</v>
      </c>
      <c r="D29" s="8">
        <v>1203</v>
      </c>
      <c r="E29" s="8">
        <v>622</v>
      </c>
      <c r="F29" s="8" t="s">
        <v>112</v>
      </c>
      <c r="G29" s="8" t="s">
        <v>54</v>
      </c>
      <c r="H29" s="8" t="s">
        <v>18</v>
      </c>
      <c r="I29" s="8" t="s">
        <v>19</v>
      </c>
      <c r="J29" s="8" t="s">
        <v>53</v>
      </c>
      <c r="K29" s="8">
        <v>309.85000000000002</v>
      </c>
      <c r="L29" s="8">
        <v>256.10000000000002</v>
      </c>
      <c r="M29" s="8">
        <f t="shared" si="0"/>
        <v>53.75</v>
      </c>
      <c r="N29" s="8">
        <v>148</v>
      </c>
      <c r="O29" s="8">
        <f>148+82</f>
        <v>230</v>
      </c>
      <c r="P29" s="8">
        <f t="shared" si="6"/>
        <v>58903.000000000007</v>
      </c>
      <c r="Q29" s="8">
        <f t="shared" si="1"/>
        <v>45857.8</v>
      </c>
      <c r="R29" s="43">
        <f t="shared" si="5"/>
        <v>13882537.899999997</v>
      </c>
      <c r="S29" s="49">
        <f t="shared" si="2"/>
        <v>17.347103437147005</v>
      </c>
      <c r="T29" s="25">
        <v>310</v>
      </c>
      <c r="U29" s="25">
        <f t="shared" si="3"/>
        <v>80</v>
      </c>
      <c r="V29" s="25">
        <f t="shared" si="4"/>
        <v>20488</v>
      </c>
      <c r="W29" s="25"/>
      <c r="X29" s="25"/>
      <c r="Y29" s="25"/>
      <c r="Z29" s="25"/>
      <c r="AA29" s="25"/>
    </row>
    <row r="30" spans="1:27">
      <c r="A30" s="8">
        <v>78</v>
      </c>
      <c r="B30" s="1">
        <v>42740</v>
      </c>
      <c r="C30" s="1">
        <v>42747</v>
      </c>
      <c r="D30" s="8">
        <v>1203</v>
      </c>
      <c r="E30" s="8">
        <v>622</v>
      </c>
      <c r="F30" s="8" t="s">
        <v>112</v>
      </c>
      <c r="G30" s="8" t="s">
        <v>54</v>
      </c>
      <c r="H30" s="8" t="s">
        <v>26</v>
      </c>
      <c r="I30" s="8" t="s">
        <v>19</v>
      </c>
      <c r="J30" s="8" t="s">
        <v>53</v>
      </c>
      <c r="K30" s="8">
        <v>392.95</v>
      </c>
      <c r="L30" s="8">
        <v>331.4</v>
      </c>
      <c r="M30" s="8">
        <f t="shared" si="0"/>
        <v>61.550000000000011</v>
      </c>
      <c r="N30" s="8">
        <v>148</v>
      </c>
      <c r="O30" s="8">
        <f>148+72</f>
        <v>220</v>
      </c>
      <c r="P30" s="8">
        <f t="shared" si="6"/>
        <v>72908</v>
      </c>
      <c r="Q30" s="8">
        <f t="shared" si="1"/>
        <v>58156.6</v>
      </c>
      <c r="R30" s="43">
        <f t="shared" si="5"/>
        <v>13897289.299999997</v>
      </c>
      <c r="S30" s="49">
        <f t="shared" si="2"/>
        <v>15.663570428807741</v>
      </c>
      <c r="T30" s="25">
        <v>320</v>
      </c>
      <c r="U30" s="25">
        <f t="shared" si="3"/>
        <v>100</v>
      </c>
      <c r="V30" s="25">
        <f t="shared" si="4"/>
        <v>33140</v>
      </c>
      <c r="W30" s="25"/>
      <c r="X30" s="25"/>
      <c r="Y30" s="25"/>
      <c r="Z30" s="25"/>
      <c r="AA30" s="25"/>
    </row>
    <row r="31" spans="1:27" s="40" customFormat="1">
      <c r="A31" s="8">
        <v>76</v>
      </c>
      <c r="B31" s="1">
        <v>42740</v>
      </c>
      <c r="C31" s="1">
        <v>42747</v>
      </c>
      <c r="D31" s="8">
        <v>1204</v>
      </c>
      <c r="E31" s="8">
        <v>622</v>
      </c>
      <c r="F31" s="8" t="s">
        <v>112</v>
      </c>
      <c r="G31" s="8" t="s">
        <v>54</v>
      </c>
      <c r="H31" s="8" t="s">
        <v>20</v>
      </c>
      <c r="I31" s="8" t="s">
        <v>19</v>
      </c>
      <c r="J31" s="8" t="s">
        <v>53</v>
      </c>
      <c r="K31" s="8">
        <v>396.4</v>
      </c>
      <c r="L31" s="8">
        <v>284.5</v>
      </c>
      <c r="M31" s="8">
        <f t="shared" si="0"/>
        <v>111.89999999999998</v>
      </c>
      <c r="N31" s="8">
        <v>148</v>
      </c>
      <c r="O31" s="8">
        <f>148+72</f>
        <v>220</v>
      </c>
      <c r="P31" s="8">
        <f t="shared" si="6"/>
        <v>62590</v>
      </c>
      <c r="Q31" s="8">
        <f t="shared" si="1"/>
        <v>58667.199999999997</v>
      </c>
      <c r="R31" s="43">
        <f t="shared" si="5"/>
        <v>13901212.099999998</v>
      </c>
      <c r="S31" s="49">
        <f t="shared" si="2"/>
        <v>28.229061553985868</v>
      </c>
      <c r="T31" s="25">
        <v>320</v>
      </c>
      <c r="U31" s="25">
        <f t="shared" si="3"/>
        <v>100</v>
      </c>
      <c r="V31" s="25">
        <f t="shared" si="4"/>
        <v>28450</v>
      </c>
      <c r="W31" s="25"/>
      <c r="X31" s="25"/>
      <c r="Y31" s="25"/>
      <c r="Z31" s="25"/>
      <c r="AA31" s="25"/>
    </row>
    <row r="32" spans="1:27">
      <c r="A32" s="8">
        <v>79</v>
      </c>
      <c r="B32" s="1">
        <v>42742</v>
      </c>
      <c r="C32" s="1">
        <v>42747</v>
      </c>
      <c r="D32" s="8">
        <v>1210</v>
      </c>
      <c r="E32" s="8">
        <v>622</v>
      </c>
      <c r="F32" s="8" t="s">
        <v>112</v>
      </c>
      <c r="G32" s="8" t="s">
        <v>54</v>
      </c>
      <c r="H32" s="8" t="s">
        <v>38</v>
      </c>
      <c r="I32" s="8" t="s">
        <v>19</v>
      </c>
      <c r="J32" s="8" t="s">
        <v>53</v>
      </c>
      <c r="K32" s="8">
        <v>292.14999999999998</v>
      </c>
      <c r="L32" s="8">
        <v>237.75</v>
      </c>
      <c r="M32" s="8">
        <f t="shared" si="0"/>
        <v>54.399999999999977</v>
      </c>
      <c r="N32" s="8">
        <v>151</v>
      </c>
      <c r="O32" s="8">
        <f>151+82</f>
        <v>233</v>
      </c>
      <c r="P32" s="8">
        <f t="shared" si="6"/>
        <v>55395.75</v>
      </c>
      <c r="Q32" s="8">
        <f t="shared" si="1"/>
        <v>44114.649999999994</v>
      </c>
      <c r="R32" s="43">
        <f t="shared" si="5"/>
        <v>13912493.199999997</v>
      </c>
      <c r="S32" s="49">
        <f t="shared" si="2"/>
        <v>18.620571624165663</v>
      </c>
      <c r="T32" s="25">
        <v>320</v>
      </c>
      <c r="U32" s="25">
        <f t="shared" si="3"/>
        <v>87</v>
      </c>
      <c r="V32" s="25">
        <f t="shared" si="4"/>
        <v>20684.25</v>
      </c>
      <c r="W32" s="25"/>
      <c r="X32" s="25"/>
      <c r="Y32" s="25"/>
      <c r="Z32" s="25"/>
      <c r="AA32" s="25"/>
    </row>
    <row r="33" spans="1:27" s="40" customFormat="1">
      <c r="A33" s="8">
        <v>34</v>
      </c>
      <c r="B33" s="1">
        <v>42738</v>
      </c>
      <c r="C33" s="1">
        <v>42739</v>
      </c>
      <c r="D33" s="8">
        <v>677</v>
      </c>
      <c r="E33" s="8">
        <v>394</v>
      </c>
      <c r="F33" s="8" t="s">
        <v>84</v>
      </c>
      <c r="G33" s="8" t="s">
        <v>71</v>
      </c>
      <c r="H33" s="8" t="s">
        <v>20</v>
      </c>
      <c r="I33" s="8" t="s">
        <v>19</v>
      </c>
      <c r="J33" s="8" t="s">
        <v>49</v>
      </c>
      <c r="K33" s="8">
        <v>72.2</v>
      </c>
      <c r="L33" s="8">
        <v>61.8</v>
      </c>
      <c r="M33" s="8">
        <f t="shared" si="0"/>
        <v>10.400000000000006</v>
      </c>
      <c r="N33" s="8">
        <v>164</v>
      </c>
      <c r="O33" s="8">
        <f>164+62</f>
        <v>226</v>
      </c>
      <c r="P33" s="8">
        <f t="shared" si="6"/>
        <v>13966.8</v>
      </c>
      <c r="Q33" s="8">
        <f t="shared" si="1"/>
        <v>11840.800000000001</v>
      </c>
      <c r="R33" s="43">
        <f t="shared" si="5"/>
        <v>13914619.199999997</v>
      </c>
      <c r="S33" s="50">
        <f t="shared" si="2"/>
        <v>14.404432132963995</v>
      </c>
      <c r="T33" s="25">
        <v>300</v>
      </c>
      <c r="U33" s="25">
        <f t="shared" si="3"/>
        <v>74</v>
      </c>
      <c r="V33" s="25">
        <f t="shared" si="4"/>
        <v>4573.2</v>
      </c>
      <c r="W33" s="25"/>
      <c r="X33" s="25"/>
      <c r="Y33" s="25"/>
      <c r="Z33" s="25"/>
      <c r="AA33" s="25"/>
    </row>
    <row r="34" spans="1:27">
      <c r="A34" s="8">
        <v>118</v>
      </c>
      <c r="B34" s="1">
        <v>42755</v>
      </c>
      <c r="C34" s="1">
        <v>42758</v>
      </c>
      <c r="D34" s="8">
        <v>1288</v>
      </c>
      <c r="E34" s="8">
        <v>649</v>
      </c>
      <c r="F34" s="8" t="s">
        <v>140</v>
      </c>
      <c r="G34" s="8" t="s">
        <v>109</v>
      </c>
      <c r="H34" s="8" t="s">
        <v>26</v>
      </c>
      <c r="I34" s="8" t="s">
        <v>19</v>
      </c>
      <c r="J34" s="8" t="s">
        <v>51</v>
      </c>
      <c r="K34" s="8">
        <v>130.80000000000001</v>
      </c>
      <c r="L34" s="8">
        <v>117.95</v>
      </c>
      <c r="M34" s="8">
        <f t="shared" si="0"/>
        <v>12.850000000000009</v>
      </c>
      <c r="N34" s="8">
        <v>178</v>
      </c>
      <c r="O34" s="8">
        <f>178+72</f>
        <v>250</v>
      </c>
      <c r="P34" s="8">
        <f t="shared" si="6"/>
        <v>29487.5</v>
      </c>
      <c r="Q34" s="8">
        <f t="shared" si="1"/>
        <v>23282.400000000001</v>
      </c>
      <c r="R34" s="43">
        <f t="shared" si="5"/>
        <v>13920824.299999997</v>
      </c>
      <c r="S34" s="49">
        <f t="shared" si="2"/>
        <v>9.824159021406734</v>
      </c>
      <c r="T34" s="25">
        <v>310</v>
      </c>
      <c r="U34" s="25">
        <f t="shared" si="3"/>
        <v>60</v>
      </c>
      <c r="V34" s="25">
        <f t="shared" si="4"/>
        <v>7077</v>
      </c>
      <c r="W34" s="25"/>
      <c r="X34" s="25"/>
      <c r="Y34" s="25"/>
      <c r="Z34" s="25"/>
      <c r="AA34" s="25"/>
    </row>
    <row r="35" spans="1:27">
      <c r="A35" s="8">
        <v>129</v>
      </c>
      <c r="B35" s="1">
        <v>42753</v>
      </c>
      <c r="C35" s="1">
        <v>42759</v>
      </c>
      <c r="D35" s="8">
        <v>1269</v>
      </c>
      <c r="E35" s="8">
        <v>106</v>
      </c>
      <c r="F35" s="8" t="s">
        <v>186</v>
      </c>
      <c r="G35" s="8" t="s">
        <v>54</v>
      </c>
      <c r="H35" s="8" t="s">
        <v>31</v>
      </c>
      <c r="I35" s="8" t="s">
        <v>19</v>
      </c>
      <c r="J35" s="8" t="s">
        <v>49</v>
      </c>
      <c r="K35" s="8">
        <v>122.3</v>
      </c>
      <c r="L35" s="8">
        <v>108.5</v>
      </c>
      <c r="M35" s="8">
        <f t="shared" ref="M35:M66" si="7">K35-L35</f>
        <v>13.799999999999997</v>
      </c>
      <c r="N35" s="8">
        <v>161</v>
      </c>
      <c r="O35" s="8">
        <f>161+62</f>
        <v>223</v>
      </c>
      <c r="P35" s="8">
        <f t="shared" ref="P35:P66" si="8">L35*O35</f>
        <v>24195.5</v>
      </c>
      <c r="Q35" s="8">
        <f t="shared" ref="Q35:Q70" si="9">K35*N35</f>
        <v>19690.3</v>
      </c>
      <c r="R35" s="43">
        <f t="shared" si="5"/>
        <v>13925329.499999996</v>
      </c>
      <c r="S35" s="49">
        <f t="shared" si="2"/>
        <v>11.283728536385935</v>
      </c>
      <c r="T35" s="25">
        <v>280</v>
      </c>
      <c r="U35" s="25">
        <f t="shared" ref="U35:U66" si="10">T35-O35</f>
        <v>57</v>
      </c>
      <c r="V35" s="25">
        <f t="shared" ref="V35:V66" si="11">U35*L35</f>
        <v>6184.5</v>
      </c>
      <c r="W35" s="25"/>
      <c r="X35" s="25"/>
      <c r="Y35" s="25"/>
      <c r="Z35" s="25"/>
      <c r="AA35" s="25"/>
    </row>
    <row r="36" spans="1:27">
      <c r="A36" s="12">
        <v>46</v>
      </c>
      <c r="B36" s="1">
        <v>43069</v>
      </c>
      <c r="C36" s="1">
        <v>42739</v>
      </c>
      <c r="D36" s="12">
        <v>908</v>
      </c>
      <c r="E36" s="12">
        <v>601</v>
      </c>
      <c r="F36" s="12" t="s">
        <v>68</v>
      </c>
      <c r="G36" s="12" t="s">
        <v>54</v>
      </c>
      <c r="H36" s="12" t="s">
        <v>30</v>
      </c>
      <c r="I36" s="12" t="s">
        <v>19</v>
      </c>
      <c r="J36" s="12" t="s">
        <v>51</v>
      </c>
      <c r="K36" s="12">
        <v>7.65</v>
      </c>
      <c r="L36" s="12">
        <v>7.65</v>
      </c>
      <c r="M36" s="12">
        <f t="shared" si="7"/>
        <v>0</v>
      </c>
      <c r="N36" s="12">
        <v>165</v>
      </c>
      <c r="O36" s="12">
        <f>165+72</f>
        <v>237</v>
      </c>
      <c r="P36" s="12">
        <f t="shared" si="8"/>
        <v>1813.0500000000002</v>
      </c>
      <c r="Q36" s="12">
        <f t="shared" si="9"/>
        <v>1262.25</v>
      </c>
      <c r="R36" s="43">
        <f t="shared" si="5"/>
        <v>13925880.299999997</v>
      </c>
      <c r="S36" s="50">
        <v>0</v>
      </c>
      <c r="T36" s="25">
        <v>290</v>
      </c>
      <c r="U36" s="25">
        <f t="shared" si="10"/>
        <v>53</v>
      </c>
      <c r="V36" s="25">
        <f t="shared" si="11"/>
        <v>405.45000000000005</v>
      </c>
      <c r="W36" s="25"/>
      <c r="X36" s="25"/>
      <c r="Y36" s="25"/>
      <c r="Z36" s="25"/>
      <c r="AA36" s="25"/>
    </row>
    <row r="37" spans="1:27">
      <c r="A37" s="8">
        <v>97</v>
      </c>
      <c r="B37" s="1">
        <v>42739</v>
      </c>
      <c r="C37" s="1">
        <v>42754</v>
      </c>
      <c r="D37" s="8">
        <v>687</v>
      </c>
      <c r="E37" s="8">
        <v>636</v>
      </c>
      <c r="F37" s="8" t="s">
        <v>121</v>
      </c>
      <c r="G37" s="8" t="s">
        <v>57</v>
      </c>
      <c r="H37" s="8" t="s">
        <v>25</v>
      </c>
      <c r="I37" s="8"/>
      <c r="J37" s="8" t="s">
        <v>50</v>
      </c>
      <c r="K37" s="8">
        <v>70.25</v>
      </c>
      <c r="L37" s="8">
        <v>60.2</v>
      </c>
      <c r="M37" s="8">
        <f t="shared" si="7"/>
        <v>10.049999999999997</v>
      </c>
      <c r="N37" s="8">
        <v>225</v>
      </c>
      <c r="O37" s="8">
        <f>225+82</f>
        <v>307</v>
      </c>
      <c r="P37" s="8">
        <f t="shared" si="8"/>
        <v>18481.400000000001</v>
      </c>
      <c r="Q37" s="8">
        <f t="shared" si="9"/>
        <v>15806.25</v>
      </c>
      <c r="R37" s="43">
        <f t="shared" si="5"/>
        <v>13928555.449999997</v>
      </c>
      <c r="S37" s="49">
        <f t="shared" ref="S37:S70" si="12">M37/K37*100</f>
        <v>14.306049822064054</v>
      </c>
      <c r="T37" s="25">
        <v>330</v>
      </c>
      <c r="U37" s="25">
        <f t="shared" si="10"/>
        <v>23</v>
      </c>
      <c r="V37" s="25">
        <f t="shared" si="11"/>
        <v>1384.6000000000001</v>
      </c>
      <c r="W37" s="25"/>
      <c r="X37" s="25"/>
      <c r="Y37" s="25"/>
      <c r="Z37" s="25"/>
      <c r="AA37" s="25"/>
    </row>
    <row r="38" spans="1:27">
      <c r="A38" s="8">
        <v>98</v>
      </c>
      <c r="B38" s="1">
        <v>42739</v>
      </c>
      <c r="C38" s="1">
        <v>42754</v>
      </c>
      <c r="D38" s="8">
        <v>687</v>
      </c>
      <c r="E38" s="8">
        <v>636</v>
      </c>
      <c r="F38" s="8" t="s">
        <v>121</v>
      </c>
      <c r="G38" s="8" t="s">
        <v>57</v>
      </c>
      <c r="H38" s="8" t="s">
        <v>122</v>
      </c>
      <c r="I38" s="8"/>
      <c r="J38" s="8" t="s">
        <v>50</v>
      </c>
      <c r="K38" s="8">
        <v>73.849999999999994</v>
      </c>
      <c r="L38" s="8">
        <v>57.1</v>
      </c>
      <c r="M38" s="8">
        <f t="shared" si="7"/>
        <v>16.749999999999993</v>
      </c>
      <c r="N38" s="8">
        <v>225</v>
      </c>
      <c r="O38" s="8">
        <f>225+82</f>
        <v>307</v>
      </c>
      <c r="P38" s="8">
        <f t="shared" si="8"/>
        <v>17529.7</v>
      </c>
      <c r="Q38" s="8">
        <f t="shared" si="9"/>
        <v>16616.25</v>
      </c>
      <c r="R38" s="43">
        <f t="shared" si="5"/>
        <v>13929468.899999997</v>
      </c>
      <c r="S38" s="49">
        <f t="shared" si="12"/>
        <v>22.681110358835468</v>
      </c>
      <c r="T38" s="25">
        <v>330</v>
      </c>
      <c r="U38" s="25">
        <f t="shared" si="10"/>
        <v>23</v>
      </c>
      <c r="V38" s="25">
        <f t="shared" si="11"/>
        <v>1313.3</v>
      </c>
      <c r="W38" s="25"/>
      <c r="X38" s="25"/>
      <c r="Y38" s="25"/>
      <c r="Z38" s="25"/>
      <c r="AA38" s="25"/>
    </row>
    <row r="39" spans="1:27" ht="12" customHeight="1">
      <c r="A39" s="8">
        <v>102</v>
      </c>
      <c r="B39" s="1">
        <v>42754</v>
      </c>
      <c r="C39" s="1">
        <v>42754</v>
      </c>
      <c r="D39" s="8">
        <v>1270</v>
      </c>
      <c r="E39" s="8">
        <v>640</v>
      </c>
      <c r="F39" s="8" t="s">
        <v>123</v>
      </c>
      <c r="G39" s="8" t="s">
        <v>54</v>
      </c>
      <c r="H39" s="8" t="s">
        <v>28</v>
      </c>
      <c r="I39" s="8" t="s">
        <v>19</v>
      </c>
      <c r="J39" s="8" t="s">
        <v>52</v>
      </c>
      <c r="K39" s="8">
        <v>251.05</v>
      </c>
      <c r="L39" s="8">
        <v>222.5</v>
      </c>
      <c r="M39" s="8">
        <f t="shared" si="7"/>
        <v>28.550000000000011</v>
      </c>
      <c r="N39" s="8">
        <v>161</v>
      </c>
      <c r="O39" s="8">
        <f>161+62</f>
        <v>223</v>
      </c>
      <c r="P39" s="8">
        <f t="shared" si="8"/>
        <v>49617.5</v>
      </c>
      <c r="Q39" s="8">
        <f t="shared" si="9"/>
        <v>40419.050000000003</v>
      </c>
      <c r="R39" s="43">
        <f t="shared" si="5"/>
        <v>13938667.349999996</v>
      </c>
      <c r="S39" s="49">
        <f t="shared" si="12"/>
        <v>11.372236606253738</v>
      </c>
      <c r="T39" s="25">
        <v>260</v>
      </c>
      <c r="U39" s="25">
        <f t="shared" si="10"/>
        <v>37</v>
      </c>
      <c r="V39" s="25">
        <f t="shared" si="11"/>
        <v>8232.5</v>
      </c>
      <c r="W39" s="25"/>
      <c r="X39" s="25"/>
      <c r="Y39" s="25"/>
      <c r="Z39" s="25"/>
      <c r="AA39" s="25"/>
    </row>
    <row r="40" spans="1:27">
      <c r="A40" s="8">
        <v>103</v>
      </c>
      <c r="B40" s="1">
        <v>42754</v>
      </c>
      <c r="C40" s="1">
        <v>42754</v>
      </c>
      <c r="D40" s="8">
        <v>1275</v>
      </c>
      <c r="E40" s="8">
        <v>640</v>
      </c>
      <c r="F40" s="8" t="s">
        <v>123</v>
      </c>
      <c r="G40" s="8" t="s">
        <v>54</v>
      </c>
      <c r="H40" s="8" t="s">
        <v>29</v>
      </c>
      <c r="I40" s="8" t="s">
        <v>19</v>
      </c>
      <c r="J40" s="8" t="s">
        <v>52</v>
      </c>
      <c r="K40" s="8">
        <v>250.75</v>
      </c>
      <c r="L40" s="8">
        <v>192.55</v>
      </c>
      <c r="M40" s="8">
        <f t="shared" si="7"/>
        <v>58.199999999999989</v>
      </c>
      <c r="N40" s="8">
        <v>161</v>
      </c>
      <c r="O40" s="8">
        <f>161+62</f>
        <v>223</v>
      </c>
      <c r="P40" s="8">
        <f t="shared" si="8"/>
        <v>42938.65</v>
      </c>
      <c r="Q40" s="8">
        <f t="shared" si="9"/>
        <v>40370.75</v>
      </c>
      <c r="R40" s="43">
        <f t="shared" si="5"/>
        <v>13941235.249999996</v>
      </c>
      <c r="S40" s="49">
        <f t="shared" si="12"/>
        <v>23.210368893320034</v>
      </c>
      <c r="T40" s="25">
        <v>260</v>
      </c>
      <c r="U40" s="25">
        <f t="shared" si="10"/>
        <v>37</v>
      </c>
      <c r="V40" s="25">
        <f t="shared" si="11"/>
        <v>7124.35</v>
      </c>
      <c r="W40" s="25"/>
      <c r="X40" s="25"/>
      <c r="Y40" s="25"/>
      <c r="Z40" s="25"/>
      <c r="AA40" s="25"/>
    </row>
    <row r="41" spans="1:27">
      <c r="A41" s="8">
        <v>2</v>
      </c>
      <c r="B41" s="1">
        <v>42734</v>
      </c>
      <c r="C41" s="1">
        <v>42737</v>
      </c>
      <c r="D41" s="8">
        <v>666</v>
      </c>
      <c r="E41" s="11">
        <v>384</v>
      </c>
      <c r="F41" s="8" t="s">
        <v>73</v>
      </c>
      <c r="G41" s="8" t="s">
        <v>54</v>
      </c>
      <c r="H41" s="8" t="s">
        <v>27</v>
      </c>
      <c r="I41" s="8" t="s">
        <v>19</v>
      </c>
      <c r="J41" s="8" t="s">
        <v>52</v>
      </c>
      <c r="K41" s="8">
        <v>79.7</v>
      </c>
      <c r="L41" s="8">
        <v>69.75</v>
      </c>
      <c r="M41" s="8">
        <f t="shared" si="7"/>
        <v>9.9500000000000028</v>
      </c>
      <c r="N41" s="8">
        <v>152</v>
      </c>
      <c r="O41" s="8">
        <f>152+62</f>
        <v>214</v>
      </c>
      <c r="P41" s="8">
        <f t="shared" si="8"/>
        <v>14926.5</v>
      </c>
      <c r="Q41" s="8">
        <f t="shared" si="9"/>
        <v>12114.4</v>
      </c>
      <c r="R41" s="43">
        <f t="shared" si="5"/>
        <v>13944047.349999996</v>
      </c>
      <c r="S41" s="49">
        <f t="shared" si="12"/>
        <v>12.484316185696365</v>
      </c>
      <c r="T41" s="25">
        <v>260</v>
      </c>
      <c r="U41" s="25">
        <f t="shared" si="10"/>
        <v>46</v>
      </c>
      <c r="V41" s="25">
        <f t="shared" si="11"/>
        <v>3208.5</v>
      </c>
      <c r="W41" s="25"/>
      <c r="X41" s="25"/>
      <c r="Y41" s="25"/>
      <c r="Z41" s="25"/>
      <c r="AA41" s="25"/>
    </row>
    <row r="42" spans="1:27">
      <c r="A42" s="8">
        <v>4</v>
      </c>
      <c r="B42" s="1">
        <v>42734</v>
      </c>
      <c r="C42" s="1">
        <v>42737</v>
      </c>
      <c r="D42" s="8">
        <v>666</v>
      </c>
      <c r="E42" s="8">
        <v>384</v>
      </c>
      <c r="F42" s="8" t="s">
        <v>73</v>
      </c>
      <c r="G42" s="8" t="s">
        <v>54</v>
      </c>
      <c r="H42" s="8" t="s">
        <v>25</v>
      </c>
      <c r="I42" s="8" t="s">
        <v>19</v>
      </c>
      <c r="J42" s="8" t="s">
        <v>52</v>
      </c>
      <c r="K42" s="8">
        <v>82.25</v>
      </c>
      <c r="L42" s="8">
        <v>73.75</v>
      </c>
      <c r="M42" s="8">
        <f t="shared" si="7"/>
        <v>8.5</v>
      </c>
      <c r="N42" s="8">
        <v>152</v>
      </c>
      <c r="O42" s="8">
        <f>152+62</f>
        <v>214</v>
      </c>
      <c r="P42" s="8">
        <f t="shared" si="8"/>
        <v>15782.5</v>
      </c>
      <c r="Q42" s="8">
        <f t="shared" si="9"/>
        <v>12502</v>
      </c>
      <c r="R42" s="43">
        <f t="shared" si="5"/>
        <v>13947327.849999996</v>
      </c>
      <c r="S42" s="49">
        <f t="shared" si="12"/>
        <v>10.334346504559271</v>
      </c>
      <c r="T42" s="25">
        <v>260</v>
      </c>
      <c r="U42" s="25">
        <f t="shared" si="10"/>
        <v>46</v>
      </c>
      <c r="V42" s="25">
        <f t="shared" si="11"/>
        <v>3392.5</v>
      </c>
      <c r="W42" s="25"/>
      <c r="X42" s="25"/>
      <c r="Y42" s="25"/>
      <c r="Z42" s="25"/>
      <c r="AA42" s="25"/>
    </row>
    <row r="43" spans="1:27">
      <c r="A43" s="8">
        <v>1</v>
      </c>
      <c r="B43" s="1">
        <v>42735</v>
      </c>
      <c r="C43" s="1">
        <v>42737</v>
      </c>
      <c r="D43" s="8">
        <v>670</v>
      </c>
      <c r="E43" s="8">
        <v>384</v>
      </c>
      <c r="F43" s="8" t="s">
        <v>73</v>
      </c>
      <c r="G43" s="8" t="s">
        <v>54</v>
      </c>
      <c r="H43" s="8" t="s">
        <v>29</v>
      </c>
      <c r="I43" s="8" t="s">
        <v>19</v>
      </c>
      <c r="J43" s="8" t="s">
        <v>52</v>
      </c>
      <c r="K43" s="8">
        <v>250.45</v>
      </c>
      <c r="L43" s="8">
        <v>224.55</v>
      </c>
      <c r="M43" s="8">
        <f t="shared" si="7"/>
        <v>25.899999999999977</v>
      </c>
      <c r="N43" s="8">
        <v>152</v>
      </c>
      <c r="O43" s="8">
        <f>152+62</f>
        <v>214</v>
      </c>
      <c r="P43" s="8">
        <f t="shared" si="8"/>
        <v>48053.700000000004</v>
      </c>
      <c r="Q43" s="8">
        <f t="shared" si="9"/>
        <v>38068.400000000001</v>
      </c>
      <c r="R43" s="43">
        <f t="shared" si="5"/>
        <v>13957313.149999995</v>
      </c>
      <c r="S43" s="49">
        <f t="shared" si="12"/>
        <v>10.341385506089031</v>
      </c>
      <c r="T43" s="25">
        <v>260</v>
      </c>
      <c r="U43" s="25">
        <f t="shared" si="10"/>
        <v>46</v>
      </c>
      <c r="V43" s="25">
        <f t="shared" si="11"/>
        <v>10329.300000000001</v>
      </c>
      <c r="W43" s="25"/>
      <c r="X43" s="25"/>
      <c r="Y43" s="25"/>
      <c r="Z43" s="25"/>
      <c r="AA43" s="25"/>
    </row>
    <row r="44" spans="1:27">
      <c r="A44" s="8">
        <v>3</v>
      </c>
      <c r="B44" s="1">
        <v>42735</v>
      </c>
      <c r="C44" s="1">
        <v>42737</v>
      </c>
      <c r="D44" s="8">
        <v>670</v>
      </c>
      <c r="E44" s="11">
        <v>384</v>
      </c>
      <c r="F44" s="8" t="s">
        <v>73</v>
      </c>
      <c r="G44" s="8" t="s">
        <v>54</v>
      </c>
      <c r="H44" s="8" t="s">
        <v>28</v>
      </c>
      <c r="I44" s="8" t="s">
        <v>19</v>
      </c>
      <c r="J44" s="8" t="s">
        <v>52</v>
      </c>
      <c r="K44" s="8">
        <v>247.15</v>
      </c>
      <c r="L44" s="8">
        <v>222.35</v>
      </c>
      <c r="M44" s="8">
        <f t="shared" si="7"/>
        <v>24.800000000000011</v>
      </c>
      <c r="N44" s="8">
        <v>152</v>
      </c>
      <c r="O44" s="8">
        <f>152+62</f>
        <v>214</v>
      </c>
      <c r="P44" s="8">
        <f t="shared" si="8"/>
        <v>47582.9</v>
      </c>
      <c r="Q44" s="8">
        <f t="shared" si="9"/>
        <v>37566.800000000003</v>
      </c>
      <c r="R44" s="43">
        <f t="shared" si="5"/>
        <v>13967329.249999994</v>
      </c>
      <c r="S44" s="49">
        <f>M44/K44*100</f>
        <v>10.03439206959337</v>
      </c>
      <c r="T44" s="25">
        <v>260</v>
      </c>
      <c r="U44" s="25">
        <f t="shared" si="10"/>
        <v>46</v>
      </c>
      <c r="V44" s="25">
        <f t="shared" si="11"/>
        <v>10228.1</v>
      </c>
      <c r="W44" s="25"/>
      <c r="X44" s="25"/>
      <c r="Y44" s="25"/>
      <c r="Z44" s="25"/>
      <c r="AA44" s="25"/>
    </row>
    <row r="45" spans="1:27">
      <c r="A45" s="8">
        <v>93</v>
      </c>
      <c r="B45" s="1">
        <v>42711</v>
      </c>
      <c r="C45" s="1">
        <v>42754</v>
      </c>
      <c r="D45" s="8">
        <v>955</v>
      </c>
      <c r="E45" s="8">
        <v>633</v>
      </c>
      <c r="F45" s="8" t="s">
        <v>120</v>
      </c>
      <c r="G45" s="8" t="s">
        <v>39</v>
      </c>
      <c r="H45" s="8" t="s">
        <v>22</v>
      </c>
      <c r="I45" s="8" t="s">
        <v>19</v>
      </c>
      <c r="J45" s="8" t="s">
        <v>23</v>
      </c>
      <c r="K45" s="8">
        <v>10</v>
      </c>
      <c r="L45" s="8">
        <v>10</v>
      </c>
      <c r="M45" s="8">
        <f t="shared" si="7"/>
        <v>0</v>
      </c>
      <c r="N45" s="8">
        <v>180</v>
      </c>
      <c r="O45" s="8">
        <v>245</v>
      </c>
      <c r="P45" s="8">
        <f t="shared" si="8"/>
        <v>2450</v>
      </c>
      <c r="Q45" s="8">
        <f t="shared" si="9"/>
        <v>1800</v>
      </c>
      <c r="R45" s="43">
        <f t="shared" si="5"/>
        <v>13967979.249999994</v>
      </c>
      <c r="S45" s="49">
        <f t="shared" ref="S45:S50" si="13">M45/K45*100</f>
        <v>0</v>
      </c>
      <c r="T45" s="25">
        <v>280</v>
      </c>
      <c r="U45" s="25">
        <f t="shared" si="10"/>
        <v>35</v>
      </c>
      <c r="V45" s="25">
        <f t="shared" si="11"/>
        <v>350</v>
      </c>
      <c r="W45" s="25"/>
      <c r="X45" s="25"/>
      <c r="Y45" s="25"/>
      <c r="Z45" s="25"/>
      <c r="AA45" s="25"/>
    </row>
    <row r="46" spans="1:27">
      <c r="A46" s="8">
        <v>60</v>
      </c>
      <c r="B46" s="1">
        <v>42710</v>
      </c>
      <c r="C46" s="1">
        <v>42742</v>
      </c>
      <c r="D46" s="8">
        <v>950</v>
      </c>
      <c r="E46" s="11">
        <v>611</v>
      </c>
      <c r="F46" s="8" t="s">
        <v>100</v>
      </c>
      <c r="G46" s="8" t="s">
        <v>33</v>
      </c>
      <c r="H46" s="8" t="s">
        <v>22</v>
      </c>
      <c r="I46" s="8" t="s">
        <v>19</v>
      </c>
      <c r="J46" s="8" t="s">
        <v>23</v>
      </c>
      <c r="K46" s="8">
        <v>10</v>
      </c>
      <c r="L46" s="8">
        <v>10</v>
      </c>
      <c r="M46" s="8">
        <f t="shared" si="7"/>
        <v>0</v>
      </c>
      <c r="N46" s="8">
        <v>180</v>
      </c>
      <c r="O46" s="8">
        <v>245</v>
      </c>
      <c r="P46" s="8">
        <f t="shared" si="8"/>
        <v>2450</v>
      </c>
      <c r="Q46" s="8">
        <f t="shared" si="9"/>
        <v>1800</v>
      </c>
      <c r="R46" s="43">
        <f t="shared" si="5"/>
        <v>13968629.249999994</v>
      </c>
      <c r="S46" s="49">
        <f t="shared" si="13"/>
        <v>0</v>
      </c>
      <c r="T46" s="25">
        <v>280</v>
      </c>
      <c r="U46" s="25">
        <f t="shared" si="10"/>
        <v>35</v>
      </c>
      <c r="V46" s="25">
        <f t="shared" si="11"/>
        <v>350</v>
      </c>
      <c r="W46" s="25"/>
      <c r="X46" s="25"/>
      <c r="Y46" s="25"/>
      <c r="Z46" s="25"/>
      <c r="AA46" s="25"/>
    </row>
    <row r="47" spans="1:27" s="40" customFormat="1">
      <c r="A47" s="8">
        <v>61</v>
      </c>
      <c r="B47" s="1">
        <v>42712</v>
      </c>
      <c r="C47" s="1">
        <v>42742</v>
      </c>
      <c r="D47" s="8">
        <v>960</v>
      </c>
      <c r="E47" s="11">
        <v>611</v>
      </c>
      <c r="F47" s="8" t="s">
        <v>101</v>
      </c>
      <c r="G47" s="8" t="s">
        <v>39</v>
      </c>
      <c r="H47" s="8" t="s">
        <v>21</v>
      </c>
      <c r="I47" s="8" t="s">
        <v>19</v>
      </c>
      <c r="J47" s="8"/>
      <c r="K47" s="8">
        <v>20</v>
      </c>
      <c r="L47" s="8">
        <v>20</v>
      </c>
      <c r="M47" s="8">
        <f t="shared" si="7"/>
        <v>0</v>
      </c>
      <c r="N47" s="8">
        <v>145</v>
      </c>
      <c r="O47" s="8">
        <f>145+35</f>
        <v>180</v>
      </c>
      <c r="P47" s="8">
        <f t="shared" si="8"/>
        <v>3600</v>
      </c>
      <c r="Q47" s="8">
        <f t="shared" si="9"/>
        <v>2900</v>
      </c>
      <c r="R47" s="43">
        <f t="shared" si="5"/>
        <v>13969329.249999994</v>
      </c>
      <c r="S47" s="49">
        <f t="shared" si="13"/>
        <v>0</v>
      </c>
      <c r="T47" s="25">
        <v>220</v>
      </c>
      <c r="U47" s="25">
        <f t="shared" si="10"/>
        <v>40</v>
      </c>
      <c r="V47" s="25">
        <f t="shared" si="11"/>
        <v>800</v>
      </c>
      <c r="W47" s="25"/>
      <c r="X47" s="25"/>
      <c r="Y47" s="25"/>
      <c r="Z47" s="25"/>
      <c r="AA47" s="25"/>
    </row>
    <row r="48" spans="1:27">
      <c r="A48" s="8">
        <v>27</v>
      </c>
      <c r="B48" s="1">
        <v>42734</v>
      </c>
      <c r="C48" s="1">
        <v>42738</v>
      </c>
      <c r="D48" s="8">
        <v>668</v>
      </c>
      <c r="E48" s="8">
        <v>392</v>
      </c>
      <c r="F48" s="8" t="s">
        <v>60</v>
      </c>
      <c r="G48" s="8" t="s">
        <v>54</v>
      </c>
      <c r="H48" s="8" t="s">
        <v>25</v>
      </c>
      <c r="I48" s="8" t="s">
        <v>19</v>
      </c>
      <c r="J48" s="8" t="s">
        <v>52</v>
      </c>
      <c r="K48" s="8">
        <v>560</v>
      </c>
      <c r="L48" s="8">
        <v>560</v>
      </c>
      <c r="M48" s="8">
        <f t="shared" si="7"/>
        <v>0</v>
      </c>
      <c r="N48" s="8">
        <v>152</v>
      </c>
      <c r="O48" s="8">
        <v>205</v>
      </c>
      <c r="P48" s="8">
        <f t="shared" si="8"/>
        <v>114800</v>
      </c>
      <c r="Q48" s="8">
        <f t="shared" si="9"/>
        <v>85120</v>
      </c>
      <c r="R48" s="43">
        <f t="shared" si="5"/>
        <v>13999009.249999994</v>
      </c>
      <c r="S48" s="49">
        <f t="shared" si="13"/>
        <v>0</v>
      </c>
      <c r="T48" s="25">
        <v>225</v>
      </c>
      <c r="U48" s="25">
        <f t="shared" si="10"/>
        <v>20</v>
      </c>
      <c r="V48" s="25">
        <f t="shared" si="11"/>
        <v>11200</v>
      </c>
      <c r="W48" s="25"/>
      <c r="X48" s="25"/>
      <c r="Y48" s="25"/>
      <c r="Z48" s="25"/>
      <c r="AA48" s="25"/>
    </row>
    <row r="49" spans="1:27">
      <c r="A49" s="8">
        <v>108</v>
      </c>
      <c r="B49" s="1">
        <v>42753</v>
      </c>
      <c r="C49" s="1">
        <v>42756</v>
      </c>
      <c r="D49" s="8">
        <v>1273</v>
      </c>
      <c r="E49" s="8">
        <v>643</v>
      </c>
      <c r="F49" s="8" t="s">
        <v>60</v>
      </c>
      <c r="G49" s="8" t="s">
        <v>54</v>
      </c>
      <c r="H49" s="8" t="s">
        <v>28</v>
      </c>
      <c r="I49" s="8" t="s">
        <v>19</v>
      </c>
      <c r="J49" s="8" t="s">
        <v>52</v>
      </c>
      <c r="K49" s="8">
        <v>1050</v>
      </c>
      <c r="L49" s="8">
        <v>1050</v>
      </c>
      <c r="M49" s="8">
        <f t="shared" si="7"/>
        <v>0</v>
      </c>
      <c r="N49" s="8">
        <v>161</v>
      </c>
      <c r="O49" s="8">
        <v>205</v>
      </c>
      <c r="P49" s="8">
        <f t="shared" si="8"/>
        <v>215250</v>
      </c>
      <c r="Q49" s="8">
        <f t="shared" si="9"/>
        <v>169050</v>
      </c>
      <c r="R49" s="43">
        <f t="shared" si="5"/>
        <v>14045209.249999994</v>
      </c>
      <c r="S49" s="49">
        <f t="shared" si="13"/>
        <v>0</v>
      </c>
      <c r="T49" s="25">
        <v>225</v>
      </c>
      <c r="U49" s="25">
        <f t="shared" si="10"/>
        <v>20</v>
      </c>
      <c r="V49" s="25">
        <f t="shared" si="11"/>
        <v>21000</v>
      </c>
      <c r="W49" s="25"/>
      <c r="X49" s="25"/>
      <c r="Y49" s="25"/>
      <c r="Z49" s="25"/>
      <c r="AA49" s="25"/>
    </row>
    <row r="50" spans="1:27" s="7" customFormat="1">
      <c r="A50" s="8">
        <v>28</v>
      </c>
      <c r="B50" s="1"/>
      <c r="C50" s="1">
        <v>42738</v>
      </c>
      <c r="D50" s="8"/>
      <c r="E50" s="8">
        <v>392</v>
      </c>
      <c r="F50" s="8" t="s">
        <v>60</v>
      </c>
      <c r="G50" s="8" t="s">
        <v>54</v>
      </c>
      <c r="H50" s="8" t="s">
        <v>28</v>
      </c>
      <c r="I50" s="8" t="s">
        <v>19</v>
      </c>
      <c r="J50" s="8" t="s">
        <v>52</v>
      </c>
      <c r="K50" s="8">
        <v>35</v>
      </c>
      <c r="L50" s="8">
        <v>35</v>
      </c>
      <c r="M50" s="8">
        <f t="shared" si="7"/>
        <v>0</v>
      </c>
      <c r="N50" s="8">
        <v>152</v>
      </c>
      <c r="O50" s="8">
        <v>205</v>
      </c>
      <c r="P50" s="8">
        <f t="shared" si="8"/>
        <v>7175</v>
      </c>
      <c r="Q50" s="8">
        <f t="shared" si="9"/>
        <v>5320</v>
      </c>
      <c r="R50" s="43">
        <f t="shared" si="5"/>
        <v>14047064.249999994</v>
      </c>
      <c r="S50" s="49">
        <f t="shared" si="13"/>
        <v>0</v>
      </c>
      <c r="T50" s="25">
        <v>225</v>
      </c>
      <c r="U50" s="25">
        <f t="shared" si="10"/>
        <v>20</v>
      </c>
      <c r="V50" s="25">
        <f t="shared" si="11"/>
        <v>700</v>
      </c>
      <c r="W50" s="44"/>
      <c r="X50" s="44"/>
      <c r="Y50" s="44"/>
      <c r="Z50" s="44"/>
      <c r="AA50" s="44"/>
    </row>
    <row r="51" spans="1:27" s="40" customFormat="1">
      <c r="A51" s="8">
        <v>65</v>
      </c>
      <c r="B51" s="1">
        <v>42733</v>
      </c>
      <c r="C51" s="1">
        <v>42744</v>
      </c>
      <c r="D51" s="8">
        <v>663</v>
      </c>
      <c r="E51" s="11">
        <v>614</v>
      </c>
      <c r="F51" s="8" t="s">
        <v>103</v>
      </c>
      <c r="G51" s="8" t="s">
        <v>56</v>
      </c>
      <c r="H51" s="8" t="s">
        <v>104</v>
      </c>
      <c r="I51" s="8"/>
      <c r="J51" s="8" t="s">
        <v>51</v>
      </c>
      <c r="K51" s="8">
        <v>153.1</v>
      </c>
      <c r="L51" s="8">
        <v>141.44999999999999</v>
      </c>
      <c r="M51" s="8">
        <f t="shared" si="7"/>
        <v>11.650000000000006</v>
      </c>
      <c r="N51" s="8">
        <v>225</v>
      </c>
      <c r="O51" s="8">
        <f>225+72-15</f>
        <v>282</v>
      </c>
      <c r="P51" s="8">
        <f t="shared" si="8"/>
        <v>39888.899999999994</v>
      </c>
      <c r="Q51" s="8">
        <f t="shared" si="9"/>
        <v>34447.5</v>
      </c>
      <c r="R51" s="43">
        <f t="shared" si="5"/>
        <v>14052505.649999995</v>
      </c>
      <c r="S51" s="49">
        <f t="shared" si="12"/>
        <v>7.6094056172436346</v>
      </c>
      <c r="T51" s="25">
        <v>330</v>
      </c>
      <c r="U51" s="25">
        <f t="shared" si="10"/>
        <v>48</v>
      </c>
      <c r="V51" s="25">
        <f t="shared" si="11"/>
        <v>6789.5999999999995</v>
      </c>
      <c r="W51" s="25"/>
      <c r="X51" s="25"/>
      <c r="Y51" s="25"/>
      <c r="Z51" s="25"/>
      <c r="AA51" s="25"/>
    </row>
    <row r="52" spans="1:27">
      <c r="A52" s="8">
        <v>39</v>
      </c>
      <c r="B52" s="1">
        <v>42728</v>
      </c>
      <c r="C52" s="1">
        <v>42739</v>
      </c>
      <c r="D52" s="8">
        <v>624</v>
      </c>
      <c r="E52" s="8">
        <v>397</v>
      </c>
      <c r="F52" s="8" t="s">
        <v>87</v>
      </c>
      <c r="G52" s="8" t="s">
        <v>57</v>
      </c>
      <c r="H52" s="8" t="s">
        <v>28</v>
      </c>
      <c r="I52" s="8"/>
      <c r="J52" s="8" t="s">
        <v>49</v>
      </c>
      <c r="K52" s="8">
        <v>61.4</v>
      </c>
      <c r="L52" s="8">
        <v>51.25</v>
      </c>
      <c r="M52" s="8">
        <f t="shared" si="7"/>
        <v>10.149999999999999</v>
      </c>
      <c r="N52" s="8">
        <v>223</v>
      </c>
      <c r="O52" s="8">
        <f>223+62</f>
        <v>285</v>
      </c>
      <c r="P52" s="8">
        <f t="shared" si="8"/>
        <v>14606.25</v>
      </c>
      <c r="Q52" s="8">
        <f t="shared" si="9"/>
        <v>13692.199999999999</v>
      </c>
      <c r="R52" s="43">
        <f t="shared" si="5"/>
        <v>14053419.699999996</v>
      </c>
      <c r="S52" s="49">
        <f t="shared" si="12"/>
        <v>16.530944625407166</v>
      </c>
      <c r="T52" s="25">
        <v>320</v>
      </c>
      <c r="U52" s="25">
        <f t="shared" si="10"/>
        <v>35</v>
      </c>
      <c r="V52" s="25">
        <f t="shared" si="11"/>
        <v>1793.75</v>
      </c>
      <c r="W52" s="25"/>
      <c r="X52" s="25"/>
      <c r="Y52" s="25"/>
      <c r="Z52" s="25"/>
      <c r="AA52" s="25"/>
    </row>
    <row r="53" spans="1:27" s="7" customFormat="1">
      <c r="A53" s="8">
        <v>40</v>
      </c>
      <c r="B53" s="1">
        <v>42730</v>
      </c>
      <c r="C53" s="1">
        <v>42739</v>
      </c>
      <c r="D53" s="8">
        <v>636</v>
      </c>
      <c r="E53" s="8">
        <v>397</v>
      </c>
      <c r="F53" s="8" t="s">
        <v>87</v>
      </c>
      <c r="G53" s="8" t="s">
        <v>57</v>
      </c>
      <c r="H53" s="8" t="s">
        <v>18</v>
      </c>
      <c r="I53" s="8"/>
      <c r="J53" s="8" t="s">
        <v>49</v>
      </c>
      <c r="K53" s="8">
        <v>124.85</v>
      </c>
      <c r="L53" s="8">
        <v>114.1</v>
      </c>
      <c r="M53" s="8">
        <f t="shared" si="7"/>
        <v>10.75</v>
      </c>
      <c r="N53" s="8">
        <v>223</v>
      </c>
      <c r="O53" s="8">
        <f>223+62</f>
        <v>285</v>
      </c>
      <c r="P53" s="8">
        <f t="shared" si="8"/>
        <v>32518.5</v>
      </c>
      <c r="Q53" s="8">
        <f t="shared" si="9"/>
        <v>27841.55</v>
      </c>
      <c r="R53" s="43">
        <f t="shared" si="5"/>
        <v>14058096.649999995</v>
      </c>
      <c r="S53" s="49">
        <f t="shared" si="12"/>
        <v>8.6103323988786542</v>
      </c>
      <c r="T53" s="25">
        <v>320</v>
      </c>
      <c r="U53" s="25">
        <f t="shared" si="10"/>
        <v>35</v>
      </c>
      <c r="V53" s="25">
        <f t="shared" si="11"/>
        <v>3993.5</v>
      </c>
      <c r="W53" s="44"/>
      <c r="X53" s="44"/>
      <c r="Y53" s="44"/>
      <c r="Z53" s="44"/>
      <c r="AA53" s="44"/>
    </row>
    <row r="54" spans="1:27">
      <c r="A54" s="8">
        <v>41</v>
      </c>
      <c r="B54" s="1">
        <v>42730</v>
      </c>
      <c r="C54" s="1">
        <v>42739</v>
      </c>
      <c r="D54" s="8">
        <v>636</v>
      </c>
      <c r="E54" s="8">
        <v>397</v>
      </c>
      <c r="F54" s="8" t="s">
        <v>87</v>
      </c>
      <c r="G54" s="8" t="s">
        <v>57</v>
      </c>
      <c r="H54" s="8" t="s">
        <v>38</v>
      </c>
      <c r="I54" s="8"/>
      <c r="J54" s="8" t="s">
        <v>49</v>
      </c>
      <c r="K54" s="8">
        <v>129.69999999999999</v>
      </c>
      <c r="L54" s="8">
        <v>113.2</v>
      </c>
      <c r="M54" s="8">
        <f t="shared" si="7"/>
        <v>16.499999999999986</v>
      </c>
      <c r="N54" s="8">
        <v>223</v>
      </c>
      <c r="O54" s="8">
        <f>223+62</f>
        <v>285</v>
      </c>
      <c r="P54" s="8">
        <f t="shared" si="8"/>
        <v>32262</v>
      </c>
      <c r="Q54" s="8">
        <f t="shared" si="9"/>
        <v>28923.1</v>
      </c>
      <c r="R54" s="43">
        <f t="shared" si="5"/>
        <v>14061435.549999995</v>
      </c>
      <c r="S54" s="49">
        <f t="shared" si="12"/>
        <v>12.721665381649952</v>
      </c>
      <c r="T54" s="25">
        <v>320</v>
      </c>
      <c r="U54" s="25">
        <f t="shared" si="10"/>
        <v>35</v>
      </c>
      <c r="V54" s="25">
        <f t="shared" si="11"/>
        <v>3962</v>
      </c>
      <c r="W54" s="25"/>
      <c r="X54" s="25"/>
      <c r="Y54" s="25"/>
      <c r="Z54" s="25"/>
      <c r="AA54" s="25"/>
    </row>
    <row r="55" spans="1:27">
      <c r="A55" s="8">
        <v>42</v>
      </c>
      <c r="B55" s="1">
        <v>42738</v>
      </c>
      <c r="C55" s="1">
        <v>42739</v>
      </c>
      <c r="D55" s="8">
        <v>678</v>
      </c>
      <c r="E55" s="8">
        <v>398</v>
      </c>
      <c r="F55" s="8" t="s">
        <v>88</v>
      </c>
      <c r="G55" s="8" t="s">
        <v>71</v>
      </c>
      <c r="H55" s="8" t="s">
        <v>26</v>
      </c>
      <c r="I55" s="8" t="s">
        <v>19</v>
      </c>
      <c r="J55" s="8" t="s">
        <v>49</v>
      </c>
      <c r="K55" s="8">
        <v>128.80000000000001</v>
      </c>
      <c r="L55" s="8">
        <v>111.75</v>
      </c>
      <c r="M55" s="8">
        <f t="shared" si="7"/>
        <v>17.050000000000011</v>
      </c>
      <c r="N55" s="8">
        <v>164</v>
      </c>
      <c r="O55" s="8">
        <f>164+62</f>
        <v>226</v>
      </c>
      <c r="P55" s="8">
        <f t="shared" si="8"/>
        <v>25255.5</v>
      </c>
      <c r="Q55" s="8">
        <f t="shared" si="9"/>
        <v>21123.200000000001</v>
      </c>
      <c r="R55" s="43">
        <f t="shared" si="5"/>
        <v>14065567.849999996</v>
      </c>
      <c r="S55" s="49">
        <f t="shared" si="12"/>
        <v>13.23757763975156</v>
      </c>
      <c r="T55" s="25">
        <v>300</v>
      </c>
      <c r="U55" s="25">
        <f t="shared" si="10"/>
        <v>74</v>
      </c>
      <c r="V55" s="25">
        <f t="shared" si="11"/>
        <v>8269.5</v>
      </c>
      <c r="W55" s="25"/>
      <c r="X55" s="25"/>
      <c r="Y55" s="25"/>
      <c r="Z55" s="25"/>
      <c r="AA55" s="25"/>
    </row>
    <row r="56" spans="1:27">
      <c r="A56" s="8">
        <v>59</v>
      </c>
      <c r="B56" s="1">
        <v>42675</v>
      </c>
      <c r="C56" s="1">
        <v>42742</v>
      </c>
      <c r="D56" s="8">
        <v>897</v>
      </c>
      <c r="E56" s="11">
        <v>610</v>
      </c>
      <c r="F56" s="8" t="s">
        <v>99</v>
      </c>
      <c r="G56" s="8" t="s">
        <v>54</v>
      </c>
      <c r="H56" s="8" t="s">
        <v>31</v>
      </c>
      <c r="I56" s="8" t="s">
        <v>19</v>
      </c>
      <c r="J56" s="8" t="s">
        <v>51</v>
      </c>
      <c r="K56" s="8">
        <v>30</v>
      </c>
      <c r="L56" s="8">
        <v>29.05</v>
      </c>
      <c r="M56" s="8">
        <f t="shared" si="7"/>
        <v>0.94999999999999929</v>
      </c>
      <c r="N56" s="8">
        <v>175</v>
      </c>
      <c r="O56" s="8">
        <f>175+72</f>
        <v>247</v>
      </c>
      <c r="P56" s="8">
        <f t="shared" si="8"/>
        <v>7175.35</v>
      </c>
      <c r="Q56" s="8">
        <f t="shared" si="9"/>
        <v>5250</v>
      </c>
      <c r="R56" s="43">
        <f t="shared" si="5"/>
        <v>14067493.199999996</v>
      </c>
      <c r="S56" s="49">
        <f t="shared" si="12"/>
        <v>3.1666666666666643</v>
      </c>
      <c r="T56" s="25">
        <v>260</v>
      </c>
      <c r="U56" s="25">
        <f t="shared" si="10"/>
        <v>13</v>
      </c>
      <c r="V56" s="25">
        <f t="shared" si="11"/>
        <v>377.65000000000003</v>
      </c>
      <c r="W56" s="25"/>
      <c r="X56" s="25"/>
      <c r="Y56" s="25"/>
      <c r="Z56" s="25"/>
      <c r="AA56" s="25"/>
    </row>
    <row r="57" spans="1:27">
      <c r="A57" s="8">
        <v>50</v>
      </c>
      <c r="B57" s="1">
        <v>42739</v>
      </c>
      <c r="C57" s="1">
        <v>42740</v>
      </c>
      <c r="D57" s="8">
        <v>684</v>
      </c>
      <c r="E57" s="11">
        <v>603</v>
      </c>
      <c r="F57" s="8" t="s">
        <v>92</v>
      </c>
      <c r="G57" s="8" t="s">
        <v>54</v>
      </c>
      <c r="H57" s="8" t="s">
        <v>31</v>
      </c>
      <c r="I57" s="8" t="s">
        <v>19</v>
      </c>
      <c r="J57" s="8" t="s">
        <v>32</v>
      </c>
      <c r="K57" s="8">
        <v>128</v>
      </c>
      <c r="L57" s="8">
        <v>112</v>
      </c>
      <c r="M57" s="8">
        <f t="shared" si="7"/>
        <v>16</v>
      </c>
      <c r="N57" s="8">
        <v>152</v>
      </c>
      <c r="O57" s="8">
        <f>152+72</f>
        <v>224</v>
      </c>
      <c r="P57" s="8">
        <f t="shared" si="8"/>
        <v>25088</v>
      </c>
      <c r="Q57" s="8">
        <f t="shared" si="9"/>
        <v>19456</v>
      </c>
      <c r="R57" s="43">
        <f t="shared" si="5"/>
        <v>14073125.199999996</v>
      </c>
      <c r="S57" s="49">
        <f t="shared" si="12"/>
        <v>12.5</v>
      </c>
      <c r="T57" s="25">
        <v>280</v>
      </c>
      <c r="U57" s="25">
        <f t="shared" si="10"/>
        <v>56</v>
      </c>
      <c r="V57" s="25">
        <f t="shared" si="11"/>
        <v>6272</v>
      </c>
      <c r="W57" s="25"/>
      <c r="X57" s="25"/>
      <c r="Y57" s="25"/>
      <c r="Z57" s="25"/>
      <c r="AA57" s="25"/>
    </row>
    <row r="58" spans="1:27">
      <c r="A58" s="8">
        <v>99</v>
      </c>
      <c r="B58" s="1">
        <v>42749</v>
      </c>
      <c r="C58" s="1">
        <v>42754</v>
      </c>
      <c r="D58" s="8">
        <v>1211</v>
      </c>
      <c r="E58" s="8">
        <v>637</v>
      </c>
      <c r="F58" s="8" t="s">
        <v>92</v>
      </c>
      <c r="G58" s="8" t="s">
        <v>33</v>
      </c>
      <c r="H58" s="8" t="s">
        <v>58</v>
      </c>
      <c r="I58" s="8" t="s">
        <v>19</v>
      </c>
      <c r="J58" s="8" t="s">
        <v>23</v>
      </c>
      <c r="K58" s="8">
        <v>35.65</v>
      </c>
      <c r="L58" s="8">
        <v>35.65</v>
      </c>
      <c r="M58" s="8">
        <f t="shared" si="7"/>
        <v>0</v>
      </c>
      <c r="N58" s="8">
        <v>203</v>
      </c>
      <c r="O58" s="8">
        <f>203+72-15</f>
        <v>260</v>
      </c>
      <c r="P58" s="8">
        <f t="shared" si="8"/>
        <v>9269</v>
      </c>
      <c r="Q58" s="8">
        <f t="shared" si="9"/>
        <v>7236.95</v>
      </c>
      <c r="R58" s="43">
        <f t="shared" si="5"/>
        <v>14075157.249999996</v>
      </c>
      <c r="S58" s="49">
        <f t="shared" si="12"/>
        <v>0</v>
      </c>
      <c r="T58" s="25">
        <v>290</v>
      </c>
      <c r="U58" s="25">
        <f t="shared" si="10"/>
        <v>30</v>
      </c>
      <c r="V58" s="25">
        <f t="shared" si="11"/>
        <v>1069.5</v>
      </c>
      <c r="W58" s="25"/>
      <c r="X58" s="25"/>
      <c r="Y58" s="25"/>
      <c r="Z58" s="25"/>
      <c r="AA58" s="25"/>
    </row>
    <row r="59" spans="1:27">
      <c r="A59" s="8">
        <v>124</v>
      </c>
      <c r="B59" s="1">
        <v>42754</v>
      </c>
      <c r="C59" s="1">
        <v>42759</v>
      </c>
      <c r="D59" s="8">
        <v>1239</v>
      </c>
      <c r="E59" s="8">
        <v>104</v>
      </c>
      <c r="F59" s="8" t="s">
        <v>182</v>
      </c>
      <c r="G59" s="8" t="s">
        <v>109</v>
      </c>
      <c r="H59" s="8" t="s">
        <v>26</v>
      </c>
      <c r="I59" s="8" t="s">
        <v>19</v>
      </c>
      <c r="J59" s="8" t="s">
        <v>49</v>
      </c>
      <c r="K59" s="8">
        <v>57.6</v>
      </c>
      <c r="L59" s="8">
        <v>49.15</v>
      </c>
      <c r="M59" s="8">
        <f t="shared" si="7"/>
        <v>8.4500000000000028</v>
      </c>
      <c r="N59" s="8">
        <v>170</v>
      </c>
      <c r="O59" s="8">
        <f>170+62</f>
        <v>232</v>
      </c>
      <c r="P59" s="8">
        <f t="shared" si="8"/>
        <v>11402.8</v>
      </c>
      <c r="Q59" s="8">
        <f t="shared" si="9"/>
        <v>9792</v>
      </c>
      <c r="R59" s="43">
        <f t="shared" si="5"/>
        <v>14076768.049999997</v>
      </c>
      <c r="S59" s="49">
        <f t="shared" si="12"/>
        <v>14.670138888888893</v>
      </c>
      <c r="T59" s="25">
        <v>320</v>
      </c>
      <c r="U59" s="25">
        <f t="shared" si="10"/>
        <v>88</v>
      </c>
      <c r="V59" s="25">
        <f t="shared" si="11"/>
        <v>4325.2</v>
      </c>
      <c r="W59" s="25"/>
      <c r="X59" s="25"/>
      <c r="Y59" s="25"/>
      <c r="Z59" s="25"/>
      <c r="AA59" s="25"/>
    </row>
    <row r="60" spans="1:27">
      <c r="A60" s="8">
        <v>123</v>
      </c>
      <c r="B60" s="1">
        <v>42755</v>
      </c>
      <c r="C60" s="1">
        <v>42759</v>
      </c>
      <c r="D60" s="8">
        <v>1290</v>
      </c>
      <c r="E60" s="8">
        <v>104</v>
      </c>
      <c r="F60" s="8" t="s">
        <v>182</v>
      </c>
      <c r="G60" s="8" t="s">
        <v>109</v>
      </c>
      <c r="H60" s="8" t="s">
        <v>20</v>
      </c>
      <c r="I60" s="8" t="s">
        <v>19</v>
      </c>
      <c r="J60" s="8" t="s">
        <v>49</v>
      </c>
      <c r="K60" s="8">
        <v>57.4</v>
      </c>
      <c r="L60" s="8">
        <v>48.3</v>
      </c>
      <c r="M60" s="8">
        <f t="shared" si="7"/>
        <v>9.1000000000000014</v>
      </c>
      <c r="N60" s="8">
        <v>172</v>
      </c>
      <c r="O60" s="8">
        <f>172+62</f>
        <v>234</v>
      </c>
      <c r="P60" s="8">
        <f t="shared" si="8"/>
        <v>11302.199999999999</v>
      </c>
      <c r="Q60" s="8">
        <f t="shared" si="9"/>
        <v>9872.7999999999993</v>
      </c>
      <c r="R60" s="43">
        <f t="shared" si="5"/>
        <v>14078197.449999996</v>
      </c>
      <c r="S60" s="49">
        <f t="shared" si="12"/>
        <v>15.853658536585369</v>
      </c>
      <c r="T60" s="25">
        <v>320</v>
      </c>
      <c r="U60" s="25">
        <f t="shared" si="10"/>
        <v>86</v>
      </c>
      <c r="V60" s="25">
        <f t="shared" si="11"/>
        <v>4153.8</v>
      </c>
      <c r="W60" s="25"/>
      <c r="X60" s="25"/>
      <c r="Y60" s="25"/>
      <c r="Z60" s="25"/>
      <c r="AA60" s="25"/>
    </row>
    <row r="61" spans="1:27" hidden="1">
      <c r="A61" s="28">
        <v>82</v>
      </c>
      <c r="B61" s="27">
        <v>42751</v>
      </c>
      <c r="C61" s="27">
        <v>42751</v>
      </c>
      <c r="D61" s="28">
        <v>1243</v>
      </c>
      <c r="E61" s="28">
        <v>626</v>
      </c>
      <c r="F61" s="28" t="s">
        <v>113</v>
      </c>
      <c r="G61" s="28" t="s">
        <v>33</v>
      </c>
      <c r="H61" s="8" t="s">
        <v>48</v>
      </c>
      <c r="I61" s="8" t="s">
        <v>19</v>
      </c>
      <c r="J61" s="8" t="s">
        <v>23</v>
      </c>
      <c r="K61" s="8">
        <v>118.7</v>
      </c>
      <c r="L61" s="8">
        <v>114.45</v>
      </c>
      <c r="M61" s="8">
        <f t="shared" si="7"/>
        <v>4.25</v>
      </c>
      <c r="N61" s="8">
        <v>197</v>
      </c>
      <c r="O61" s="8">
        <v>245</v>
      </c>
      <c r="P61" s="8">
        <f t="shared" si="8"/>
        <v>28040.25</v>
      </c>
      <c r="Q61" s="8">
        <f t="shared" si="9"/>
        <v>23383.9</v>
      </c>
      <c r="R61" s="43">
        <f t="shared" si="5"/>
        <v>14082853.799999995</v>
      </c>
      <c r="S61" s="49">
        <f t="shared" si="12"/>
        <v>3.5804549283909011</v>
      </c>
      <c r="T61" s="25">
        <v>245</v>
      </c>
      <c r="U61" s="25">
        <f t="shared" si="10"/>
        <v>0</v>
      </c>
      <c r="V61" s="25">
        <f t="shared" si="11"/>
        <v>0</v>
      </c>
      <c r="W61" s="25"/>
      <c r="X61" s="25"/>
      <c r="Y61" s="25"/>
      <c r="Z61" s="25"/>
      <c r="AA61" s="25"/>
    </row>
    <row r="62" spans="1:27">
      <c r="A62" s="8">
        <v>104</v>
      </c>
      <c r="B62" s="1">
        <v>42749</v>
      </c>
      <c r="C62" s="1">
        <v>42755</v>
      </c>
      <c r="D62" s="8">
        <v>1240</v>
      </c>
      <c r="E62" s="8">
        <v>641</v>
      </c>
      <c r="F62" s="8" t="s">
        <v>131</v>
      </c>
      <c r="G62" s="8" t="s">
        <v>57</v>
      </c>
      <c r="H62" s="8" t="s">
        <v>132</v>
      </c>
      <c r="I62" s="8"/>
      <c r="J62" s="8" t="s">
        <v>142</v>
      </c>
      <c r="K62" s="8">
        <v>410.8</v>
      </c>
      <c r="L62" s="8">
        <v>349.25</v>
      </c>
      <c r="M62" s="8">
        <f t="shared" si="7"/>
        <v>61.550000000000011</v>
      </c>
      <c r="N62" s="8">
        <v>234</v>
      </c>
      <c r="O62" s="8">
        <f>234+72</f>
        <v>306</v>
      </c>
      <c r="P62" s="8">
        <f t="shared" si="8"/>
        <v>106870.5</v>
      </c>
      <c r="Q62" s="8">
        <f t="shared" si="9"/>
        <v>96127.2</v>
      </c>
      <c r="R62" s="43">
        <f t="shared" si="5"/>
        <v>14093597.099999996</v>
      </c>
      <c r="S62" s="49">
        <f t="shared" si="12"/>
        <v>14.98296007789679</v>
      </c>
      <c r="T62" s="25">
        <v>310</v>
      </c>
      <c r="U62" s="25">
        <f t="shared" si="10"/>
        <v>4</v>
      </c>
      <c r="V62" s="25">
        <f t="shared" si="11"/>
        <v>1397</v>
      </c>
      <c r="W62" s="25"/>
      <c r="X62" s="25"/>
      <c r="Y62" s="25"/>
      <c r="Z62" s="25"/>
      <c r="AA62" s="25"/>
    </row>
    <row r="63" spans="1:27">
      <c r="A63" s="8">
        <v>33</v>
      </c>
      <c r="B63" s="1">
        <v>42738</v>
      </c>
      <c r="C63" s="1">
        <v>42739</v>
      </c>
      <c r="D63" s="8">
        <v>682</v>
      </c>
      <c r="E63" s="8">
        <v>394</v>
      </c>
      <c r="F63" s="8" t="s">
        <v>126</v>
      </c>
      <c r="G63" s="8" t="s">
        <v>71</v>
      </c>
      <c r="H63" s="8" t="s">
        <v>64</v>
      </c>
      <c r="I63" s="8" t="s">
        <v>19</v>
      </c>
      <c r="J63" s="8" t="s">
        <v>49</v>
      </c>
      <c r="K63" s="8">
        <v>65.099999999999994</v>
      </c>
      <c r="L63" s="8">
        <v>53.95</v>
      </c>
      <c r="M63" s="8">
        <f t="shared" si="7"/>
        <v>11.149999999999991</v>
      </c>
      <c r="N63" s="8">
        <v>164</v>
      </c>
      <c r="O63" s="8">
        <f>164+62</f>
        <v>226</v>
      </c>
      <c r="P63" s="8">
        <f t="shared" si="8"/>
        <v>12192.7</v>
      </c>
      <c r="Q63" s="8">
        <f t="shared" si="9"/>
        <v>10676.4</v>
      </c>
      <c r="R63" s="43">
        <f t="shared" si="5"/>
        <v>14095113.399999995</v>
      </c>
      <c r="S63" s="49">
        <f t="shared" si="12"/>
        <v>17.127496159754212</v>
      </c>
      <c r="T63" s="25">
        <v>300</v>
      </c>
      <c r="U63" s="25">
        <f t="shared" si="10"/>
        <v>74</v>
      </c>
      <c r="V63" s="25">
        <f t="shared" si="11"/>
        <v>3992.3</v>
      </c>
      <c r="W63" s="25"/>
      <c r="X63" s="25"/>
      <c r="Y63" s="25"/>
      <c r="Z63" s="25"/>
      <c r="AA63" s="25"/>
    </row>
    <row r="64" spans="1:27" s="35" customFormat="1">
      <c r="A64" s="8">
        <v>125</v>
      </c>
      <c r="B64" s="1">
        <v>42749</v>
      </c>
      <c r="C64" s="1">
        <v>42759</v>
      </c>
      <c r="D64" s="8">
        <v>1223</v>
      </c>
      <c r="E64" s="8">
        <v>105</v>
      </c>
      <c r="F64" s="8" t="s">
        <v>183</v>
      </c>
      <c r="G64" s="8" t="s">
        <v>109</v>
      </c>
      <c r="H64" s="8" t="s">
        <v>20</v>
      </c>
      <c r="I64" s="8" t="s">
        <v>19</v>
      </c>
      <c r="J64" s="8" t="s">
        <v>51</v>
      </c>
      <c r="K64" s="8">
        <v>122.15</v>
      </c>
      <c r="L64" s="8">
        <v>101.3</v>
      </c>
      <c r="M64" s="8">
        <f t="shared" si="7"/>
        <v>20.850000000000009</v>
      </c>
      <c r="N64" s="8">
        <v>166</v>
      </c>
      <c r="O64" s="8">
        <f>166+72</f>
        <v>238</v>
      </c>
      <c r="P64" s="8">
        <f t="shared" si="8"/>
        <v>24109.399999999998</v>
      </c>
      <c r="Q64" s="8">
        <f t="shared" si="9"/>
        <v>20276.900000000001</v>
      </c>
      <c r="R64" s="43">
        <f t="shared" si="5"/>
        <v>14098945.899999995</v>
      </c>
      <c r="S64" s="49">
        <f t="shared" si="12"/>
        <v>17.06917724109702</v>
      </c>
      <c r="T64" s="25">
        <v>290</v>
      </c>
      <c r="U64" s="25">
        <f t="shared" si="10"/>
        <v>52</v>
      </c>
      <c r="V64" s="25">
        <f t="shared" si="11"/>
        <v>5267.5999999999995</v>
      </c>
      <c r="W64" s="25"/>
      <c r="X64" s="25"/>
      <c r="Y64" s="25"/>
      <c r="Z64" s="25"/>
      <c r="AA64" s="25"/>
    </row>
    <row r="65" spans="1:27">
      <c r="A65" s="8">
        <v>128</v>
      </c>
      <c r="B65" s="1">
        <v>42749</v>
      </c>
      <c r="C65" s="1">
        <v>42759</v>
      </c>
      <c r="D65" s="8">
        <v>1223</v>
      </c>
      <c r="E65" s="8">
        <v>105</v>
      </c>
      <c r="F65" s="8" t="s">
        <v>183</v>
      </c>
      <c r="G65" s="8" t="s">
        <v>109</v>
      </c>
      <c r="H65" s="8" t="s">
        <v>185</v>
      </c>
      <c r="I65" s="8" t="s">
        <v>19</v>
      </c>
      <c r="J65" s="8" t="s">
        <v>51</v>
      </c>
      <c r="K65" s="8">
        <v>128.55000000000001</v>
      </c>
      <c r="L65" s="8">
        <v>104.1</v>
      </c>
      <c r="M65" s="8">
        <f t="shared" si="7"/>
        <v>24.450000000000017</v>
      </c>
      <c r="N65" s="8">
        <v>166</v>
      </c>
      <c r="O65" s="8">
        <f>166+72</f>
        <v>238</v>
      </c>
      <c r="P65" s="8">
        <f t="shared" si="8"/>
        <v>24775.8</v>
      </c>
      <c r="Q65" s="8">
        <f t="shared" si="9"/>
        <v>21339.300000000003</v>
      </c>
      <c r="R65" s="43">
        <f t="shared" si="5"/>
        <v>14102382.399999995</v>
      </c>
      <c r="S65" s="49">
        <f t="shared" si="12"/>
        <v>19.019836639439919</v>
      </c>
      <c r="T65" s="25">
        <v>290</v>
      </c>
      <c r="U65" s="25">
        <f t="shared" si="10"/>
        <v>52</v>
      </c>
      <c r="V65" s="25">
        <f t="shared" si="11"/>
        <v>5413.2</v>
      </c>
      <c r="W65" s="25"/>
      <c r="X65" s="25"/>
      <c r="Y65" s="25"/>
      <c r="Z65" s="25"/>
      <c r="AA65" s="25"/>
    </row>
    <row r="66" spans="1:27">
      <c r="A66" s="8">
        <v>126</v>
      </c>
      <c r="B66" s="1">
        <v>42749</v>
      </c>
      <c r="C66" s="1">
        <v>42759</v>
      </c>
      <c r="D66" s="8">
        <v>1224</v>
      </c>
      <c r="E66" s="8">
        <v>105</v>
      </c>
      <c r="F66" s="8" t="s">
        <v>183</v>
      </c>
      <c r="G66" s="8" t="s">
        <v>109</v>
      </c>
      <c r="H66" s="8" t="s">
        <v>26</v>
      </c>
      <c r="I66" s="8" t="s">
        <v>19</v>
      </c>
      <c r="J66" s="8" t="s">
        <v>51</v>
      </c>
      <c r="K66" s="8">
        <v>119</v>
      </c>
      <c r="L66" s="8">
        <v>107</v>
      </c>
      <c r="M66" s="8">
        <f t="shared" si="7"/>
        <v>12</v>
      </c>
      <c r="N66" s="8">
        <v>166</v>
      </c>
      <c r="O66" s="8">
        <f>166+72</f>
        <v>238</v>
      </c>
      <c r="P66" s="8">
        <f t="shared" si="8"/>
        <v>25466</v>
      </c>
      <c r="Q66" s="8">
        <f t="shared" si="9"/>
        <v>19754</v>
      </c>
      <c r="R66" s="43">
        <f t="shared" si="5"/>
        <v>14108094.399999995</v>
      </c>
      <c r="S66" s="49">
        <f t="shared" si="12"/>
        <v>10.084033613445378</v>
      </c>
      <c r="T66" s="25">
        <v>290</v>
      </c>
      <c r="U66" s="25">
        <f t="shared" si="10"/>
        <v>52</v>
      </c>
      <c r="V66" s="25">
        <f t="shared" si="11"/>
        <v>5564</v>
      </c>
      <c r="W66" s="25"/>
      <c r="X66" s="25"/>
      <c r="Y66" s="25"/>
      <c r="Z66" s="25"/>
      <c r="AA66" s="25"/>
    </row>
    <row r="67" spans="1:27">
      <c r="A67" s="8">
        <v>127</v>
      </c>
      <c r="B67" s="1">
        <v>42749</v>
      </c>
      <c r="C67" s="1">
        <v>42759</v>
      </c>
      <c r="D67" s="8">
        <v>1224</v>
      </c>
      <c r="E67" s="8">
        <v>105</v>
      </c>
      <c r="F67" s="8" t="s">
        <v>183</v>
      </c>
      <c r="G67" s="8" t="s">
        <v>109</v>
      </c>
      <c r="H67" s="8" t="s">
        <v>184</v>
      </c>
      <c r="I67" s="8" t="s">
        <v>19</v>
      </c>
      <c r="J67" s="8" t="s">
        <v>51</v>
      </c>
      <c r="K67" s="8">
        <v>125.9</v>
      </c>
      <c r="L67" s="8">
        <v>108.5</v>
      </c>
      <c r="M67" s="8">
        <f>K67-L67</f>
        <v>17.400000000000006</v>
      </c>
      <c r="N67" s="8">
        <v>166</v>
      </c>
      <c r="O67" s="8">
        <f>166+72</f>
        <v>238</v>
      </c>
      <c r="P67" s="8">
        <f>L67*O67</f>
        <v>25823</v>
      </c>
      <c r="Q67" s="8">
        <f t="shared" si="9"/>
        <v>20899.400000000001</v>
      </c>
      <c r="R67" s="43">
        <f t="shared" si="5"/>
        <v>14113017.999999994</v>
      </c>
      <c r="S67" s="49">
        <f t="shared" si="12"/>
        <v>13.820492454328836</v>
      </c>
      <c r="T67" s="25">
        <v>290</v>
      </c>
      <c r="U67" s="25">
        <f t="shared" ref="U67:U98" si="14">T67-O67</f>
        <v>52</v>
      </c>
      <c r="V67" s="25">
        <f t="shared" ref="V67:V98" si="15">U67*L67</f>
        <v>5642</v>
      </c>
      <c r="W67" s="25"/>
      <c r="X67" s="25"/>
      <c r="Y67" s="25"/>
      <c r="Z67" s="25"/>
      <c r="AA67" s="25"/>
    </row>
    <row r="68" spans="1:27" s="35" customFormat="1">
      <c r="A68" s="8">
        <v>35</v>
      </c>
      <c r="B68" s="1">
        <v>42738</v>
      </c>
      <c r="C68" s="1">
        <v>42739</v>
      </c>
      <c r="D68" s="8">
        <v>681</v>
      </c>
      <c r="E68" s="8">
        <v>395</v>
      </c>
      <c r="F68" s="8" t="s">
        <v>85</v>
      </c>
      <c r="G68" s="8" t="s">
        <v>54</v>
      </c>
      <c r="H68" s="8" t="s">
        <v>28</v>
      </c>
      <c r="I68" s="8" t="s">
        <v>19</v>
      </c>
      <c r="J68" s="8" t="s">
        <v>52</v>
      </c>
      <c r="K68" s="8">
        <v>66.05</v>
      </c>
      <c r="L68" s="8">
        <v>58.25</v>
      </c>
      <c r="M68" s="8">
        <f>K68-L68</f>
        <v>7.7999999999999972</v>
      </c>
      <c r="N68" s="8">
        <v>152</v>
      </c>
      <c r="O68" s="8">
        <f>152+62</f>
        <v>214</v>
      </c>
      <c r="P68" s="8">
        <f>L68*O68</f>
        <v>12465.5</v>
      </c>
      <c r="Q68" s="8">
        <f t="shared" si="9"/>
        <v>10039.6</v>
      </c>
      <c r="R68" s="43">
        <f t="shared" ref="R68:R70" si="16">R67+P68-Q68</f>
        <v>14115443.899999995</v>
      </c>
      <c r="S68" s="49">
        <f t="shared" si="12"/>
        <v>11.80923542770628</v>
      </c>
      <c r="T68" s="25">
        <v>265</v>
      </c>
      <c r="U68" s="25">
        <f t="shared" si="14"/>
        <v>51</v>
      </c>
      <c r="V68" s="25">
        <f t="shared" si="15"/>
        <v>2970.75</v>
      </c>
      <c r="W68" s="25"/>
      <c r="X68" s="25"/>
      <c r="Y68" s="25"/>
      <c r="Z68" s="25"/>
      <c r="AA68" s="25"/>
    </row>
    <row r="69" spans="1:27">
      <c r="A69" s="8">
        <v>87</v>
      </c>
      <c r="B69" s="1">
        <v>42749</v>
      </c>
      <c r="C69" s="1">
        <v>42753</v>
      </c>
      <c r="D69" s="23">
        <v>1212</v>
      </c>
      <c r="E69" s="11">
        <v>630</v>
      </c>
      <c r="F69" s="8" t="s">
        <v>115</v>
      </c>
      <c r="G69" s="8" t="s">
        <v>39</v>
      </c>
      <c r="H69" s="8" t="s">
        <v>22</v>
      </c>
      <c r="I69" s="8" t="s">
        <v>19</v>
      </c>
      <c r="J69" s="8" t="s">
        <v>23</v>
      </c>
      <c r="K69" s="8">
        <v>90.4</v>
      </c>
      <c r="L69" s="8">
        <v>90.4</v>
      </c>
      <c r="M69" s="8">
        <f>K69-L69</f>
        <v>0</v>
      </c>
      <c r="N69" s="8">
        <v>201</v>
      </c>
      <c r="O69" s="8">
        <v>245</v>
      </c>
      <c r="P69" s="8">
        <f>L69*O69</f>
        <v>22148</v>
      </c>
      <c r="Q69" s="8">
        <f t="shared" si="9"/>
        <v>18170.400000000001</v>
      </c>
      <c r="R69" s="43">
        <f t="shared" si="16"/>
        <v>14119421.499999994</v>
      </c>
      <c r="S69" s="49">
        <f t="shared" si="12"/>
        <v>0</v>
      </c>
      <c r="T69" s="25">
        <v>270</v>
      </c>
      <c r="U69" s="25">
        <f t="shared" si="14"/>
        <v>25</v>
      </c>
      <c r="V69" s="25">
        <f t="shared" si="15"/>
        <v>2260</v>
      </c>
      <c r="W69" s="25"/>
      <c r="X69" s="25"/>
      <c r="Y69" s="25"/>
      <c r="Z69" s="25"/>
      <c r="AA69" s="25"/>
    </row>
    <row r="70" spans="1:27">
      <c r="A70" s="8">
        <v>88</v>
      </c>
      <c r="B70" s="1">
        <v>42710</v>
      </c>
      <c r="C70" s="1">
        <v>42753</v>
      </c>
      <c r="D70" s="11" t="s">
        <v>179</v>
      </c>
      <c r="E70" s="11">
        <v>630</v>
      </c>
      <c r="F70" s="8" t="s">
        <v>116</v>
      </c>
      <c r="G70" s="8" t="s">
        <v>39</v>
      </c>
      <c r="H70" s="8" t="s">
        <v>22</v>
      </c>
      <c r="I70" s="8" t="s">
        <v>19</v>
      </c>
      <c r="J70" s="8" t="s">
        <v>23</v>
      </c>
      <c r="K70" s="8">
        <v>97.5</v>
      </c>
      <c r="L70" s="8">
        <v>97.5</v>
      </c>
      <c r="M70" s="8">
        <f>K70-L70</f>
        <v>0</v>
      </c>
      <c r="N70" s="8">
        <v>180</v>
      </c>
      <c r="O70" s="8">
        <v>245</v>
      </c>
      <c r="P70" s="8">
        <f>L70*O70</f>
        <v>23887.5</v>
      </c>
      <c r="Q70" s="8">
        <f t="shared" si="9"/>
        <v>17550</v>
      </c>
      <c r="R70" s="43">
        <f t="shared" si="16"/>
        <v>14125758.999999994</v>
      </c>
      <c r="S70" s="49">
        <f t="shared" si="12"/>
        <v>0</v>
      </c>
      <c r="T70" s="25">
        <v>270</v>
      </c>
      <c r="U70" s="25">
        <f t="shared" si="14"/>
        <v>25</v>
      </c>
      <c r="V70" s="25">
        <f t="shared" si="15"/>
        <v>2437.5</v>
      </c>
      <c r="W70" s="25"/>
      <c r="X70" s="25"/>
      <c r="Y70" s="25"/>
      <c r="Z70" s="25"/>
      <c r="AA70" s="25"/>
    </row>
    <row r="71" spans="1:27" ht="3.75" customHeight="1">
      <c r="U71">
        <f t="shared" si="14"/>
        <v>0</v>
      </c>
      <c r="V71" s="40">
        <f t="shared" si="15"/>
        <v>0</v>
      </c>
    </row>
    <row r="72" spans="1:27" s="35" customFormat="1">
      <c r="A72" s="8">
        <v>53</v>
      </c>
      <c r="B72" s="1">
        <v>42720</v>
      </c>
      <c r="C72" s="1">
        <v>42741</v>
      </c>
      <c r="D72" s="8">
        <v>990</v>
      </c>
      <c r="E72" s="11">
        <v>606</v>
      </c>
      <c r="F72" s="8" t="s">
        <v>69</v>
      </c>
      <c r="G72" s="8" t="s">
        <v>54</v>
      </c>
      <c r="H72" s="8" t="s">
        <v>28</v>
      </c>
      <c r="I72" s="8" t="s">
        <v>19</v>
      </c>
      <c r="J72" s="8" t="s">
        <v>52</v>
      </c>
      <c r="K72" s="8">
        <v>175</v>
      </c>
      <c r="L72" s="8">
        <v>175</v>
      </c>
      <c r="M72" s="8">
        <f t="shared" ref="M72:M103" si="17">K72-L72</f>
        <v>0</v>
      </c>
      <c r="N72" s="8">
        <v>161</v>
      </c>
      <c r="O72" s="8">
        <v>205</v>
      </c>
      <c r="P72" s="8">
        <f t="shared" ref="P72:P103" si="18">L72*O72</f>
        <v>35875</v>
      </c>
      <c r="Q72" s="8">
        <f t="shared" ref="Q72:Q103" si="19">K72*N72</f>
        <v>28175</v>
      </c>
      <c r="R72" s="43">
        <f t="shared" ref="R72:R135" si="20">R71+P72-Q72</f>
        <v>7700</v>
      </c>
      <c r="S72" s="49">
        <v>0</v>
      </c>
      <c r="T72" s="25">
        <v>225</v>
      </c>
      <c r="U72" s="25">
        <f t="shared" si="14"/>
        <v>20</v>
      </c>
      <c r="V72" s="25">
        <f t="shared" si="15"/>
        <v>3500</v>
      </c>
      <c r="W72" s="25"/>
      <c r="X72" s="25"/>
      <c r="Y72" s="25"/>
      <c r="Z72" s="25"/>
      <c r="AA72" s="25"/>
    </row>
    <row r="73" spans="1:27">
      <c r="A73" s="8">
        <v>54</v>
      </c>
      <c r="B73" s="1">
        <v>42721</v>
      </c>
      <c r="C73" s="1">
        <v>42741</v>
      </c>
      <c r="D73" s="8">
        <v>1000</v>
      </c>
      <c r="E73" s="11">
        <v>606</v>
      </c>
      <c r="F73" s="8" t="s">
        <v>69</v>
      </c>
      <c r="G73" s="8" t="s">
        <v>54</v>
      </c>
      <c r="H73" s="8" t="s">
        <v>29</v>
      </c>
      <c r="I73" s="8" t="s">
        <v>19</v>
      </c>
      <c r="J73" s="8" t="s">
        <v>52</v>
      </c>
      <c r="K73" s="8">
        <v>140</v>
      </c>
      <c r="L73" s="8">
        <v>140</v>
      </c>
      <c r="M73" s="8">
        <f t="shared" si="17"/>
        <v>0</v>
      </c>
      <c r="N73" s="8">
        <v>155</v>
      </c>
      <c r="O73" s="8">
        <v>205</v>
      </c>
      <c r="P73" s="8">
        <f t="shared" si="18"/>
        <v>28700</v>
      </c>
      <c r="Q73" s="8">
        <f t="shared" si="19"/>
        <v>21700</v>
      </c>
      <c r="R73" s="43">
        <f t="shared" si="20"/>
        <v>14700</v>
      </c>
      <c r="S73" s="49">
        <v>0</v>
      </c>
      <c r="T73" s="25">
        <v>225</v>
      </c>
      <c r="U73" s="25">
        <f t="shared" si="14"/>
        <v>20</v>
      </c>
      <c r="V73" s="25">
        <f t="shared" si="15"/>
        <v>2800</v>
      </c>
      <c r="W73" s="25"/>
      <c r="X73" s="25"/>
      <c r="Y73" s="25"/>
      <c r="Z73" s="25"/>
      <c r="AA73" s="25"/>
    </row>
    <row r="74" spans="1:27">
      <c r="A74" s="8">
        <v>139</v>
      </c>
      <c r="B74" s="1"/>
      <c r="C74" s="1">
        <v>42762</v>
      </c>
      <c r="D74" s="8"/>
      <c r="E74" s="8">
        <v>112</v>
      </c>
      <c r="F74" s="8" t="s">
        <v>69</v>
      </c>
      <c r="G74" s="8" t="s">
        <v>54</v>
      </c>
      <c r="H74" s="8" t="s">
        <v>28</v>
      </c>
      <c r="I74" s="8" t="s">
        <v>19</v>
      </c>
      <c r="J74" s="8" t="s">
        <v>52</v>
      </c>
      <c r="K74" s="8">
        <v>350</v>
      </c>
      <c r="L74" s="8">
        <v>350</v>
      </c>
      <c r="M74" s="8">
        <f t="shared" si="17"/>
        <v>0</v>
      </c>
      <c r="N74" s="8">
        <v>161</v>
      </c>
      <c r="O74" s="8">
        <v>205</v>
      </c>
      <c r="P74" s="8">
        <f t="shared" si="18"/>
        <v>71750</v>
      </c>
      <c r="Q74" s="8">
        <f t="shared" si="19"/>
        <v>56350</v>
      </c>
      <c r="R74" s="43">
        <f t="shared" si="20"/>
        <v>30100</v>
      </c>
      <c r="S74" s="49">
        <f t="shared" ref="S74:S105" si="21">M74/K74*100</f>
        <v>0</v>
      </c>
      <c r="T74" s="25">
        <v>225</v>
      </c>
      <c r="U74" s="25">
        <f t="shared" si="14"/>
        <v>20</v>
      </c>
      <c r="V74" s="25">
        <f t="shared" si="15"/>
        <v>7000</v>
      </c>
      <c r="W74" s="25"/>
      <c r="X74" s="25"/>
      <c r="Y74" s="25"/>
      <c r="Z74" s="25"/>
      <c r="AA74" s="25"/>
    </row>
    <row r="75" spans="1:27">
      <c r="A75" s="8">
        <v>140</v>
      </c>
      <c r="B75" s="1"/>
      <c r="C75" s="1">
        <v>42762</v>
      </c>
      <c r="D75" s="8"/>
      <c r="E75" s="8">
        <v>112</v>
      </c>
      <c r="F75" s="8" t="s">
        <v>69</v>
      </c>
      <c r="G75" s="8" t="s">
        <v>54</v>
      </c>
      <c r="H75" s="8" t="s">
        <v>29</v>
      </c>
      <c r="I75" s="8" t="s">
        <v>19</v>
      </c>
      <c r="J75" s="8" t="s">
        <v>52</v>
      </c>
      <c r="K75" s="8">
        <v>175</v>
      </c>
      <c r="L75" s="8">
        <v>175</v>
      </c>
      <c r="M75" s="8">
        <f t="shared" si="17"/>
        <v>0</v>
      </c>
      <c r="N75" s="8">
        <v>161</v>
      </c>
      <c r="O75" s="8">
        <v>205</v>
      </c>
      <c r="P75" s="8">
        <f t="shared" si="18"/>
        <v>35875</v>
      </c>
      <c r="Q75" s="8">
        <f t="shared" si="19"/>
        <v>28175</v>
      </c>
      <c r="R75" s="43">
        <f t="shared" si="20"/>
        <v>37800</v>
      </c>
      <c r="S75" s="49">
        <f t="shared" si="21"/>
        <v>0</v>
      </c>
      <c r="T75" s="25">
        <v>225</v>
      </c>
      <c r="U75" s="25">
        <f t="shared" si="14"/>
        <v>20</v>
      </c>
      <c r="V75" s="25">
        <f t="shared" si="15"/>
        <v>3500</v>
      </c>
      <c r="W75" s="25"/>
      <c r="X75" s="25"/>
      <c r="Y75" s="25"/>
      <c r="Z75" s="25"/>
      <c r="AA75" s="25"/>
    </row>
    <row r="76" spans="1:27">
      <c r="A76" s="8">
        <v>141</v>
      </c>
      <c r="B76" s="1"/>
      <c r="C76" s="1">
        <v>42762</v>
      </c>
      <c r="D76" s="11"/>
      <c r="E76" s="11">
        <v>112</v>
      </c>
      <c r="F76" s="8" t="s">
        <v>69</v>
      </c>
      <c r="G76" s="8" t="s">
        <v>54</v>
      </c>
      <c r="H76" s="8" t="s">
        <v>25</v>
      </c>
      <c r="I76" s="8" t="s">
        <v>19</v>
      </c>
      <c r="J76" s="8" t="s">
        <v>52</v>
      </c>
      <c r="K76" s="45">
        <v>175</v>
      </c>
      <c r="L76" s="8">
        <v>175</v>
      </c>
      <c r="M76" s="8">
        <f t="shared" si="17"/>
        <v>0</v>
      </c>
      <c r="N76" s="8">
        <v>161</v>
      </c>
      <c r="O76" s="8">
        <v>205</v>
      </c>
      <c r="P76" s="8">
        <f t="shared" si="18"/>
        <v>35875</v>
      </c>
      <c r="Q76" s="8">
        <f t="shared" si="19"/>
        <v>28175</v>
      </c>
      <c r="R76" s="43">
        <f t="shared" si="20"/>
        <v>45500</v>
      </c>
      <c r="S76" s="49">
        <f t="shared" si="21"/>
        <v>0</v>
      </c>
      <c r="T76" s="25">
        <v>225</v>
      </c>
      <c r="U76" s="25">
        <f t="shared" si="14"/>
        <v>20</v>
      </c>
      <c r="V76" s="25">
        <f t="shared" si="15"/>
        <v>3500</v>
      </c>
      <c r="W76" s="25"/>
      <c r="X76" s="25"/>
      <c r="Y76" s="25"/>
      <c r="Z76" s="25"/>
      <c r="AA76" s="25"/>
    </row>
    <row r="77" spans="1:27">
      <c r="A77" s="8">
        <v>142</v>
      </c>
      <c r="B77" s="1">
        <v>42734</v>
      </c>
      <c r="C77" s="1">
        <v>42762</v>
      </c>
      <c r="D77" s="11">
        <v>669</v>
      </c>
      <c r="E77" s="11">
        <v>113</v>
      </c>
      <c r="F77" s="8" t="s">
        <v>193</v>
      </c>
      <c r="G77" s="8" t="s">
        <v>40</v>
      </c>
      <c r="H77" s="8" t="s">
        <v>37</v>
      </c>
      <c r="I77" s="8"/>
      <c r="J77" s="8" t="s">
        <v>23</v>
      </c>
      <c r="K77" s="8">
        <v>175</v>
      </c>
      <c r="L77" s="8">
        <v>175</v>
      </c>
      <c r="M77" s="8">
        <f t="shared" si="17"/>
        <v>0</v>
      </c>
      <c r="N77" s="8">
        <v>219</v>
      </c>
      <c r="O77" s="8">
        <f>219+72-15</f>
        <v>276</v>
      </c>
      <c r="P77" s="8">
        <f t="shared" si="18"/>
        <v>48300</v>
      </c>
      <c r="Q77" s="8">
        <f t="shared" si="19"/>
        <v>38325</v>
      </c>
      <c r="R77" s="43">
        <f t="shared" si="20"/>
        <v>55475</v>
      </c>
      <c r="S77" s="49">
        <f t="shared" si="21"/>
        <v>0</v>
      </c>
      <c r="T77" s="25">
        <v>290</v>
      </c>
      <c r="U77" s="25">
        <f t="shared" si="14"/>
        <v>14</v>
      </c>
      <c r="V77" s="25">
        <f t="shared" si="15"/>
        <v>2450</v>
      </c>
      <c r="W77" s="25"/>
      <c r="X77" s="25"/>
      <c r="Y77" s="25"/>
      <c r="Z77" s="25"/>
      <c r="AA77" s="25"/>
    </row>
    <row r="78" spans="1:27">
      <c r="A78" s="12">
        <v>84</v>
      </c>
      <c r="B78" s="1"/>
      <c r="C78" s="1">
        <v>42751</v>
      </c>
      <c r="D78" s="12">
        <v>0</v>
      </c>
      <c r="E78" s="94">
        <v>627</v>
      </c>
      <c r="F78" s="12" t="s">
        <v>95</v>
      </c>
      <c r="G78" s="12" t="s">
        <v>54</v>
      </c>
      <c r="H78" s="12" t="s">
        <v>29</v>
      </c>
      <c r="I78" s="12" t="s">
        <v>19</v>
      </c>
      <c r="J78" s="12" t="s">
        <v>52</v>
      </c>
      <c r="K78" s="12">
        <v>350</v>
      </c>
      <c r="L78" s="12">
        <v>350</v>
      </c>
      <c r="M78" s="12">
        <f t="shared" si="17"/>
        <v>0</v>
      </c>
      <c r="N78" s="12">
        <v>161</v>
      </c>
      <c r="O78" s="12">
        <v>205</v>
      </c>
      <c r="P78" s="12">
        <f t="shared" si="18"/>
        <v>71750</v>
      </c>
      <c r="Q78" s="12">
        <f t="shared" si="19"/>
        <v>56350</v>
      </c>
      <c r="R78" s="43">
        <f t="shared" si="20"/>
        <v>70875</v>
      </c>
      <c r="S78" s="50">
        <f t="shared" si="21"/>
        <v>0</v>
      </c>
      <c r="T78" s="25">
        <v>225</v>
      </c>
      <c r="U78" s="25">
        <f t="shared" si="14"/>
        <v>20</v>
      </c>
      <c r="V78" s="25">
        <f t="shared" si="15"/>
        <v>7000</v>
      </c>
      <c r="W78" s="25"/>
      <c r="X78" s="25"/>
      <c r="Y78" s="25"/>
      <c r="Z78" s="25"/>
      <c r="AA78" s="25"/>
    </row>
    <row r="79" spans="1:27">
      <c r="A79" s="12">
        <v>85</v>
      </c>
      <c r="B79" s="1"/>
      <c r="C79" s="1">
        <v>42751</v>
      </c>
      <c r="D79" s="12">
        <v>0</v>
      </c>
      <c r="E79" s="12">
        <v>627</v>
      </c>
      <c r="F79" s="12" t="s">
        <v>95</v>
      </c>
      <c r="G79" s="12" t="s">
        <v>54</v>
      </c>
      <c r="H79" s="12" t="s">
        <v>25</v>
      </c>
      <c r="I79" s="12" t="s">
        <v>19</v>
      </c>
      <c r="J79" s="12" t="s">
        <v>52</v>
      </c>
      <c r="K79" s="12">
        <v>175</v>
      </c>
      <c r="L79" s="12">
        <v>175</v>
      </c>
      <c r="M79" s="12">
        <f t="shared" si="17"/>
        <v>0</v>
      </c>
      <c r="N79" s="12">
        <v>161</v>
      </c>
      <c r="O79" s="12">
        <v>205</v>
      </c>
      <c r="P79" s="12">
        <f t="shared" si="18"/>
        <v>35875</v>
      </c>
      <c r="Q79" s="12">
        <f t="shared" si="19"/>
        <v>28175</v>
      </c>
      <c r="R79" s="43">
        <f t="shared" si="20"/>
        <v>78575</v>
      </c>
      <c r="S79" s="50">
        <f t="shared" si="21"/>
        <v>0</v>
      </c>
      <c r="T79" s="25">
        <v>225</v>
      </c>
      <c r="U79" s="25">
        <f t="shared" si="14"/>
        <v>20</v>
      </c>
      <c r="V79" s="25">
        <f t="shared" si="15"/>
        <v>3500</v>
      </c>
      <c r="W79" s="25"/>
      <c r="X79" s="25"/>
      <c r="Y79" s="25"/>
      <c r="Z79" s="25"/>
      <c r="AA79" s="25"/>
    </row>
    <row r="80" spans="1:27">
      <c r="A80" s="8">
        <v>83</v>
      </c>
      <c r="B80" s="1">
        <v>42720</v>
      </c>
      <c r="C80" s="1">
        <v>42751</v>
      </c>
      <c r="D80" s="11">
        <v>518990</v>
      </c>
      <c r="E80" s="8">
        <v>627</v>
      </c>
      <c r="F80" s="8" t="s">
        <v>95</v>
      </c>
      <c r="G80" s="8" t="s">
        <v>54</v>
      </c>
      <c r="H80" s="8" t="s">
        <v>28</v>
      </c>
      <c r="I80" s="8" t="s">
        <v>19</v>
      </c>
      <c r="J80" s="8" t="s">
        <v>52</v>
      </c>
      <c r="K80" s="8">
        <v>350</v>
      </c>
      <c r="L80" s="8">
        <v>350</v>
      </c>
      <c r="M80" s="8">
        <f t="shared" si="17"/>
        <v>0</v>
      </c>
      <c r="N80" s="8">
        <v>161</v>
      </c>
      <c r="O80" s="8">
        <v>205</v>
      </c>
      <c r="P80" s="8">
        <f t="shared" si="18"/>
        <v>71750</v>
      </c>
      <c r="Q80" s="8">
        <f t="shared" si="19"/>
        <v>56350</v>
      </c>
      <c r="R80" s="43">
        <f t="shared" si="20"/>
        <v>93975</v>
      </c>
      <c r="S80" s="49">
        <f t="shared" si="21"/>
        <v>0</v>
      </c>
      <c r="T80" s="25">
        <v>225</v>
      </c>
      <c r="U80" s="25">
        <f t="shared" si="14"/>
        <v>20</v>
      </c>
      <c r="V80" s="25">
        <f t="shared" si="15"/>
        <v>7000</v>
      </c>
      <c r="W80" s="25"/>
      <c r="X80" s="25"/>
      <c r="Y80" s="25"/>
      <c r="Z80" s="25"/>
      <c r="AA80" s="25"/>
    </row>
    <row r="81" spans="1:27">
      <c r="A81" s="8">
        <v>58</v>
      </c>
      <c r="B81" s="1">
        <v>42733</v>
      </c>
      <c r="C81" s="1">
        <v>42742</v>
      </c>
      <c r="D81" s="8">
        <v>661</v>
      </c>
      <c r="E81" s="11">
        <v>609</v>
      </c>
      <c r="F81" s="8" t="s">
        <v>98</v>
      </c>
      <c r="G81" s="8" t="s">
        <v>40</v>
      </c>
      <c r="H81" s="8" t="s">
        <v>59</v>
      </c>
      <c r="I81" s="8"/>
      <c r="J81" s="8" t="s">
        <v>23</v>
      </c>
      <c r="K81" s="8">
        <v>57.25</v>
      </c>
      <c r="L81" s="8">
        <v>55</v>
      </c>
      <c r="M81" s="8">
        <f t="shared" si="17"/>
        <v>2.25</v>
      </c>
      <c r="N81" s="8">
        <v>219</v>
      </c>
      <c r="O81" s="8">
        <f>219+72-15</f>
        <v>276</v>
      </c>
      <c r="P81" s="8">
        <f t="shared" si="18"/>
        <v>15180</v>
      </c>
      <c r="Q81" s="8">
        <f t="shared" si="19"/>
        <v>12537.75</v>
      </c>
      <c r="R81" s="43">
        <f t="shared" si="20"/>
        <v>96617.25</v>
      </c>
      <c r="S81" s="49">
        <f t="shared" si="21"/>
        <v>3.9301310043668125</v>
      </c>
      <c r="T81" s="25">
        <v>290</v>
      </c>
      <c r="U81" s="25">
        <f t="shared" si="14"/>
        <v>14</v>
      </c>
      <c r="V81" s="25">
        <f t="shared" si="15"/>
        <v>770</v>
      </c>
      <c r="W81" s="25"/>
      <c r="X81" s="25"/>
      <c r="Y81" s="25"/>
      <c r="Z81" s="25"/>
      <c r="AA81" s="25"/>
    </row>
    <row r="82" spans="1:27">
      <c r="A82" s="8">
        <v>57</v>
      </c>
      <c r="B82" s="1">
        <v>42733</v>
      </c>
      <c r="C82" s="1">
        <v>42742</v>
      </c>
      <c r="D82" s="8">
        <v>661</v>
      </c>
      <c r="E82" s="11">
        <v>609</v>
      </c>
      <c r="F82" s="8" t="s">
        <v>97</v>
      </c>
      <c r="G82" s="8" t="s">
        <v>40</v>
      </c>
      <c r="H82" s="8" t="s">
        <v>59</v>
      </c>
      <c r="I82" s="8"/>
      <c r="J82" s="8" t="s">
        <v>23</v>
      </c>
      <c r="K82" s="8">
        <v>50.5</v>
      </c>
      <c r="L82" s="8">
        <v>49.6</v>
      </c>
      <c r="M82" s="8">
        <f t="shared" si="17"/>
        <v>0.89999999999999858</v>
      </c>
      <c r="N82" s="8">
        <v>219</v>
      </c>
      <c r="O82" s="8">
        <f>219+72-15</f>
        <v>276</v>
      </c>
      <c r="P82" s="8">
        <f t="shared" si="18"/>
        <v>13689.6</v>
      </c>
      <c r="Q82" s="8">
        <f t="shared" si="19"/>
        <v>11059.5</v>
      </c>
      <c r="R82" s="43">
        <f t="shared" si="20"/>
        <v>99247.35</v>
      </c>
      <c r="S82" s="49">
        <f t="shared" si="21"/>
        <v>1.7821782178217793</v>
      </c>
      <c r="T82" s="25">
        <v>290</v>
      </c>
      <c r="U82" s="25">
        <f t="shared" si="14"/>
        <v>14</v>
      </c>
      <c r="V82" s="25">
        <f t="shared" si="15"/>
        <v>694.4</v>
      </c>
      <c r="W82" s="25"/>
      <c r="X82" s="25"/>
      <c r="Y82" s="25"/>
      <c r="Z82" s="25"/>
      <c r="AA82" s="25"/>
    </row>
    <row r="83" spans="1:27">
      <c r="A83" s="8">
        <v>56</v>
      </c>
      <c r="B83" s="1">
        <v>42733</v>
      </c>
      <c r="C83" s="1">
        <v>42742</v>
      </c>
      <c r="D83" s="8">
        <v>662</v>
      </c>
      <c r="E83" s="11">
        <v>609</v>
      </c>
      <c r="F83" s="8" t="s">
        <v>96</v>
      </c>
      <c r="G83" s="8" t="s">
        <v>40</v>
      </c>
      <c r="H83" s="8" t="s">
        <v>59</v>
      </c>
      <c r="I83" s="8"/>
      <c r="J83" s="8" t="s">
        <v>23</v>
      </c>
      <c r="K83" s="8">
        <v>57.45</v>
      </c>
      <c r="L83" s="8">
        <v>57.25</v>
      </c>
      <c r="M83" s="8">
        <f t="shared" si="17"/>
        <v>0.20000000000000284</v>
      </c>
      <c r="N83" s="8">
        <v>219</v>
      </c>
      <c r="O83" s="8">
        <f>219+72-15</f>
        <v>276</v>
      </c>
      <c r="P83" s="8">
        <f t="shared" si="18"/>
        <v>15801</v>
      </c>
      <c r="Q83" s="8">
        <f t="shared" si="19"/>
        <v>12581.550000000001</v>
      </c>
      <c r="R83" s="43">
        <f t="shared" si="20"/>
        <v>102466.8</v>
      </c>
      <c r="S83" s="49">
        <f t="shared" si="21"/>
        <v>0.34812880765883869</v>
      </c>
      <c r="T83" s="25">
        <v>290</v>
      </c>
      <c r="U83" s="25">
        <f t="shared" si="14"/>
        <v>14</v>
      </c>
      <c r="V83" s="25">
        <f t="shared" si="15"/>
        <v>801.5</v>
      </c>
      <c r="W83" s="25"/>
      <c r="X83" s="25"/>
      <c r="Y83" s="25"/>
      <c r="Z83" s="25"/>
      <c r="AA83" s="25"/>
    </row>
    <row r="84" spans="1:27">
      <c r="A84" s="12">
        <v>114</v>
      </c>
      <c r="B84" s="1"/>
      <c r="C84" s="1">
        <v>42758</v>
      </c>
      <c r="D84" s="12">
        <v>0</v>
      </c>
      <c r="E84" s="12">
        <v>647</v>
      </c>
      <c r="F84" s="12" t="s">
        <v>61</v>
      </c>
      <c r="G84" s="12" t="s">
        <v>54</v>
      </c>
      <c r="H84" s="12" t="s">
        <v>29</v>
      </c>
      <c r="I84" s="12" t="s">
        <v>19</v>
      </c>
      <c r="J84" s="12" t="s">
        <v>52</v>
      </c>
      <c r="K84" s="12">
        <v>350</v>
      </c>
      <c r="L84" s="12">
        <v>350</v>
      </c>
      <c r="M84" s="12">
        <f t="shared" si="17"/>
        <v>0</v>
      </c>
      <c r="N84" s="12">
        <v>160</v>
      </c>
      <c r="O84" s="12">
        <v>205</v>
      </c>
      <c r="P84" s="12">
        <f t="shared" si="18"/>
        <v>71750</v>
      </c>
      <c r="Q84" s="12">
        <f t="shared" si="19"/>
        <v>56000</v>
      </c>
      <c r="R84" s="43">
        <f t="shared" si="20"/>
        <v>118216.79999999999</v>
      </c>
      <c r="S84" s="50">
        <f t="shared" si="21"/>
        <v>0</v>
      </c>
      <c r="T84" s="25">
        <v>225</v>
      </c>
      <c r="U84" s="25">
        <f t="shared" si="14"/>
        <v>20</v>
      </c>
      <c r="V84" s="25">
        <f t="shared" si="15"/>
        <v>7000</v>
      </c>
      <c r="W84" s="25"/>
      <c r="X84" s="25"/>
      <c r="Y84" s="25"/>
      <c r="Z84" s="25"/>
      <c r="AA84" s="25"/>
    </row>
    <row r="85" spans="1:27" s="40" customFormat="1">
      <c r="A85" s="8">
        <v>6</v>
      </c>
      <c r="B85" s="1">
        <v>42720</v>
      </c>
      <c r="C85" s="1">
        <v>42737</v>
      </c>
      <c r="D85" s="8">
        <v>990</v>
      </c>
      <c r="E85" s="8">
        <v>385</v>
      </c>
      <c r="F85" s="8" t="s">
        <v>61</v>
      </c>
      <c r="G85" s="8" t="s">
        <v>54</v>
      </c>
      <c r="H85" s="8" t="s">
        <v>28</v>
      </c>
      <c r="I85" s="8" t="s">
        <v>19</v>
      </c>
      <c r="J85" s="8" t="s">
        <v>52</v>
      </c>
      <c r="K85" s="8">
        <v>175</v>
      </c>
      <c r="L85" s="8">
        <v>175</v>
      </c>
      <c r="M85" s="8">
        <f t="shared" si="17"/>
        <v>0</v>
      </c>
      <c r="N85" s="8">
        <v>161</v>
      </c>
      <c r="O85" s="8">
        <v>205</v>
      </c>
      <c r="P85" s="8">
        <f t="shared" si="18"/>
        <v>35875</v>
      </c>
      <c r="Q85" s="8">
        <f t="shared" si="19"/>
        <v>28175</v>
      </c>
      <c r="R85" s="43">
        <f t="shared" si="20"/>
        <v>125916.79999999999</v>
      </c>
      <c r="S85" s="49">
        <f t="shared" si="21"/>
        <v>0</v>
      </c>
      <c r="T85" s="25">
        <v>225</v>
      </c>
      <c r="U85" s="25">
        <f t="shared" si="14"/>
        <v>20</v>
      </c>
      <c r="V85" s="25">
        <f t="shared" si="15"/>
        <v>3500</v>
      </c>
      <c r="W85" s="25"/>
      <c r="X85" s="25"/>
      <c r="Y85" s="25"/>
      <c r="Z85" s="25"/>
      <c r="AA85" s="25"/>
    </row>
    <row r="86" spans="1:27">
      <c r="A86" s="8">
        <v>5</v>
      </c>
      <c r="B86" s="1">
        <v>42721</v>
      </c>
      <c r="C86" s="1">
        <v>42737</v>
      </c>
      <c r="D86" s="8">
        <v>1000</v>
      </c>
      <c r="E86" s="11">
        <v>385</v>
      </c>
      <c r="F86" s="8" t="s">
        <v>61</v>
      </c>
      <c r="G86" s="8" t="s">
        <v>54</v>
      </c>
      <c r="H86" s="8" t="s">
        <v>29</v>
      </c>
      <c r="I86" s="8" t="s">
        <v>19</v>
      </c>
      <c r="J86" s="8" t="s">
        <v>52</v>
      </c>
      <c r="K86" s="8">
        <v>350</v>
      </c>
      <c r="L86" s="8">
        <v>350</v>
      </c>
      <c r="M86" s="8">
        <f t="shared" si="17"/>
        <v>0</v>
      </c>
      <c r="N86" s="8">
        <v>150</v>
      </c>
      <c r="O86" s="8">
        <v>205</v>
      </c>
      <c r="P86" s="8">
        <f t="shared" si="18"/>
        <v>71750</v>
      </c>
      <c r="Q86" s="8">
        <f t="shared" si="19"/>
        <v>52500</v>
      </c>
      <c r="R86" s="43">
        <f t="shared" si="20"/>
        <v>145166.79999999999</v>
      </c>
      <c r="S86" s="49">
        <f t="shared" si="21"/>
        <v>0</v>
      </c>
      <c r="T86" s="25">
        <v>225</v>
      </c>
      <c r="U86" s="25">
        <f t="shared" si="14"/>
        <v>20</v>
      </c>
      <c r="V86" s="25">
        <f t="shared" si="15"/>
        <v>7000</v>
      </c>
      <c r="W86" s="25"/>
      <c r="X86" s="25"/>
      <c r="Y86" s="25"/>
      <c r="Z86" s="25"/>
      <c r="AA86" s="25"/>
    </row>
    <row r="87" spans="1:27" s="7" customFormat="1">
      <c r="A87" s="8">
        <v>113</v>
      </c>
      <c r="B87" s="1">
        <v>42720</v>
      </c>
      <c r="C87" s="1">
        <v>42758</v>
      </c>
      <c r="D87" s="11">
        <v>990945</v>
      </c>
      <c r="E87" s="8">
        <v>647</v>
      </c>
      <c r="F87" s="8" t="s">
        <v>61</v>
      </c>
      <c r="G87" s="8" t="s">
        <v>54</v>
      </c>
      <c r="H87" s="8" t="s">
        <v>28</v>
      </c>
      <c r="I87" s="8" t="s">
        <v>19</v>
      </c>
      <c r="J87" s="8" t="s">
        <v>52</v>
      </c>
      <c r="K87" s="8">
        <v>385</v>
      </c>
      <c r="L87" s="8">
        <v>385</v>
      </c>
      <c r="M87" s="8">
        <f t="shared" si="17"/>
        <v>0</v>
      </c>
      <c r="N87" s="8">
        <v>160</v>
      </c>
      <c r="O87" s="8">
        <v>205</v>
      </c>
      <c r="P87" s="8">
        <f t="shared" si="18"/>
        <v>78925</v>
      </c>
      <c r="Q87" s="8">
        <f t="shared" si="19"/>
        <v>61600</v>
      </c>
      <c r="R87" s="43">
        <f t="shared" si="20"/>
        <v>162491.79999999999</v>
      </c>
      <c r="S87" s="49">
        <f t="shared" si="21"/>
        <v>0</v>
      </c>
      <c r="T87" s="25">
        <v>280</v>
      </c>
      <c r="U87" s="25">
        <f t="shared" si="14"/>
        <v>75</v>
      </c>
      <c r="V87" s="25">
        <f t="shared" si="15"/>
        <v>28875</v>
      </c>
      <c r="W87" s="44"/>
      <c r="X87" s="44"/>
      <c r="Y87" s="44"/>
      <c r="Z87" s="44"/>
      <c r="AA87" s="44"/>
    </row>
    <row r="88" spans="1:27" s="7" customFormat="1">
      <c r="A88" s="8">
        <v>134</v>
      </c>
      <c r="B88" s="1"/>
      <c r="C88" s="1">
        <v>42760</v>
      </c>
      <c r="D88" s="8"/>
      <c r="E88" s="8">
        <v>109</v>
      </c>
      <c r="F88" s="8" t="s">
        <v>190</v>
      </c>
      <c r="G88" s="8" t="s">
        <v>40</v>
      </c>
      <c r="H88" s="8" t="s">
        <v>59</v>
      </c>
      <c r="I88" s="8"/>
      <c r="J88" s="8" t="s">
        <v>23</v>
      </c>
      <c r="K88" s="8">
        <v>35</v>
      </c>
      <c r="L88" s="8">
        <v>35</v>
      </c>
      <c r="M88" s="8">
        <f t="shared" si="17"/>
        <v>0</v>
      </c>
      <c r="N88" s="8">
        <v>219</v>
      </c>
      <c r="O88" s="8">
        <f>219+72-15</f>
        <v>276</v>
      </c>
      <c r="P88" s="8">
        <f t="shared" si="18"/>
        <v>9660</v>
      </c>
      <c r="Q88" s="8">
        <f t="shared" si="19"/>
        <v>7665</v>
      </c>
      <c r="R88" s="43">
        <f t="shared" si="20"/>
        <v>164486.79999999999</v>
      </c>
      <c r="S88" s="49">
        <f t="shared" si="21"/>
        <v>0</v>
      </c>
      <c r="T88" s="25">
        <v>280</v>
      </c>
      <c r="U88" s="25">
        <f t="shared" si="14"/>
        <v>4</v>
      </c>
      <c r="V88" s="25">
        <f t="shared" si="15"/>
        <v>140</v>
      </c>
      <c r="W88" s="44"/>
      <c r="X88" s="44"/>
      <c r="Y88" s="44"/>
      <c r="Z88" s="44"/>
      <c r="AA88" s="44"/>
    </row>
    <row r="89" spans="1:27">
      <c r="A89" s="8">
        <v>131</v>
      </c>
      <c r="B89" s="1">
        <v>42734</v>
      </c>
      <c r="C89" s="1">
        <v>42760</v>
      </c>
      <c r="D89" s="8">
        <v>669</v>
      </c>
      <c r="E89" s="8">
        <v>109</v>
      </c>
      <c r="F89" s="8" t="s">
        <v>187</v>
      </c>
      <c r="G89" s="8" t="s">
        <v>40</v>
      </c>
      <c r="H89" s="8" t="s">
        <v>37</v>
      </c>
      <c r="I89" s="8"/>
      <c r="J89" s="8" t="s">
        <v>23</v>
      </c>
      <c r="K89" s="8">
        <v>175</v>
      </c>
      <c r="L89" s="8">
        <v>175</v>
      </c>
      <c r="M89" s="8">
        <f t="shared" si="17"/>
        <v>0</v>
      </c>
      <c r="N89" s="8">
        <v>219</v>
      </c>
      <c r="O89" s="8">
        <f>219+72-15</f>
        <v>276</v>
      </c>
      <c r="P89" s="8">
        <f t="shared" si="18"/>
        <v>48300</v>
      </c>
      <c r="Q89" s="8">
        <f t="shared" si="19"/>
        <v>38325</v>
      </c>
      <c r="R89" s="43">
        <f t="shared" si="20"/>
        <v>174461.8</v>
      </c>
      <c r="S89" s="49">
        <f t="shared" si="21"/>
        <v>0</v>
      </c>
      <c r="T89" s="25">
        <v>280</v>
      </c>
      <c r="U89" s="25">
        <f t="shared" si="14"/>
        <v>4</v>
      </c>
      <c r="V89" s="25">
        <f t="shared" si="15"/>
        <v>700</v>
      </c>
      <c r="W89" s="25"/>
      <c r="X89" s="25"/>
      <c r="Y89" s="25"/>
      <c r="Z89" s="25"/>
      <c r="AA89" s="25"/>
    </row>
    <row r="90" spans="1:27">
      <c r="A90" s="8">
        <v>132</v>
      </c>
      <c r="B90" s="1"/>
      <c r="C90" s="1">
        <v>42760</v>
      </c>
      <c r="D90" s="8"/>
      <c r="E90" s="8">
        <v>109</v>
      </c>
      <c r="F90" s="8" t="s">
        <v>188</v>
      </c>
      <c r="G90" s="8" t="s">
        <v>40</v>
      </c>
      <c r="H90" s="8" t="s">
        <v>59</v>
      </c>
      <c r="I90" s="8"/>
      <c r="J90" s="8" t="s">
        <v>23</v>
      </c>
      <c r="K90" s="8">
        <v>35</v>
      </c>
      <c r="L90" s="8">
        <v>35</v>
      </c>
      <c r="M90" s="8">
        <f t="shared" si="17"/>
        <v>0</v>
      </c>
      <c r="N90" s="8">
        <v>219</v>
      </c>
      <c r="O90" s="8">
        <f>219+72-15</f>
        <v>276</v>
      </c>
      <c r="P90" s="8">
        <f t="shared" si="18"/>
        <v>9660</v>
      </c>
      <c r="Q90" s="8">
        <f t="shared" si="19"/>
        <v>7665</v>
      </c>
      <c r="R90" s="43">
        <f t="shared" si="20"/>
        <v>176456.8</v>
      </c>
      <c r="S90" s="49">
        <f t="shared" si="21"/>
        <v>0</v>
      </c>
      <c r="T90" s="25">
        <v>280</v>
      </c>
      <c r="U90" s="25">
        <f t="shared" si="14"/>
        <v>4</v>
      </c>
      <c r="V90" s="25">
        <f t="shared" si="15"/>
        <v>140</v>
      </c>
      <c r="W90" s="25"/>
      <c r="X90" s="25"/>
      <c r="Y90" s="25"/>
      <c r="Z90" s="25"/>
      <c r="AA90" s="25"/>
    </row>
    <row r="91" spans="1:27">
      <c r="A91" s="8">
        <v>133</v>
      </c>
      <c r="B91" s="1"/>
      <c r="C91" s="1">
        <v>42760</v>
      </c>
      <c r="D91" s="8"/>
      <c r="E91" s="8">
        <v>109</v>
      </c>
      <c r="F91" s="8" t="s">
        <v>189</v>
      </c>
      <c r="G91" s="8" t="s">
        <v>40</v>
      </c>
      <c r="H91" s="8" t="s">
        <v>59</v>
      </c>
      <c r="I91" s="8"/>
      <c r="J91" s="8" t="s">
        <v>23</v>
      </c>
      <c r="K91" s="8">
        <v>35</v>
      </c>
      <c r="L91" s="8">
        <v>35</v>
      </c>
      <c r="M91" s="8">
        <f t="shared" si="17"/>
        <v>0</v>
      </c>
      <c r="N91" s="8">
        <v>219</v>
      </c>
      <c r="O91" s="8">
        <f>219+72-15</f>
        <v>276</v>
      </c>
      <c r="P91" s="8">
        <f t="shared" si="18"/>
        <v>9660</v>
      </c>
      <c r="Q91" s="8">
        <f t="shared" si="19"/>
        <v>7665</v>
      </c>
      <c r="R91" s="43">
        <f t="shared" si="20"/>
        <v>178451.8</v>
      </c>
      <c r="S91" s="49">
        <f t="shared" si="21"/>
        <v>0</v>
      </c>
      <c r="T91" s="25">
        <v>280</v>
      </c>
      <c r="U91" s="25">
        <f t="shared" si="14"/>
        <v>4</v>
      </c>
      <c r="V91" s="25">
        <f t="shared" si="15"/>
        <v>140</v>
      </c>
      <c r="W91" s="25"/>
      <c r="X91" s="25"/>
      <c r="Y91" s="25"/>
      <c r="Z91" s="25"/>
      <c r="AA91" s="25"/>
    </row>
    <row r="92" spans="1:27">
      <c r="A92" s="8">
        <v>62</v>
      </c>
      <c r="B92" s="1">
        <v>42720</v>
      </c>
      <c r="C92" s="1">
        <v>42742</v>
      </c>
      <c r="D92" s="8">
        <v>991</v>
      </c>
      <c r="E92" s="11">
        <v>612</v>
      </c>
      <c r="F92" s="8" t="s">
        <v>102</v>
      </c>
      <c r="G92" s="8" t="s">
        <v>54</v>
      </c>
      <c r="H92" s="8" t="s">
        <v>66</v>
      </c>
      <c r="I92" s="8" t="s">
        <v>19</v>
      </c>
      <c r="J92" s="8" t="s">
        <v>52</v>
      </c>
      <c r="K92" s="8">
        <v>100.35</v>
      </c>
      <c r="L92" s="8">
        <v>100.35</v>
      </c>
      <c r="M92" s="8">
        <f t="shared" si="17"/>
        <v>0</v>
      </c>
      <c r="N92" s="8">
        <v>161</v>
      </c>
      <c r="O92" s="8">
        <v>205</v>
      </c>
      <c r="P92" s="8">
        <f t="shared" si="18"/>
        <v>20571.75</v>
      </c>
      <c r="Q92" s="8">
        <f t="shared" si="19"/>
        <v>16156.349999999999</v>
      </c>
      <c r="R92" s="43">
        <f t="shared" si="20"/>
        <v>182867.19999999998</v>
      </c>
      <c r="S92" s="49">
        <f t="shared" si="21"/>
        <v>0</v>
      </c>
      <c r="T92" s="25">
        <v>225</v>
      </c>
      <c r="U92" s="25">
        <f t="shared" si="14"/>
        <v>20</v>
      </c>
      <c r="V92" s="25">
        <f t="shared" si="15"/>
        <v>2007</v>
      </c>
      <c r="W92" s="25"/>
      <c r="X92" s="25"/>
      <c r="Y92" s="25"/>
      <c r="Z92" s="25"/>
      <c r="AA92" s="25"/>
    </row>
    <row r="93" spans="1:27">
      <c r="A93" s="8">
        <v>147</v>
      </c>
      <c r="B93" s="1"/>
      <c r="C93" s="1">
        <v>42765</v>
      </c>
      <c r="D93" s="11"/>
      <c r="E93" s="8">
        <v>117</v>
      </c>
      <c r="F93" s="8" t="s">
        <v>102</v>
      </c>
      <c r="G93" s="8" t="s">
        <v>54</v>
      </c>
      <c r="H93" s="8" t="s">
        <v>28</v>
      </c>
      <c r="I93" s="8" t="s">
        <v>19</v>
      </c>
      <c r="J93" s="8" t="s">
        <v>52</v>
      </c>
      <c r="K93" s="8">
        <v>350</v>
      </c>
      <c r="L93" s="8">
        <v>350</v>
      </c>
      <c r="M93" s="8">
        <f t="shared" si="17"/>
        <v>0</v>
      </c>
      <c r="N93" s="8">
        <v>161</v>
      </c>
      <c r="O93" s="8">
        <v>205</v>
      </c>
      <c r="P93" s="8">
        <f t="shared" si="18"/>
        <v>71750</v>
      </c>
      <c r="Q93" s="8">
        <f t="shared" si="19"/>
        <v>56350</v>
      </c>
      <c r="R93" s="43">
        <f t="shared" si="20"/>
        <v>198267.19999999998</v>
      </c>
      <c r="S93" s="49">
        <f t="shared" si="21"/>
        <v>0</v>
      </c>
      <c r="T93" s="25">
        <v>225</v>
      </c>
      <c r="U93" s="25">
        <f t="shared" si="14"/>
        <v>20</v>
      </c>
      <c r="V93" s="25">
        <f t="shared" si="15"/>
        <v>7000</v>
      </c>
      <c r="W93" s="25"/>
      <c r="X93" s="25"/>
      <c r="Y93" s="25"/>
      <c r="Z93" s="25"/>
      <c r="AA93" s="25"/>
    </row>
    <row r="94" spans="1:27">
      <c r="A94" s="8">
        <v>148</v>
      </c>
      <c r="B94" s="1"/>
      <c r="C94" s="1">
        <v>42765</v>
      </c>
      <c r="D94" s="11"/>
      <c r="E94" s="8">
        <v>117</v>
      </c>
      <c r="F94" s="8" t="s">
        <v>102</v>
      </c>
      <c r="G94" s="8" t="s">
        <v>54</v>
      </c>
      <c r="H94" s="8" t="s">
        <v>29</v>
      </c>
      <c r="I94" s="8" t="s">
        <v>19</v>
      </c>
      <c r="J94" s="8" t="s">
        <v>52</v>
      </c>
      <c r="K94" s="8">
        <v>350</v>
      </c>
      <c r="L94" s="8">
        <v>350</v>
      </c>
      <c r="M94" s="8">
        <f t="shared" si="17"/>
        <v>0</v>
      </c>
      <c r="N94" s="8">
        <v>161</v>
      </c>
      <c r="O94" s="8">
        <v>205</v>
      </c>
      <c r="P94" s="8">
        <f t="shared" si="18"/>
        <v>71750</v>
      </c>
      <c r="Q94" s="8">
        <f t="shared" si="19"/>
        <v>56350</v>
      </c>
      <c r="R94" s="43">
        <f t="shared" si="20"/>
        <v>213667.19999999995</v>
      </c>
      <c r="S94" s="49">
        <f t="shared" si="21"/>
        <v>0</v>
      </c>
      <c r="T94" s="25">
        <v>225</v>
      </c>
      <c r="U94" s="25">
        <f t="shared" si="14"/>
        <v>20</v>
      </c>
      <c r="V94" s="25">
        <f t="shared" si="15"/>
        <v>7000</v>
      </c>
      <c r="W94" s="25"/>
      <c r="X94" s="25"/>
      <c r="Y94" s="25"/>
      <c r="Z94" s="25"/>
      <c r="AA94" s="25"/>
    </row>
    <row r="95" spans="1:27" s="35" customFormat="1">
      <c r="A95" s="8">
        <v>100</v>
      </c>
      <c r="B95" s="1">
        <v>42720</v>
      </c>
      <c r="C95" s="1">
        <v>42754</v>
      </c>
      <c r="D95" s="8">
        <v>990</v>
      </c>
      <c r="E95" s="8">
        <v>638</v>
      </c>
      <c r="F95" s="8" t="s">
        <v>42</v>
      </c>
      <c r="G95" s="8" t="s">
        <v>54</v>
      </c>
      <c r="H95" s="8" t="s">
        <v>28</v>
      </c>
      <c r="I95" s="8" t="s">
        <v>19</v>
      </c>
      <c r="J95" s="8" t="s">
        <v>52</v>
      </c>
      <c r="K95" s="8">
        <v>350</v>
      </c>
      <c r="L95" s="8">
        <v>350</v>
      </c>
      <c r="M95" s="8">
        <f t="shared" si="17"/>
        <v>0</v>
      </c>
      <c r="N95" s="8">
        <v>161</v>
      </c>
      <c r="O95" s="8">
        <v>205</v>
      </c>
      <c r="P95" s="8">
        <f t="shared" si="18"/>
        <v>71750</v>
      </c>
      <c r="Q95" s="8">
        <f t="shared" si="19"/>
        <v>56350</v>
      </c>
      <c r="R95" s="43">
        <f t="shared" si="20"/>
        <v>229067.19999999995</v>
      </c>
      <c r="S95" s="49">
        <f t="shared" si="21"/>
        <v>0</v>
      </c>
      <c r="T95" s="25">
        <v>225</v>
      </c>
      <c r="U95" s="25">
        <f t="shared" si="14"/>
        <v>20</v>
      </c>
      <c r="V95" s="25">
        <f t="shared" si="15"/>
        <v>7000</v>
      </c>
      <c r="W95" s="25"/>
      <c r="X95" s="25"/>
      <c r="Y95" s="25"/>
      <c r="Z95" s="25"/>
      <c r="AA95" s="25"/>
    </row>
    <row r="96" spans="1:27">
      <c r="A96" s="8">
        <v>51</v>
      </c>
      <c r="B96" s="1">
        <v>42733</v>
      </c>
      <c r="C96" s="1">
        <v>42740</v>
      </c>
      <c r="D96" s="8">
        <v>662</v>
      </c>
      <c r="E96" s="11">
        <v>604</v>
      </c>
      <c r="F96" s="8" t="s">
        <v>93</v>
      </c>
      <c r="G96" s="8" t="s">
        <v>40</v>
      </c>
      <c r="H96" s="8" t="s">
        <v>59</v>
      </c>
      <c r="I96" s="8"/>
      <c r="J96" s="8" t="s">
        <v>23</v>
      </c>
      <c r="K96" s="8">
        <v>106.1</v>
      </c>
      <c r="L96" s="8">
        <v>103.5</v>
      </c>
      <c r="M96" s="8">
        <f t="shared" si="17"/>
        <v>2.5999999999999943</v>
      </c>
      <c r="N96" s="8">
        <v>219</v>
      </c>
      <c r="O96" s="8">
        <f>219+72-15</f>
        <v>276</v>
      </c>
      <c r="P96" s="8">
        <f t="shared" si="18"/>
        <v>28566</v>
      </c>
      <c r="Q96" s="8">
        <f t="shared" si="19"/>
        <v>23235.899999999998</v>
      </c>
      <c r="R96" s="43">
        <f t="shared" si="20"/>
        <v>234397.29999999996</v>
      </c>
      <c r="S96" s="49">
        <f t="shared" si="21"/>
        <v>2.4505183788878364</v>
      </c>
      <c r="T96" s="25">
        <v>290</v>
      </c>
      <c r="U96" s="25">
        <f t="shared" si="14"/>
        <v>14</v>
      </c>
      <c r="V96" s="25">
        <f t="shared" si="15"/>
        <v>1449</v>
      </c>
      <c r="W96" s="25"/>
      <c r="X96" s="25"/>
      <c r="Y96" s="25"/>
      <c r="Z96" s="25"/>
      <c r="AA96" s="25"/>
    </row>
    <row r="97" spans="1:27">
      <c r="A97" s="8">
        <v>64</v>
      </c>
      <c r="B97" s="1">
        <v>42702</v>
      </c>
      <c r="C97" s="1">
        <v>42744</v>
      </c>
      <c r="D97" s="8">
        <v>596</v>
      </c>
      <c r="E97" s="11">
        <v>613</v>
      </c>
      <c r="F97" s="8" t="s">
        <v>63</v>
      </c>
      <c r="G97" s="8" t="s">
        <v>40</v>
      </c>
      <c r="H97" s="8" t="s">
        <v>47</v>
      </c>
      <c r="I97" s="8"/>
      <c r="J97" s="8" t="s">
        <v>23</v>
      </c>
      <c r="K97" s="8">
        <v>35</v>
      </c>
      <c r="L97" s="8">
        <v>35</v>
      </c>
      <c r="M97" s="8">
        <f t="shared" si="17"/>
        <v>0</v>
      </c>
      <c r="N97" s="8">
        <v>210</v>
      </c>
      <c r="O97" s="8">
        <f>210+72-15</f>
        <v>267</v>
      </c>
      <c r="P97" s="8">
        <f t="shared" si="18"/>
        <v>9345</v>
      </c>
      <c r="Q97" s="8">
        <f t="shared" si="19"/>
        <v>7350</v>
      </c>
      <c r="R97" s="43">
        <f t="shared" si="20"/>
        <v>236392.29999999996</v>
      </c>
      <c r="S97" s="49">
        <f t="shared" si="21"/>
        <v>0</v>
      </c>
      <c r="T97" s="25">
        <v>290</v>
      </c>
      <c r="U97" s="25">
        <f t="shared" si="14"/>
        <v>23</v>
      </c>
      <c r="V97" s="25">
        <f t="shared" si="15"/>
        <v>805</v>
      </c>
      <c r="W97" s="25"/>
      <c r="X97" s="25"/>
      <c r="Y97" s="25"/>
      <c r="Z97" s="25"/>
      <c r="AA97" s="25"/>
    </row>
    <row r="98" spans="1:27">
      <c r="A98" s="8">
        <v>63</v>
      </c>
      <c r="B98" s="1">
        <v>42734</v>
      </c>
      <c r="C98" s="1">
        <v>42744</v>
      </c>
      <c r="D98" s="8">
        <v>669</v>
      </c>
      <c r="E98" s="11">
        <v>613</v>
      </c>
      <c r="F98" s="8" t="s">
        <v>62</v>
      </c>
      <c r="G98" s="8" t="s">
        <v>40</v>
      </c>
      <c r="H98" s="8" t="s">
        <v>37</v>
      </c>
      <c r="I98" s="8"/>
      <c r="J98" s="8" t="s">
        <v>23</v>
      </c>
      <c r="K98" s="8">
        <v>187.25</v>
      </c>
      <c r="L98" s="8">
        <v>187.25</v>
      </c>
      <c r="M98" s="8">
        <f t="shared" si="17"/>
        <v>0</v>
      </c>
      <c r="N98" s="8">
        <v>219</v>
      </c>
      <c r="O98" s="8">
        <f>219+72-15</f>
        <v>276</v>
      </c>
      <c r="P98" s="8">
        <f t="shared" si="18"/>
        <v>51681</v>
      </c>
      <c r="Q98" s="8">
        <f t="shared" si="19"/>
        <v>41007.75</v>
      </c>
      <c r="R98" s="43">
        <f t="shared" si="20"/>
        <v>247065.54999999993</v>
      </c>
      <c r="S98" s="49">
        <f t="shared" si="21"/>
        <v>0</v>
      </c>
      <c r="T98" s="25">
        <v>290</v>
      </c>
      <c r="U98" s="25">
        <f t="shared" si="14"/>
        <v>14</v>
      </c>
      <c r="V98" s="25">
        <f t="shared" si="15"/>
        <v>2621.5</v>
      </c>
      <c r="W98" s="25"/>
      <c r="X98" s="25"/>
      <c r="Y98" s="25"/>
      <c r="Z98" s="25"/>
      <c r="AA98" s="25"/>
    </row>
    <row r="99" spans="1:27" s="40" customFormat="1">
      <c r="A99" s="8">
        <v>25</v>
      </c>
      <c r="B99" s="1">
        <v>42732</v>
      </c>
      <c r="C99" s="1">
        <v>42737</v>
      </c>
      <c r="D99" s="8">
        <v>655</v>
      </c>
      <c r="E99" s="8">
        <v>390</v>
      </c>
      <c r="F99" s="8" t="s">
        <v>76</v>
      </c>
      <c r="G99" s="8" t="s">
        <v>40</v>
      </c>
      <c r="H99" s="8" t="s">
        <v>48</v>
      </c>
      <c r="I99" s="8"/>
      <c r="J99" s="8" t="s">
        <v>32</v>
      </c>
      <c r="K99" s="8">
        <v>66.75</v>
      </c>
      <c r="L99" s="8">
        <v>65.900000000000006</v>
      </c>
      <c r="M99" s="8">
        <f t="shared" si="17"/>
        <v>0.84999999999999432</v>
      </c>
      <c r="N99" s="8">
        <v>219</v>
      </c>
      <c r="O99" s="8">
        <f>219+72-15</f>
        <v>276</v>
      </c>
      <c r="P99" s="8">
        <f t="shared" si="18"/>
        <v>18188.400000000001</v>
      </c>
      <c r="Q99" s="8">
        <f t="shared" si="19"/>
        <v>14618.25</v>
      </c>
      <c r="R99" s="43">
        <f t="shared" si="20"/>
        <v>250635.69999999995</v>
      </c>
      <c r="S99" s="49">
        <f t="shared" si="21"/>
        <v>1.2734082397003661</v>
      </c>
      <c r="T99" s="25">
        <v>295</v>
      </c>
      <c r="U99" s="25">
        <f t="shared" ref="U99:U130" si="22">T99-O99</f>
        <v>19</v>
      </c>
      <c r="V99" s="25">
        <f t="shared" ref="V99:V130" si="23">U99*L99</f>
        <v>1252.1000000000001</v>
      </c>
      <c r="W99" s="25"/>
      <c r="X99" s="25"/>
      <c r="Y99" s="25"/>
      <c r="Z99" s="25"/>
      <c r="AA99" s="25"/>
    </row>
    <row r="100" spans="1:27" s="40" customFormat="1">
      <c r="A100" s="8">
        <v>15</v>
      </c>
      <c r="B100" s="1">
        <v>42732</v>
      </c>
      <c r="C100" s="1">
        <v>42737</v>
      </c>
      <c r="D100" s="8">
        <v>656</v>
      </c>
      <c r="E100" s="8">
        <v>388</v>
      </c>
      <c r="F100" s="8" t="s">
        <v>76</v>
      </c>
      <c r="G100" s="8" t="s">
        <v>40</v>
      </c>
      <c r="H100" s="8" t="s">
        <v>48</v>
      </c>
      <c r="I100" s="8"/>
      <c r="J100" s="8" t="s">
        <v>32</v>
      </c>
      <c r="K100" s="8">
        <v>68.7</v>
      </c>
      <c r="L100" s="8">
        <v>67.849999999999994</v>
      </c>
      <c r="M100" s="8">
        <f t="shared" si="17"/>
        <v>0.85000000000000853</v>
      </c>
      <c r="N100" s="8">
        <v>219</v>
      </c>
      <c r="O100" s="8">
        <f>219+72-15</f>
        <v>276</v>
      </c>
      <c r="P100" s="8">
        <f t="shared" si="18"/>
        <v>18726.599999999999</v>
      </c>
      <c r="Q100" s="8">
        <f t="shared" si="19"/>
        <v>15045.300000000001</v>
      </c>
      <c r="R100" s="43">
        <f t="shared" si="20"/>
        <v>254316.99999999994</v>
      </c>
      <c r="S100" s="49">
        <f t="shared" si="21"/>
        <v>1.2372634643377125</v>
      </c>
      <c r="T100" s="25">
        <v>295</v>
      </c>
      <c r="U100" s="25">
        <f t="shared" si="22"/>
        <v>19</v>
      </c>
      <c r="V100" s="25">
        <f t="shared" si="23"/>
        <v>1289.1499999999999</v>
      </c>
      <c r="W100" s="25"/>
      <c r="X100" s="25"/>
      <c r="Y100" s="25"/>
      <c r="Z100" s="25"/>
      <c r="AA100" s="25"/>
    </row>
    <row r="101" spans="1:27" s="40" customFormat="1">
      <c r="A101" s="8">
        <v>9</v>
      </c>
      <c r="B101" s="1">
        <v>42732</v>
      </c>
      <c r="C101" s="1">
        <v>42737</v>
      </c>
      <c r="D101" s="8">
        <v>657</v>
      </c>
      <c r="E101" s="8">
        <v>387</v>
      </c>
      <c r="F101" s="8" t="s">
        <v>76</v>
      </c>
      <c r="G101" s="8" t="s">
        <v>40</v>
      </c>
      <c r="H101" s="8" t="s">
        <v>59</v>
      </c>
      <c r="I101" s="8"/>
      <c r="J101" s="8" t="s">
        <v>32</v>
      </c>
      <c r="K101" s="8">
        <v>60.1</v>
      </c>
      <c r="L101" s="8">
        <v>59.15</v>
      </c>
      <c r="M101" s="8">
        <f t="shared" si="17"/>
        <v>0.95000000000000284</v>
      </c>
      <c r="N101" s="8">
        <v>219</v>
      </c>
      <c r="O101" s="8">
        <f>219+72-15</f>
        <v>276</v>
      </c>
      <c r="P101" s="8">
        <f t="shared" si="18"/>
        <v>16325.4</v>
      </c>
      <c r="Q101" s="8">
        <f t="shared" si="19"/>
        <v>13161.9</v>
      </c>
      <c r="R101" s="43">
        <f t="shared" si="20"/>
        <v>257480.49999999997</v>
      </c>
      <c r="S101" s="49">
        <f t="shared" si="21"/>
        <v>1.5806988352745472</v>
      </c>
      <c r="T101" s="25">
        <v>295</v>
      </c>
      <c r="U101" s="25">
        <f t="shared" si="22"/>
        <v>19</v>
      </c>
      <c r="V101" s="25">
        <f t="shared" si="23"/>
        <v>1123.8499999999999</v>
      </c>
      <c r="W101" s="25"/>
      <c r="X101" s="25"/>
      <c r="Y101" s="25"/>
      <c r="Z101" s="25"/>
      <c r="AA101" s="25"/>
    </row>
    <row r="102" spans="1:27" s="40" customFormat="1">
      <c r="A102" s="8">
        <v>10</v>
      </c>
      <c r="B102" s="1">
        <v>42730</v>
      </c>
      <c r="C102" s="1">
        <v>42737</v>
      </c>
      <c r="D102" s="8">
        <v>633</v>
      </c>
      <c r="E102" s="8">
        <v>387</v>
      </c>
      <c r="F102" s="8" t="s">
        <v>77</v>
      </c>
      <c r="G102" s="8" t="s">
        <v>40</v>
      </c>
      <c r="H102" s="8" t="s">
        <v>59</v>
      </c>
      <c r="I102" s="8"/>
      <c r="J102" s="8" t="s">
        <v>32</v>
      </c>
      <c r="K102" s="8">
        <v>56.75</v>
      </c>
      <c r="L102" s="8">
        <v>54.95</v>
      </c>
      <c r="M102" s="8">
        <f t="shared" si="17"/>
        <v>1.7999999999999972</v>
      </c>
      <c r="N102" s="8">
        <v>218</v>
      </c>
      <c r="O102" s="8">
        <f>218+72-15</f>
        <v>275</v>
      </c>
      <c r="P102" s="8">
        <f t="shared" si="18"/>
        <v>15111.25</v>
      </c>
      <c r="Q102" s="8">
        <f t="shared" si="19"/>
        <v>12371.5</v>
      </c>
      <c r="R102" s="43">
        <f t="shared" si="20"/>
        <v>260220.25</v>
      </c>
      <c r="S102" s="49">
        <f t="shared" si="21"/>
        <v>3.1718061674008755</v>
      </c>
      <c r="T102" s="25">
        <v>295</v>
      </c>
      <c r="U102" s="25">
        <f t="shared" si="22"/>
        <v>20</v>
      </c>
      <c r="V102" s="25">
        <f t="shared" si="23"/>
        <v>1099</v>
      </c>
      <c r="W102" s="25"/>
      <c r="X102" s="25"/>
      <c r="Y102" s="25"/>
      <c r="Z102" s="25"/>
      <c r="AA102" s="25"/>
    </row>
    <row r="103" spans="1:27" s="40" customFormat="1">
      <c r="A103" s="8">
        <v>21</v>
      </c>
      <c r="B103" s="1">
        <v>42730</v>
      </c>
      <c r="C103" s="1">
        <v>42737</v>
      </c>
      <c r="D103" s="8">
        <v>633</v>
      </c>
      <c r="E103" s="12">
        <v>389</v>
      </c>
      <c r="F103" s="8" t="s">
        <v>77</v>
      </c>
      <c r="G103" s="8" t="s">
        <v>40</v>
      </c>
      <c r="H103" s="8" t="s">
        <v>59</v>
      </c>
      <c r="I103" s="8"/>
      <c r="J103" s="8" t="s">
        <v>32</v>
      </c>
      <c r="K103" s="8">
        <v>54.8</v>
      </c>
      <c r="L103" s="8">
        <v>53.15</v>
      </c>
      <c r="M103" s="8">
        <f t="shared" si="17"/>
        <v>1.6499999999999986</v>
      </c>
      <c r="N103" s="8">
        <v>218</v>
      </c>
      <c r="O103" s="8">
        <f>218+72-15</f>
        <v>275</v>
      </c>
      <c r="P103" s="8">
        <f t="shared" si="18"/>
        <v>14616.25</v>
      </c>
      <c r="Q103" s="8">
        <f t="shared" si="19"/>
        <v>11946.4</v>
      </c>
      <c r="R103" s="43">
        <f t="shared" si="20"/>
        <v>262890.09999999998</v>
      </c>
      <c r="S103" s="49">
        <f t="shared" si="21"/>
        <v>3.0109489051094869</v>
      </c>
      <c r="T103" s="25">
        <v>295</v>
      </c>
      <c r="U103" s="25">
        <f t="shared" si="22"/>
        <v>20</v>
      </c>
      <c r="V103" s="25">
        <f t="shared" si="23"/>
        <v>1063</v>
      </c>
      <c r="W103" s="25"/>
      <c r="X103" s="25"/>
      <c r="Y103" s="25"/>
      <c r="Z103" s="25"/>
      <c r="AA103" s="25"/>
    </row>
    <row r="104" spans="1:27" s="40" customFormat="1">
      <c r="A104" s="8">
        <v>20</v>
      </c>
      <c r="B104" s="1">
        <v>42732</v>
      </c>
      <c r="C104" s="1">
        <v>42737</v>
      </c>
      <c r="D104" s="8">
        <v>655</v>
      </c>
      <c r="E104" s="12">
        <v>389</v>
      </c>
      <c r="F104" s="8" t="s">
        <v>77</v>
      </c>
      <c r="G104" s="8" t="s">
        <v>40</v>
      </c>
      <c r="H104" s="8" t="s">
        <v>48</v>
      </c>
      <c r="I104" s="8"/>
      <c r="J104" s="8" t="s">
        <v>32</v>
      </c>
      <c r="K104" s="8">
        <v>63.3</v>
      </c>
      <c r="L104" s="8">
        <v>61.15</v>
      </c>
      <c r="M104" s="8">
        <f t="shared" ref="M104:M135" si="24">K104-L104</f>
        <v>2.1499999999999986</v>
      </c>
      <c r="N104" s="8">
        <v>219</v>
      </c>
      <c r="O104" s="8">
        <f>219+72-15</f>
        <v>276</v>
      </c>
      <c r="P104" s="8">
        <f t="shared" ref="P104:P135" si="25">L104*O104</f>
        <v>16877.399999999998</v>
      </c>
      <c r="Q104" s="8">
        <f t="shared" ref="Q104:Q135" si="26">K104*N104</f>
        <v>13862.699999999999</v>
      </c>
      <c r="R104" s="43">
        <f t="shared" si="20"/>
        <v>265904.8</v>
      </c>
      <c r="S104" s="49">
        <f t="shared" si="21"/>
        <v>3.3965244865718782</v>
      </c>
      <c r="T104" s="25">
        <v>295</v>
      </c>
      <c r="U104" s="25">
        <f t="shared" si="22"/>
        <v>19</v>
      </c>
      <c r="V104" s="25">
        <f t="shared" si="23"/>
        <v>1161.8499999999999</v>
      </c>
      <c r="W104" s="25"/>
      <c r="X104" s="25"/>
      <c r="Y104" s="25"/>
      <c r="Z104" s="25"/>
      <c r="AA104" s="25"/>
    </row>
    <row r="105" spans="1:27" s="40" customFormat="1">
      <c r="A105" s="8">
        <v>11</v>
      </c>
      <c r="B105" s="1">
        <v>42732</v>
      </c>
      <c r="C105" s="1">
        <v>42737</v>
      </c>
      <c r="D105" s="8">
        <v>657</v>
      </c>
      <c r="E105" s="8">
        <v>387</v>
      </c>
      <c r="F105" s="8" t="s">
        <v>77</v>
      </c>
      <c r="G105" s="8" t="s">
        <v>40</v>
      </c>
      <c r="H105" s="8" t="s">
        <v>59</v>
      </c>
      <c r="I105" s="8"/>
      <c r="J105" s="8" t="s">
        <v>32</v>
      </c>
      <c r="K105" s="8">
        <v>63.8</v>
      </c>
      <c r="L105" s="8">
        <v>62.05</v>
      </c>
      <c r="M105" s="8">
        <f t="shared" si="24"/>
        <v>1.75</v>
      </c>
      <c r="N105" s="8">
        <v>219</v>
      </c>
      <c r="O105" s="8">
        <f>219+72-15</f>
        <v>276</v>
      </c>
      <c r="P105" s="8">
        <f t="shared" si="25"/>
        <v>17125.8</v>
      </c>
      <c r="Q105" s="8">
        <f t="shared" si="26"/>
        <v>13972.199999999999</v>
      </c>
      <c r="R105" s="43">
        <f t="shared" si="20"/>
        <v>269058.39999999997</v>
      </c>
      <c r="S105" s="49">
        <f t="shared" si="21"/>
        <v>2.7429467084639501</v>
      </c>
      <c r="T105" s="25">
        <v>295</v>
      </c>
      <c r="U105" s="25">
        <f t="shared" si="22"/>
        <v>19</v>
      </c>
      <c r="V105" s="25">
        <f t="shared" si="23"/>
        <v>1178.95</v>
      </c>
      <c r="W105" s="25"/>
      <c r="X105" s="25"/>
      <c r="Y105" s="25"/>
      <c r="Z105" s="25"/>
      <c r="AA105" s="25"/>
    </row>
    <row r="106" spans="1:27">
      <c r="A106" s="8">
        <v>7</v>
      </c>
      <c r="B106" s="1">
        <v>42730</v>
      </c>
      <c r="C106" s="1">
        <v>42737</v>
      </c>
      <c r="D106" s="8">
        <v>634</v>
      </c>
      <c r="E106" s="8">
        <v>387</v>
      </c>
      <c r="F106" s="8" t="s">
        <v>74</v>
      </c>
      <c r="G106" s="8" t="s">
        <v>40</v>
      </c>
      <c r="H106" s="8" t="s">
        <v>59</v>
      </c>
      <c r="I106" s="8"/>
      <c r="J106" s="8" t="s">
        <v>32</v>
      </c>
      <c r="K106" s="8">
        <v>59.35</v>
      </c>
      <c r="L106" s="8">
        <v>52.2</v>
      </c>
      <c r="M106" s="8">
        <f t="shared" si="24"/>
        <v>7.1499999999999986</v>
      </c>
      <c r="N106" s="8">
        <v>218</v>
      </c>
      <c r="O106" s="8">
        <f>218+72-15</f>
        <v>275</v>
      </c>
      <c r="P106" s="8">
        <f t="shared" si="25"/>
        <v>14355</v>
      </c>
      <c r="Q106" s="8">
        <f t="shared" si="26"/>
        <v>12938.300000000001</v>
      </c>
      <c r="R106" s="43">
        <f t="shared" si="20"/>
        <v>270475.09999999998</v>
      </c>
      <c r="S106" s="49">
        <f t="shared" ref="S106:S137" si="27">M106/K106*100</f>
        <v>12.047177759056442</v>
      </c>
      <c r="T106" s="25">
        <v>295</v>
      </c>
      <c r="U106" s="25">
        <f t="shared" si="22"/>
        <v>20</v>
      </c>
      <c r="V106" s="25">
        <f t="shared" si="23"/>
        <v>1044</v>
      </c>
      <c r="W106" s="25"/>
      <c r="X106" s="25"/>
      <c r="Y106" s="25"/>
      <c r="Z106" s="25"/>
      <c r="AA106" s="25"/>
    </row>
    <row r="107" spans="1:27" s="7" customFormat="1">
      <c r="A107" s="8">
        <v>19</v>
      </c>
      <c r="B107" s="1">
        <v>42732</v>
      </c>
      <c r="C107" s="1">
        <v>42737</v>
      </c>
      <c r="D107" s="8">
        <v>660</v>
      </c>
      <c r="E107" s="12">
        <v>389</v>
      </c>
      <c r="F107" s="8" t="s">
        <v>74</v>
      </c>
      <c r="G107" s="8" t="s">
        <v>40</v>
      </c>
      <c r="H107" s="8" t="s">
        <v>48</v>
      </c>
      <c r="I107" s="8"/>
      <c r="J107" s="8" t="s">
        <v>32</v>
      </c>
      <c r="K107" s="8">
        <v>61.05</v>
      </c>
      <c r="L107" s="8">
        <v>59.55</v>
      </c>
      <c r="M107" s="8">
        <f t="shared" si="24"/>
        <v>1.5</v>
      </c>
      <c r="N107" s="8">
        <v>219</v>
      </c>
      <c r="O107" s="8">
        <f>219+72-15</f>
        <v>276</v>
      </c>
      <c r="P107" s="8">
        <f t="shared" si="25"/>
        <v>16435.8</v>
      </c>
      <c r="Q107" s="8">
        <f t="shared" si="26"/>
        <v>13369.949999999999</v>
      </c>
      <c r="R107" s="43">
        <f t="shared" si="20"/>
        <v>273540.94999999995</v>
      </c>
      <c r="S107" s="49">
        <f t="shared" si="27"/>
        <v>2.4570024570024573</v>
      </c>
      <c r="T107" s="25">
        <v>295</v>
      </c>
      <c r="U107" s="25">
        <f t="shared" si="22"/>
        <v>19</v>
      </c>
      <c r="V107" s="25">
        <f t="shared" si="23"/>
        <v>1131.45</v>
      </c>
      <c r="W107" s="44"/>
      <c r="X107" s="44"/>
      <c r="Y107" s="44"/>
      <c r="Z107" s="44"/>
      <c r="AA107" s="44"/>
    </row>
    <row r="108" spans="1:27" s="7" customFormat="1">
      <c r="A108" s="8">
        <v>16</v>
      </c>
      <c r="B108" s="1">
        <v>42730</v>
      </c>
      <c r="C108" s="1">
        <v>42737</v>
      </c>
      <c r="D108" s="8">
        <v>641</v>
      </c>
      <c r="E108" s="8">
        <v>388</v>
      </c>
      <c r="F108" s="8" t="s">
        <v>80</v>
      </c>
      <c r="G108" s="8" t="s">
        <v>40</v>
      </c>
      <c r="H108" s="8" t="s">
        <v>59</v>
      </c>
      <c r="I108" s="8"/>
      <c r="J108" s="8" t="s">
        <v>32</v>
      </c>
      <c r="K108" s="8">
        <v>58.8</v>
      </c>
      <c r="L108" s="8">
        <v>53.05</v>
      </c>
      <c r="M108" s="8">
        <f t="shared" si="24"/>
        <v>5.75</v>
      </c>
      <c r="N108" s="8">
        <v>218</v>
      </c>
      <c r="O108" s="8">
        <f>218+72-15</f>
        <v>275</v>
      </c>
      <c r="P108" s="8">
        <f t="shared" si="25"/>
        <v>14588.75</v>
      </c>
      <c r="Q108" s="8">
        <f t="shared" si="26"/>
        <v>12818.4</v>
      </c>
      <c r="R108" s="43">
        <f t="shared" si="20"/>
        <v>275311.29999999993</v>
      </c>
      <c r="S108" s="49">
        <f t="shared" si="27"/>
        <v>9.7789115646258509</v>
      </c>
      <c r="T108" s="25">
        <v>295</v>
      </c>
      <c r="U108" s="25">
        <f t="shared" si="22"/>
        <v>20</v>
      </c>
      <c r="V108" s="25">
        <f t="shared" si="23"/>
        <v>1061</v>
      </c>
      <c r="W108" s="44"/>
      <c r="X108" s="44"/>
      <c r="Y108" s="44"/>
      <c r="Z108" s="44"/>
      <c r="AA108" s="44"/>
    </row>
    <row r="109" spans="1:27">
      <c r="A109" s="8">
        <v>22</v>
      </c>
      <c r="B109" s="1">
        <v>42732</v>
      </c>
      <c r="C109" s="1">
        <v>42737</v>
      </c>
      <c r="D109" s="8">
        <v>659</v>
      </c>
      <c r="E109" s="12">
        <v>389</v>
      </c>
      <c r="F109" s="8" t="s">
        <v>80</v>
      </c>
      <c r="G109" s="8" t="s">
        <v>40</v>
      </c>
      <c r="H109" s="8" t="s">
        <v>48</v>
      </c>
      <c r="I109" s="8"/>
      <c r="J109" s="8" t="s">
        <v>32</v>
      </c>
      <c r="K109" s="8">
        <v>65.650000000000006</v>
      </c>
      <c r="L109" s="8">
        <v>64.599999999999994</v>
      </c>
      <c r="M109" s="8">
        <f t="shared" si="24"/>
        <v>1.0500000000000114</v>
      </c>
      <c r="N109" s="8">
        <v>219</v>
      </c>
      <c r="O109" s="8">
        <f>219+72-15</f>
        <v>276</v>
      </c>
      <c r="P109" s="8">
        <f t="shared" si="25"/>
        <v>17829.599999999999</v>
      </c>
      <c r="Q109" s="8">
        <f t="shared" si="26"/>
        <v>14377.35</v>
      </c>
      <c r="R109" s="43">
        <f t="shared" si="20"/>
        <v>278763.54999999993</v>
      </c>
      <c r="S109" s="49">
        <f t="shared" si="27"/>
        <v>1.5993907083016166</v>
      </c>
      <c r="T109" s="25">
        <v>295</v>
      </c>
      <c r="U109" s="25">
        <f t="shared" si="22"/>
        <v>19</v>
      </c>
      <c r="V109" s="25">
        <f t="shared" si="23"/>
        <v>1227.3999999999999</v>
      </c>
      <c r="W109" s="25"/>
      <c r="X109" s="25"/>
      <c r="Y109" s="25"/>
      <c r="Z109" s="25"/>
      <c r="AA109" s="25"/>
    </row>
    <row r="110" spans="1:27">
      <c r="A110" s="8">
        <v>18</v>
      </c>
      <c r="B110" s="1">
        <v>42730</v>
      </c>
      <c r="C110" s="1">
        <v>42737</v>
      </c>
      <c r="D110" s="12">
        <v>641</v>
      </c>
      <c r="E110" s="12">
        <v>389</v>
      </c>
      <c r="F110" s="8" t="s">
        <v>82</v>
      </c>
      <c r="G110" s="8" t="s">
        <v>40</v>
      </c>
      <c r="H110" s="8" t="s">
        <v>59</v>
      </c>
      <c r="I110" s="8"/>
      <c r="J110" s="8" t="s">
        <v>32</v>
      </c>
      <c r="K110" s="12">
        <v>59.15</v>
      </c>
      <c r="L110" s="12">
        <v>56.6</v>
      </c>
      <c r="M110" s="8">
        <f t="shared" si="24"/>
        <v>2.5499999999999972</v>
      </c>
      <c r="N110" s="12">
        <v>218</v>
      </c>
      <c r="O110" s="8">
        <f>218+72-15</f>
        <v>275</v>
      </c>
      <c r="P110" s="12">
        <f t="shared" si="25"/>
        <v>15565</v>
      </c>
      <c r="Q110" s="12">
        <f t="shared" si="26"/>
        <v>12894.699999999999</v>
      </c>
      <c r="R110" s="43">
        <f t="shared" si="20"/>
        <v>281433.84999999992</v>
      </c>
      <c r="S110" s="49">
        <f t="shared" si="27"/>
        <v>4.3110735418427675</v>
      </c>
      <c r="T110" s="25">
        <v>295</v>
      </c>
      <c r="U110" s="25">
        <f t="shared" si="22"/>
        <v>20</v>
      </c>
      <c r="V110" s="25">
        <f t="shared" si="23"/>
        <v>1132</v>
      </c>
      <c r="W110" s="25"/>
      <c r="X110" s="25"/>
      <c r="Y110" s="25"/>
      <c r="Z110" s="25"/>
      <c r="AA110" s="25"/>
    </row>
    <row r="111" spans="1:27">
      <c r="A111" s="8">
        <v>26</v>
      </c>
      <c r="B111" s="1">
        <v>42732</v>
      </c>
      <c r="C111" s="1">
        <v>42737</v>
      </c>
      <c r="D111" s="8">
        <v>659</v>
      </c>
      <c r="E111" s="8">
        <v>390</v>
      </c>
      <c r="F111" s="8" t="s">
        <v>82</v>
      </c>
      <c r="G111" s="8" t="s">
        <v>40</v>
      </c>
      <c r="H111" s="8" t="s">
        <v>48</v>
      </c>
      <c r="I111" s="8"/>
      <c r="J111" s="8" t="s">
        <v>32</v>
      </c>
      <c r="K111" s="8">
        <v>62.5</v>
      </c>
      <c r="L111" s="8">
        <v>56.75</v>
      </c>
      <c r="M111" s="8">
        <f t="shared" si="24"/>
        <v>5.75</v>
      </c>
      <c r="N111" s="8">
        <v>219</v>
      </c>
      <c r="O111" s="8">
        <f>219+72-15</f>
        <v>276</v>
      </c>
      <c r="P111" s="8">
        <f t="shared" si="25"/>
        <v>15663</v>
      </c>
      <c r="Q111" s="8">
        <f t="shared" si="26"/>
        <v>13687.5</v>
      </c>
      <c r="R111" s="43">
        <f t="shared" si="20"/>
        <v>283409.34999999992</v>
      </c>
      <c r="S111" s="49">
        <f t="shared" si="27"/>
        <v>9.1999999999999993</v>
      </c>
      <c r="T111" s="25">
        <v>295</v>
      </c>
      <c r="U111" s="25">
        <f t="shared" si="22"/>
        <v>19</v>
      </c>
      <c r="V111" s="25">
        <f t="shared" si="23"/>
        <v>1078.25</v>
      </c>
      <c r="W111" s="25"/>
      <c r="X111" s="25"/>
      <c r="Y111" s="25"/>
      <c r="Z111" s="25"/>
      <c r="AA111" s="25"/>
    </row>
    <row r="112" spans="1:27">
      <c r="A112" s="8">
        <v>12</v>
      </c>
      <c r="B112" s="1">
        <v>42730</v>
      </c>
      <c r="C112" s="1">
        <v>42737</v>
      </c>
      <c r="D112" s="8">
        <v>640</v>
      </c>
      <c r="E112" s="8">
        <v>387</v>
      </c>
      <c r="F112" s="8" t="s">
        <v>78</v>
      </c>
      <c r="G112" s="8" t="s">
        <v>40</v>
      </c>
      <c r="H112" s="8" t="s">
        <v>59</v>
      </c>
      <c r="I112" s="8"/>
      <c r="J112" s="8" t="s">
        <v>32</v>
      </c>
      <c r="K112" s="8">
        <v>62.35</v>
      </c>
      <c r="L112" s="8">
        <v>61.3</v>
      </c>
      <c r="M112" s="8">
        <f t="shared" si="24"/>
        <v>1.0500000000000043</v>
      </c>
      <c r="N112" s="8">
        <v>218</v>
      </c>
      <c r="O112" s="8">
        <f>218+72-15</f>
        <v>275</v>
      </c>
      <c r="P112" s="8">
        <f t="shared" si="25"/>
        <v>16857.5</v>
      </c>
      <c r="Q112" s="8">
        <f t="shared" si="26"/>
        <v>13592.300000000001</v>
      </c>
      <c r="R112" s="43">
        <f t="shared" si="20"/>
        <v>286674.54999999993</v>
      </c>
      <c r="S112" s="49">
        <f t="shared" si="27"/>
        <v>1.6840417000801993</v>
      </c>
      <c r="T112" s="25">
        <v>295</v>
      </c>
      <c r="U112" s="25">
        <f t="shared" si="22"/>
        <v>20</v>
      </c>
      <c r="V112" s="25">
        <f t="shared" si="23"/>
        <v>1226</v>
      </c>
      <c r="W112" s="25"/>
      <c r="X112" s="25"/>
      <c r="Y112" s="25"/>
      <c r="Z112" s="25"/>
      <c r="AA112" s="25"/>
    </row>
    <row r="113" spans="1:27">
      <c r="A113" s="8">
        <v>14</v>
      </c>
      <c r="B113" s="1">
        <v>42732</v>
      </c>
      <c r="C113" s="1">
        <v>42737</v>
      </c>
      <c r="D113" s="8">
        <v>658</v>
      </c>
      <c r="E113" s="8">
        <v>388</v>
      </c>
      <c r="F113" s="8" t="s">
        <v>78</v>
      </c>
      <c r="G113" s="8" t="s">
        <v>40</v>
      </c>
      <c r="H113" s="8" t="s">
        <v>48</v>
      </c>
      <c r="I113" s="8"/>
      <c r="J113" s="8" t="s">
        <v>32</v>
      </c>
      <c r="K113" s="8">
        <v>66</v>
      </c>
      <c r="L113" s="8">
        <v>60.4</v>
      </c>
      <c r="M113" s="8">
        <f t="shared" si="24"/>
        <v>5.6000000000000014</v>
      </c>
      <c r="N113" s="8">
        <v>219</v>
      </c>
      <c r="O113" s="8">
        <f>219+72-15</f>
        <v>276</v>
      </c>
      <c r="P113" s="8">
        <f t="shared" si="25"/>
        <v>16670.399999999998</v>
      </c>
      <c r="Q113" s="8">
        <f t="shared" si="26"/>
        <v>14454</v>
      </c>
      <c r="R113" s="43">
        <f t="shared" si="20"/>
        <v>288890.94999999995</v>
      </c>
      <c r="S113" s="49">
        <f t="shared" si="27"/>
        <v>8.4848484848484862</v>
      </c>
      <c r="T113" s="25">
        <v>295</v>
      </c>
      <c r="U113" s="25">
        <f t="shared" si="22"/>
        <v>19</v>
      </c>
      <c r="V113" s="25">
        <f t="shared" si="23"/>
        <v>1147.5999999999999</v>
      </c>
      <c r="W113" s="25"/>
      <c r="X113" s="25"/>
      <c r="Y113" s="25"/>
      <c r="Z113" s="25"/>
      <c r="AA113" s="25"/>
    </row>
    <row r="114" spans="1:27">
      <c r="A114" s="8">
        <v>8</v>
      </c>
      <c r="B114" s="1">
        <v>42730</v>
      </c>
      <c r="C114" s="1">
        <v>42737</v>
      </c>
      <c r="D114" s="8">
        <v>640</v>
      </c>
      <c r="E114" s="8">
        <v>387</v>
      </c>
      <c r="F114" s="8" t="s">
        <v>75</v>
      </c>
      <c r="G114" s="8" t="s">
        <v>40</v>
      </c>
      <c r="H114" s="8" t="s">
        <v>59</v>
      </c>
      <c r="I114" s="8"/>
      <c r="J114" s="8" t="s">
        <v>32</v>
      </c>
      <c r="K114" s="8">
        <v>60.9</v>
      </c>
      <c r="L114" s="8">
        <v>59.7</v>
      </c>
      <c r="M114" s="8">
        <f t="shared" si="24"/>
        <v>1.1999999999999957</v>
      </c>
      <c r="N114" s="8">
        <v>218</v>
      </c>
      <c r="O114" s="8">
        <f>218+72-15</f>
        <v>275</v>
      </c>
      <c r="P114" s="8">
        <f t="shared" si="25"/>
        <v>16417.5</v>
      </c>
      <c r="Q114" s="8">
        <f t="shared" si="26"/>
        <v>13276.199999999999</v>
      </c>
      <c r="R114" s="43">
        <f t="shared" si="20"/>
        <v>292032.24999999994</v>
      </c>
      <c r="S114" s="49">
        <f t="shared" si="27"/>
        <v>1.9704433497536877</v>
      </c>
      <c r="T114" s="25">
        <v>295</v>
      </c>
      <c r="U114" s="25">
        <f t="shared" si="22"/>
        <v>20</v>
      </c>
      <c r="V114" s="25">
        <f t="shared" si="23"/>
        <v>1194</v>
      </c>
      <c r="W114" s="25"/>
      <c r="X114" s="25"/>
      <c r="Y114" s="25"/>
      <c r="Z114" s="25"/>
      <c r="AA114" s="25"/>
    </row>
    <row r="115" spans="1:27" s="9" customFormat="1">
      <c r="A115" s="8">
        <v>23</v>
      </c>
      <c r="B115" s="1">
        <v>42732</v>
      </c>
      <c r="C115" s="1">
        <v>42737</v>
      </c>
      <c r="D115" s="8">
        <v>656</v>
      </c>
      <c r="E115" s="8">
        <v>390</v>
      </c>
      <c r="F115" s="8" t="s">
        <v>75</v>
      </c>
      <c r="G115" s="8" t="s">
        <v>40</v>
      </c>
      <c r="H115" s="8" t="s">
        <v>48</v>
      </c>
      <c r="I115" s="8"/>
      <c r="J115" s="8" t="s">
        <v>32</v>
      </c>
      <c r="K115" s="8">
        <v>69.2</v>
      </c>
      <c r="L115" s="8">
        <v>62.85</v>
      </c>
      <c r="M115" s="8">
        <f t="shared" si="24"/>
        <v>6.3500000000000014</v>
      </c>
      <c r="N115" s="8">
        <v>219</v>
      </c>
      <c r="O115" s="8">
        <f>219+72-15</f>
        <v>276</v>
      </c>
      <c r="P115" s="8">
        <f t="shared" si="25"/>
        <v>17346.600000000002</v>
      </c>
      <c r="Q115" s="8">
        <f t="shared" si="26"/>
        <v>15154.800000000001</v>
      </c>
      <c r="R115" s="43">
        <f t="shared" si="20"/>
        <v>294224.04999999993</v>
      </c>
      <c r="S115" s="49">
        <f t="shared" si="27"/>
        <v>9.1763005780346845</v>
      </c>
      <c r="T115" s="25">
        <v>295</v>
      </c>
      <c r="U115" s="25">
        <f t="shared" si="22"/>
        <v>19</v>
      </c>
      <c r="V115" s="25">
        <f t="shared" si="23"/>
        <v>1194.1500000000001</v>
      </c>
      <c r="W115" s="25"/>
      <c r="X115" s="25"/>
      <c r="Y115" s="25"/>
      <c r="Z115" s="25"/>
      <c r="AA115" s="25"/>
    </row>
    <row r="116" spans="1:27" s="13" customFormat="1">
      <c r="A116" s="8">
        <v>17</v>
      </c>
      <c r="B116" s="1">
        <v>42732</v>
      </c>
      <c r="C116" s="1">
        <v>42737</v>
      </c>
      <c r="D116" s="8">
        <v>658</v>
      </c>
      <c r="E116" s="8">
        <v>388</v>
      </c>
      <c r="F116" s="8" t="s">
        <v>81</v>
      </c>
      <c r="G116" s="8" t="s">
        <v>40</v>
      </c>
      <c r="H116" s="8" t="s">
        <v>48</v>
      </c>
      <c r="I116" s="8"/>
      <c r="J116" s="8" t="s">
        <v>32</v>
      </c>
      <c r="K116" s="8">
        <v>67.5</v>
      </c>
      <c r="L116" s="8">
        <v>67.400000000000006</v>
      </c>
      <c r="M116" s="8">
        <f t="shared" si="24"/>
        <v>9.9999999999994316E-2</v>
      </c>
      <c r="N116" s="8">
        <v>219</v>
      </c>
      <c r="O116" s="8">
        <f>219+72-15</f>
        <v>276</v>
      </c>
      <c r="P116" s="8">
        <f t="shared" si="25"/>
        <v>18602.400000000001</v>
      </c>
      <c r="Q116" s="8">
        <f t="shared" si="26"/>
        <v>14782.5</v>
      </c>
      <c r="R116" s="43">
        <f t="shared" si="20"/>
        <v>298043.94999999995</v>
      </c>
      <c r="S116" s="49">
        <f t="shared" si="27"/>
        <v>0.14814814814813973</v>
      </c>
      <c r="T116" s="25">
        <v>295</v>
      </c>
      <c r="U116" s="25">
        <f t="shared" si="22"/>
        <v>19</v>
      </c>
      <c r="V116" s="25">
        <f t="shared" si="23"/>
        <v>1280.6000000000001</v>
      </c>
      <c r="W116" s="44"/>
      <c r="X116" s="44"/>
      <c r="Y116" s="44"/>
      <c r="Z116" s="44"/>
      <c r="AA116" s="44"/>
    </row>
    <row r="117" spans="1:27" s="9" customFormat="1">
      <c r="A117" s="8">
        <v>13</v>
      </c>
      <c r="B117" s="1">
        <v>42730</v>
      </c>
      <c r="C117" s="1">
        <v>42737</v>
      </c>
      <c r="D117" s="8">
        <v>634</v>
      </c>
      <c r="E117" s="8">
        <v>388</v>
      </c>
      <c r="F117" s="8" t="s">
        <v>79</v>
      </c>
      <c r="G117" s="8" t="s">
        <v>40</v>
      </c>
      <c r="H117" s="8" t="s">
        <v>59</v>
      </c>
      <c r="I117" s="8"/>
      <c r="J117" s="8" t="s">
        <v>32</v>
      </c>
      <c r="K117" s="8">
        <v>63.8</v>
      </c>
      <c r="L117" s="8">
        <v>63.65</v>
      </c>
      <c r="M117" s="8">
        <f t="shared" si="24"/>
        <v>0.14999999999999858</v>
      </c>
      <c r="N117" s="8">
        <v>218</v>
      </c>
      <c r="O117" s="8">
        <f>218+72-15</f>
        <v>275</v>
      </c>
      <c r="P117" s="8">
        <f t="shared" si="25"/>
        <v>17503.75</v>
      </c>
      <c r="Q117" s="8">
        <f t="shared" si="26"/>
        <v>13908.4</v>
      </c>
      <c r="R117" s="43">
        <f t="shared" si="20"/>
        <v>301639.29999999993</v>
      </c>
      <c r="S117" s="49">
        <f t="shared" si="27"/>
        <v>0.23510971786833637</v>
      </c>
      <c r="T117" s="25">
        <v>295</v>
      </c>
      <c r="U117" s="25">
        <f t="shared" si="22"/>
        <v>20</v>
      </c>
      <c r="V117" s="25">
        <f t="shared" si="23"/>
        <v>1273</v>
      </c>
      <c r="W117" s="25"/>
      <c r="X117" s="25"/>
      <c r="Y117" s="25"/>
      <c r="Z117" s="25"/>
      <c r="AA117" s="25"/>
    </row>
    <row r="118" spans="1:27">
      <c r="A118" s="8">
        <v>24</v>
      </c>
      <c r="B118" s="1">
        <v>42732</v>
      </c>
      <c r="C118" s="1">
        <v>42737</v>
      </c>
      <c r="D118" s="8">
        <v>660</v>
      </c>
      <c r="E118" s="8">
        <v>390</v>
      </c>
      <c r="F118" s="8" t="s">
        <v>79</v>
      </c>
      <c r="G118" s="8" t="s">
        <v>40</v>
      </c>
      <c r="H118" s="8" t="s">
        <v>48</v>
      </c>
      <c r="I118" s="8"/>
      <c r="J118" s="8" t="s">
        <v>32</v>
      </c>
      <c r="K118" s="8">
        <v>69.2</v>
      </c>
      <c r="L118" s="8">
        <v>67</v>
      </c>
      <c r="M118" s="8">
        <f t="shared" si="24"/>
        <v>2.2000000000000028</v>
      </c>
      <c r="N118" s="8">
        <v>219</v>
      </c>
      <c r="O118" s="8">
        <f>219+72-15</f>
        <v>276</v>
      </c>
      <c r="P118" s="8">
        <f t="shared" si="25"/>
        <v>18492</v>
      </c>
      <c r="Q118" s="8">
        <f t="shared" si="26"/>
        <v>15154.800000000001</v>
      </c>
      <c r="R118" s="43">
        <f t="shared" si="20"/>
        <v>304976.49999999994</v>
      </c>
      <c r="S118" s="49">
        <f t="shared" si="27"/>
        <v>3.1791907514450908</v>
      </c>
      <c r="T118" s="25">
        <v>295</v>
      </c>
      <c r="U118" s="25">
        <f t="shared" si="22"/>
        <v>19</v>
      </c>
      <c r="V118" s="25">
        <f t="shared" si="23"/>
        <v>1273</v>
      </c>
      <c r="W118" s="25"/>
      <c r="X118" s="25"/>
      <c r="Y118" s="25"/>
      <c r="Z118" s="25"/>
      <c r="AA118" s="25"/>
    </row>
    <row r="119" spans="1:27" s="40" customFormat="1">
      <c r="A119" s="8">
        <v>110</v>
      </c>
      <c r="B119" s="1">
        <v>42742</v>
      </c>
      <c r="C119" s="1">
        <v>42758</v>
      </c>
      <c r="D119" s="8">
        <v>1207</v>
      </c>
      <c r="E119" s="8">
        <v>645</v>
      </c>
      <c r="F119" s="8" t="s">
        <v>135</v>
      </c>
      <c r="G119" s="8" t="s">
        <v>54</v>
      </c>
      <c r="H119" s="8" t="s">
        <v>132</v>
      </c>
      <c r="I119" s="8" t="s">
        <v>19</v>
      </c>
      <c r="J119" s="8" t="s">
        <v>34</v>
      </c>
      <c r="K119" s="8">
        <v>94.05</v>
      </c>
      <c r="L119" s="8">
        <v>83.35</v>
      </c>
      <c r="M119" s="8">
        <f t="shared" si="24"/>
        <v>10.700000000000003</v>
      </c>
      <c r="N119" s="8">
        <v>154</v>
      </c>
      <c r="O119" s="8">
        <f>154+62</f>
        <v>216</v>
      </c>
      <c r="P119" s="8">
        <f t="shared" si="25"/>
        <v>18003.599999999999</v>
      </c>
      <c r="Q119" s="8">
        <f t="shared" si="26"/>
        <v>14483.699999999999</v>
      </c>
      <c r="R119" s="43">
        <f t="shared" si="20"/>
        <v>308496.39999999991</v>
      </c>
      <c r="S119" s="49">
        <f t="shared" si="27"/>
        <v>11.376927166400854</v>
      </c>
      <c r="T119" s="25">
        <v>260</v>
      </c>
      <c r="U119" s="25">
        <f t="shared" si="22"/>
        <v>44</v>
      </c>
      <c r="V119" s="25">
        <f t="shared" si="23"/>
        <v>3667.3999999999996</v>
      </c>
      <c r="W119" s="25"/>
      <c r="X119" s="25"/>
      <c r="Y119" s="25"/>
      <c r="Z119" s="25"/>
      <c r="AA119" s="25"/>
    </row>
    <row r="120" spans="1:27">
      <c r="A120" s="8">
        <v>70</v>
      </c>
      <c r="B120" s="1">
        <v>42739</v>
      </c>
      <c r="C120" s="1">
        <v>42745</v>
      </c>
      <c r="D120" s="8">
        <v>692</v>
      </c>
      <c r="E120" s="11">
        <v>617</v>
      </c>
      <c r="F120" s="8" t="s">
        <v>107</v>
      </c>
      <c r="G120" s="8" t="s">
        <v>54</v>
      </c>
      <c r="H120" s="8" t="s">
        <v>18</v>
      </c>
      <c r="I120" s="8" t="s">
        <v>19</v>
      </c>
      <c r="J120" s="8" t="s">
        <v>49</v>
      </c>
      <c r="K120" s="8">
        <v>198.45</v>
      </c>
      <c r="L120" s="8">
        <v>173.2</v>
      </c>
      <c r="M120" s="8">
        <f t="shared" si="24"/>
        <v>25.25</v>
      </c>
      <c r="N120" s="8">
        <v>151</v>
      </c>
      <c r="O120" s="8">
        <f>151+62</f>
        <v>213</v>
      </c>
      <c r="P120" s="8">
        <f t="shared" si="25"/>
        <v>36891.599999999999</v>
      </c>
      <c r="Q120" s="8">
        <f t="shared" si="26"/>
        <v>29965.949999999997</v>
      </c>
      <c r="R120" s="43">
        <f t="shared" si="20"/>
        <v>315422.04999999987</v>
      </c>
      <c r="S120" s="49">
        <f t="shared" si="27"/>
        <v>12.723607961703202</v>
      </c>
      <c r="T120" s="25">
        <v>260</v>
      </c>
      <c r="U120" s="25">
        <f t="shared" si="22"/>
        <v>47</v>
      </c>
      <c r="V120" s="25">
        <f t="shared" si="23"/>
        <v>8140.4</v>
      </c>
      <c r="W120" s="25"/>
      <c r="X120" s="25"/>
      <c r="Y120" s="25"/>
      <c r="Z120" s="25"/>
      <c r="AA120" s="25"/>
    </row>
    <row r="121" spans="1:27">
      <c r="A121" s="8">
        <v>44</v>
      </c>
      <c r="B121" s="1">
        <v>42739</v>
      </c>
      <c r="C121" s="1">
        <v>42739</v>
      </c>
      <c r="D121" s="8">
        <v>685</v>
      </c>
      <c r="E121" s="8">
        <v>400</v>
      </c>
      <c r="F121" s="8" t="s">
        <v>90</v>
      </c>
      <c r="G121" s="8" t="s">
        <v>54</v>
      </c>
      <c r="H121" s="8" t="s">
        <v>66</v>
      </c>
      <c r="I121" s="8" t="s">
        <v>19</v>
      </c>
      <c r="J121" s="8" t="s">
        <v>51</v>
      </c>
      <c r="K121" s="8">
        <v>49.9</v>
      </c>
      <c r="L121" s="8">
        <v>42.45</v>
      </c>
      <c r="M121" s="8">
        <f t="shared" si="24"/>
        <v>7.4499999999999957</v>
      </c>
      <c r="N121" s="8">
        <v>152</v>
      </c>
      <c r="O121" s="8">
        <f>152+72</f>
        <v>224</v>
      </c>
      <c r="P121" s="8">
        <f t="shared" si="25"/>
        <v>9508.8000000000011</v>
      </c>
      <c r="Q121" s="8">
        <f t="shared" si="26"/>
        <v>7584.8</v>
      </c>
      <c r="R121" s="43">
        <f t="shared" si="20"/>
        <v>317346.04999999987</v>
      </c>
      <c r="S121" s="49">
        <f t="shared" si="27"/>
        <v>14.92985971943887</v>
      </c>
      <c r="T121" s="25">
        <v>310</v>
      </c>
      <c r="U121" s="25">
        <f t="shared" si="22"/>
        <v>86</v>
      </c>
      <c r="V121" s="25">
        <f t="shared" si="23"/>
        <v>3650.7000000000003</v>
      </c>
      <c r="W121" s="25"/>
      <c r="X121" s="25"/>
      <c r="Y121" s="25"/>
      <c r="Z121" s="25"/>
      <c r="AA121" s="25"/>
    </row>
    <row r="122" spans="1:27" s="35" customFormat="1">
      <c r="A122" s="8">
        <v>45</v>
      </c>
      <c r="B122" s="1">
        <v>42739</v>
      </c>
      <c r="C122" s="1">
        <v>42739</v>
      </c>
      <c r="D122" s="8">
        <v>685</v>
      </c>
      <c r="E122" s="8">
        <v>400</v>
      </c>
      <c r="F122" s="8" t="s">
        <v>90</v>
      </c>
      <c r="G122" s="8" t="s">
        <v>54</v>
      </c>
      <c r="H122" s="8" t="s">
        <v>29</v>
      </c>
      <c r="I122" s="8" t="s">
        <v>19</v>
      </c>
      <c r="J122" s="8" t="s">
        <v>51</v>
      </c>
      <c r="K122" s="8">
        <v>53</v>
      </c>
      <c r="L122" s="8">
        <v>45.7</v>
      </c>
      <c r="M122" s="8">
        <f t="shared" si="24"/>
        <v>7.2999999999999972</v>
      </c>
      <c r="N122" s="8">
        <v>152</v>
      </c>
      <c r="O122" s="8">
        <f>152+72</f>
        <v>224</v>
      </c>
      <c r="P122" s="8">
        <f t="shared" si="25"/>
        <v>10236.800000000001</v>
      </c>
      <c r="Q122" s="8">
        <f t="shared" si="26"/>
        <v>8056</v>
      </c>
      <c r="R122" s="43">
        <f t="shared" si="20"/>
        <v>319526.84999999986</v>
      </c>
      <c r="S122" s="49">
        <f t="shared" si="27"/>
        <v>13.773584905660371</v>
      </c>
      <c r="T122" s="25">
        <v>310</v>
      </c>
      <c r="U122" s="25">
        <f t="shared" si="22"/>
        <v>86</v>
      </c>
      <c r="V122" s="25">
        <f t="shared" si="23"/>
        <v>3930.2000000000003</v>
      </c>
      <c r="W122" s="25"/>
      <c r="X122" s="25"/>
      <c r="Y122" s="25"/>
      <c r="Z122" s="25"/>
      <c r="AA122" s="25"/>
    </row>
    <row r="123" spans="1:27">
      <c r="A123" s="8">
        <v>136</v>
      </c>
      <c r="B123" s="1">
        <v>42742</v>
      </c>
      <c r="C123" s="1">
        <v>42762</v>
      </c>
      <c r="D123" s="8">
        <v>1208</v>
      </c>
      <c r="E123" s="8">
        <v>110</v>
      </c>
      <c r="F123" s="8" t="s">
        <v>192</v>
      </c>
      <c r="G123" s="8" t="s">
        <v>54</v>
      </c>
      <c r="H123" s="8" t="s">
        <v>38</v>
      </c>
      <c r="I123" s="8" t="s">
        <v>19</v>
      </c>
      <c r="J123" s="8" t="s">
        <v>51</v>
      </c>
      <c r="K123" s="8">
        <v>63.4</v>
      </c>
      <c r="L123" s="8">
        <v>51.6</v>
      </c>
      <c r="M123" s="8">
        <f t="shared" si="24"/>
        <v>11.799999999999997</v>
      </c>
      <c r="N123" s="8">
        <v>154</v>
      </c>
      <c r="O123" s="8">
        <f>154+72</f>
        <v>226</v>
      </c>
      <c r="P123" s="8">
        <f t="shared" si="25"/>
        <v>11661.6</v>
      </c>
      <c r="Q123" s="8">
        <f t="shared" si="26"/>
        <v>9763.6</v>
      </c>
      <c r="R123" s="43">
        <f t="shared" si="20"/>
        <v>321424.84999999986</v>
      </c>
      <c r="S123" s="49">
        <f t="shared" si="27"/>
        <v>18.611987381703464</v>
      </c>
      <c r="T123" s="25">
        <v>280</v>
      </c>
      <c r="U123" s="25">
        <f t="shared" si="22"/>
        <v>54</v>
      </c>
      <c r="V123" s="25">
        <f t="shared" si="23"/>
        <v>2786.4</v>
      </c>
      <c r="W123" s="25"/>
      <c r="X123" s="25"/>
      <c r="Y123" s="25"/>
      <c r="Z123" s="25"/>
      <c r="AA123" s="25"/>
    </row>
    <row r="124" spans="1:27" s="35" customFormat="1">
      <c r="A124" s="8">
        <v>137</v>
      </c>
      <c r="B124" s="1">
        <v>42742</v>
      </c>
      <c r="C124" s="1">
        <v>42762</v>
      </c>
      <c r="D124" s="8">
        <v>1208</v>
      </c>
      <c r="E124" s="8">
        <v>110</v>
      </c>
      <c r="F124" s="8" t="s">
        <v>192</v>
      </c>
      <c r="G124" s="8" t="s">
        <v>54</v>
      </c>
      <c r="H124" s="8" t="s">
        <v>27</v>
      </c>
      <c r="I124" s="8" t="s">
        <v>19</v>
      </c>
      <c r="J124" s="8" t="s">
        <v>51</v>
      </c>
      <c r="K124" s="8">
        <v>116.5</v>
      </c>
      <c r="L124" s="8">
        <v>98.05</v>
      </c>
      <c r="M124" s="8">
        <f t="shared" si="24"/>
        <v>18.450000000000003</v>
      </c>
      <c r="N124" s="8">
        <v>154</v>
      </c>
      <c r="O124" s="8">
        <f>154+72</f>
        <v>226</v>
      </c>
      <c r="P124" s="8">
        <f t="shared" si="25"/>
        <v>22159.3</v>
      </c>
      <c r="Q124" s="8">
        <f t="shared" si="26"/>
        <v>17941</v>
      </c>
      <c r="R124" s="43">
        <f t="shared" si="20"/>
        <v>325643.14999999985</v>
      </c>
      <c r="S124" s="49">
        <f t="shared" si="27"/>
        <v>15.836909871244636</v>
      </c>
      <c r="T124" s="25">
        <v>270</v>
      </c>
      <c r="U124" s="25">
        <f t="shared" si="22"/>
        <v>44</v>
      </c>
      <c r="V124" s="25">
        <f t="shared" si="23"/>
        <v>4314.2</v>
      </c>
      <c r="W124" s="25"/>
      <c r="X124" s="25"/>
      <c r="Y124" s="25"/>
      <c r="Z124" s="25"/>
      <c r="AA124" s="25"/>
    </row>
    <row r="125" spans="1:27">
      <c r="A125" s="8">
        <v>135</v>
      </c>
      <c r="B125" s="1">
        <v>42742</v>
      </c>
      <c r="C125" s="1">
        <v>42762</v>
      </c>
      <c r="D125" s="8">
        <v>1209</v>
      </c>
      <c r="E125" s="8">
        <v>110</v>
      </c>
      <c r="F125" s="8" t="s">
        <v>192</v>
      </c>
      <c r="G125" s="8" t="s">
        <v>54</v>
      </c>
      <c r="H125" s="8" t="s">
        <v>29</v>
      </c>
      <c r="I125" s="8" t="s">
        <v>19</v>
      </c>
      <c r="J125" s="8" t="s">
        <v>51</v>
      </c>
      <c r="K125" s="8">
        <v>65.8</v>
      </c>
      <c r="L125" s="8">
        <v>57.05</v>
      </c>
      <c r="M125" s="8">
        <f t="shared" si="24"/>
        <v>8.75</v>
      </c>
      <c r="N125" s="8">
        <v>154</v>
      </c>
      <c r="O125" s="8">
        <f>154+72</f>
        <v>226</v>
      </c>
      <c r="P125" s="8">
        <f t="shared" si="25"/>
        <v>12893.3</v>
      </c>
      <c r="Q125" s="8">
        <f t="shared" si="26"/>
        <v>10133.199999999999</v>
      </c>
      <c r="R125" s="43">
        <f t="shared" si="20"/>
        <v>328403.24999999983</v>
      </c>
      <c r="S125" s="49">
        <f t="shared" si="27"/>
        <v>13.297872340425531</v>
      </c>
      <c r="T125" s="25">
        <v>280</v>
      </c>
      <c r="U125" s="25">
        <f t="shared" si="22"/>
        <v>54</v>
      </c>
      <c r="V125" s="25">
        <f t="shared" si="23"/>
        <v>3080.7</v>
      </c>
      <c r="W125" s="25"/>
      <c r="X125" s="25"/>
      <c r="Y125" s="25"/>
      <c r="Z125" s="25"/>
      <c r="AA125" s="25"/>
    </row>
    <row r="126" spans="1:27">
      <c r="A126" s="8">
        <v>121</v>
      </c>
      <c r="B126" s="1">
        <v>42754</v>
      </c>
      <c r="C126" s="1">
        <v>42758</v>
      </c>
      <c r="D126" s="8">
        <v>1277</v>
      </c>
      <c r="E126" s="8">
        <v>101</v>
      </c>
      <c r="F126" s="8" t="s">
        <v>143</v>
      </c>
      <c r="G126" s="8" t="s">
        <v>54</v>
      </c>
      <c r="H126" s="8" t="s">
        <v>30</v>
      </c>
      <c r="I126" s="8" t="s">
        <v>19</v>
      </c>
      <c r="J126" s="8" t="s">
        <v>50</v>
      </c>
      <c r="K126" s="8">
        <v>125.65</v>
      </c>
      <c r="L126" s="8">
        <v>107.05</v>
      </c>
      <c r="M126" s="8">
        <f t="shared" si="24"/>
        <v>18.600000000000009</v>
      </c>
      <c r="N126" s="8">
        <v>161</v>
      </c>
      <c r="O126" s="8">
        <f>161+82</f>
        <v>243</v>
      </c>
      <c r="P126" s="8">
        <f t="shared" si="25"/>
        <v>26013.149999999998</v>
      </c>
      <c r="Q126" s="8">
        <f t="shared" si="26"/>
        <v>20229.650000000001</v>
      </c>
      <c r="R126" s="43">
        <f t="shared" si="20"/>
        <v>334186.74999999983</v>
      </c>
      <c r="S126" s="49">
        <f t="shared" si="27"/>
        <v>14.803024273776369</v>
      </c>
      <c r="T126" s="25">
        <v>390</v>
      </c>
      <c r="U126" s="25">
        <f t="shared" si="22"/>
        <v>147</v>
      </c>
      <c r="V126" s="25">
        <f t="shared" si="23"/>
        <v>15736.35</v>
      </c>
      <c r="W126" s="25"/>
      <c r="X126" s="25"/>
      <c r="Y126" s="25"/>
      <c r="Z126" s="25"/>
      <c r="AA126" s="25"/>
    </row>
    <row r="127" spans="1:27">
      <c r="A127" s="8">
        <v>91</v>
      </c>
      <c r="B127" s="1">
        <v>42712</v>
      </c>
      <c r="C127" s="1">
        <v>42753</v>
      </c>
      <c r="D127" s="8">
        <v>960</v>
      </c>
      <c r="E127" s="8">
        <v>631</v>
      </c>
      <c r="F127" s="8" t="s">
        <v>119</v>
      </c>
      <c r="G127" s="8" t="s">
        <v>39</v>
      </c>
      <c r="H127" s="8" t="s">
        <v>21</v>
      </c>
      <c r="I127" s="8" t="s">
        <v>19</v>
      </c>
      <c r="J127" s="8"/>
      <c r="K127" s="8">
        <v>20.100000000000001</v>
      </c>
      <c r="L127" s="8">
        <v>20.100000000000001</v>
      </c>
      <c r="M127" s="8">
        <f t="shared" si="24"/>
        <v>0</v>
      </c>
      <c r="N127" s="8">
        <v>145</v>
      </c>
      <c r="O127" s="8">
        <f>145+35</f>
        <v>180</v>
      </c>
      <c r="P127" s="8">
        <f t="shared" si="25"/>
        <v>3618.0000000000005</v>
      </c>
      <c r="Q127" s="8">
        <f t="shared" si="26"/>
        <v>2914.5</v>
      </c>
      <c r="R127" s="43">
        <f t="shared" si="20"/>
        <v>334890.24999999983</v>
      </c>
      <c r="S127" s="49">
        <f t="shared" si="27"/>
        <v>0</v>
      </c>
      <c r="T127" s="25">
        <v>220</v>
      </c>
      <c r="U127" s="25">
        <f t="shared" si="22"/>
        <v>40</v>
      </c>
      <c r="V127" s="25">
        <f t="shared" si="23"/>
        <v>804</v>
      </c>
      <c r="W127" s="25"/>
      <c r="X127" s="25"/>
      <c r="Y127" s="25"/>
      <c r="Z127" s="25"/>
      <c r="AA127" s="25"/>
    </row>
    <row r="128" spans="1:27">
      <c r="A128" s="8">
        <v>90</v>
      </c>
      <c r="B128" s="1">
        <v>42672</v>
      </c>
      <c r="C128" s="1">
        <v>42753</v>
      </c>
      <c r="D128" s="8">
        <v>866</v>
      </c>
      <c r="E128" s="8">
        <v>631</v>
      </c>
      <c r="F128" s="8" t="s">
        <v>118</v>
      </c>
      <c r="G128" s="8" t="s">
        <v>33</v>
      </c>
      <c r="H128" s="8" t="s">
        <v>24</v>
      </c>
      <c r="I128" s="8" t="s">
        <v>19</v>
      </c>
      <c r="J128" s="8" t="s">
        <v>32</v>
      </c>
      <c r="K128" s="8">
        <v>35</v>
      </c>
      <c r="L128" s="8">
        <v>35</v>
      </c>
      <c r="M128" s="8">
        <f t="shared" si="24"/>
        <v>0</v>
      </c>
      <c r="N128" s="8">
        <v>159</v>
      </c>
      <c r="O128" s="8">
        <v>245</v>
      </c>
      <c r="P128" s="8">
        <f t="shared" si="25"/>
        <v>8575</v>
      </c>
      <c r="Q128" s="8">
        <f t="shared" si="26"/>
        <v>5565</v>
      </c>
      <c r="R128" s="43">
        <f t="shared" si="20"/>
        <v>337900.24999999983</v>
      </c>
      <c r="S128" s="49">
        <f t="shared" si="27"/>
        <v>0</v>
      </c>
      <c r="T128" s="25">
        <v>270</v>
      </c>
      <c r="U128" s="25">
        <f t="shared" si="22"/>
        <v>25</v>
      </c>
      <c r="V128" s="25">
        <f t="shared" si="23"/>
        <v>875</v>
      </c>
      <c r="W128" s="25"/>
      <c r="X128" s="25"/>
      <c r="Y128" s="25"/>
      <c r="Z128" s="25"/>
      <c r="AA128" s="25"/>
    </row>
    <row r="129" spans="1:27">
      <c r="A129" s="8">
        <v>89</v>
      </c>
      <c r="B129" s="1">
        <v>42711</v>
      </c>
      <c r="C129" s="1">
        <v>42753</v>
      </c>
      <c r="D129" s="8">
        <v>955</v>
      </c>
      <c r="E129" s="8">
        <v>631</v>
      </c>
      <c r="F129" s="8" t="s">
        <v>117</v>
      </c>
      <c r="G129" s="8" t="s">
        <v>39</v>
      </c>
      <c r="H129" s="8" t="s">
        <v>22</v>
      </c>
      <c r="I129" s="8" t="s">
        <v>19</v>
      </c>
      <c r="J129" s="8" t="s">
        <v>23</v>
      </c>
      <c r="K129" s="8">
        <v>35</v>
      </c>
      <c r="L129" s="8">
        <v>35</v>
      </c>
      <c r="M129" s="8">
        <f t="shared" si="24"/>
        <v>0</v>
      </c>
      <c r="N129" s="8">
        <v>180</v>
      </c>
      <c r="O129" s="8">
        <v>245</v>
      </c>
      <c r="P129" s="8">
        <f t="shared" si="25"/>
        <v>8575</v>
      </c>
      <c r="Q129" s="8">
        <f t="shared" si="26"/>
        <v>6300</v>
      </c>
      <c r="R129" s="43">
        <f t="shared" si="20"/>
        <v>340175.24999999983</v>
      </c>
      <c r="S129" s="49">
        <f t="shared" si="27"/>
        <v>0</v>
      </c>
      <c r="T129" s="25">
        <v>280</v>
      </c>
      <c r="U129" s="25">
        <f t="shared" si="22"/>
        <v>35</v>
      </c>
      <c r="V129" s="25">
        <f t="shared" si="23"/>
        <v>1225</v>
      </c>
      <c r="W129" s="25"/>
      <c r="X129" s="25"/>
      <c r="Y129" s="25"/>
      <c r="Z129" s="25"/>
      <c r="AA129" s="25"/>
    </row>
    <row r="130" spans="1:27">
      <c r="A130" s="12">
        <v>105</v>
      </c>
      <c r="B130" s="1">
        <v>42753</v>
      </c>
      <c r="C130" s="1">
        <v>42755</v>
      </c>
      <c r="D130" s="12">
        <v>1271</v>
      </c>
      <c r="E130" s="12">
        <v>642</v>
      </c>
      <c r="F130" s="12" t="s">
        <v>133</v>
      </c>
      <c r="G130" s="12" t="s">
        <v>54</v>
      </c>
      <c r="H130" s="12" t="s">
        <v>26</v>
      </c>
      <c r="I130" s="12" t="s">
        <v>19</v>
      </c>
      <c r="J130" s="12" t="s">
        <v>49</v>
      </c>
      <c r="K130" s="12">
        <v>179.7</v>
      </c>
      <c r="L130" s="12">
        <v>154.35</v>
      </c>
      <c r="M130" s="12">
        <f t="shared" si="24"/>
        <v>25.349999999999994</v>
      </c>
      <c r="N130" s="12">
        <v>161</v>
      </c>
      <c r="O130" s="12">
        <f>161+62</f>
        <v>223</v>
      </c>
      <c r="P130" s="12">
        <f t="shared" si="25"/>
        <v>34420.049999999996</v>
      </c>
      <c r="Q130" s="12">
        <f t="shared" si="26"/>
        <v>28931.699999999997</v>
      </c>
      <c r="R130" s="43">
        <f t="shared" si="20"/>
        <v>345663.5999999998</v>
      </c>
      <c r="S130" s="50">
        <f t="shared" si="27"/>
        <v>14.106844741235388</v>
      </c>
      <c r="T130" s="25">
        <v>270</v>
      </c>
      <c r="U130" s="25">
        <f t="shared" si="22"/>
        <v>47</v>
      </c>
      <c r="V130" s="25">
        <f t="shared" si="23"/>
        <v>7254.45</v>
      </c>
      <c r="W130" s="25"/>
      <c r="X130" s="25"/>
      <c r="Y130" s="25"/>
      <c r="Z130" s="25"/>
      <c r="AA130" s="25"/>
    </row>
    <row r="131" spans="1:27">
      <c r="A131" s="12">
        <v>106</v>
      </c>
      <c r="B131" s="1">
        <v>42753</v>
      </c>
      <c r="C131" s="1">
        <v>42755</v>
      </c>
      <c r="D131" s="12">
        <v>1271</v>
      </c>
      <c r="E131" s="12">
        <v>642</v>
      </c>
      <c r="F131" s="12" t="s">
        <v>133</v>
      </c>
      <c r="G131" s="12" t="s">
        <v>54</v>
      </c>
      <c r="H131" s="12" t="s">
        <v>134</v>
      </c>
      <c r="I131" s="12" t="s">
        <v>19</v>
      </c>
      <c r="J131" s="12" t="s">
        <v>49</v>
      </c>
      <c r="K131" s="12">
        <v>126.7</v>
      </c>
      <c r="L131" s="12">
        <v>116.55</v>
      </c>
      <c r="M131" s="12">
        <f t="shared" si="24"/>
        <v>10.150000000000006</v>
      </c>
      <c r="N131" s="12">
        <v>161</v>
      </c>
      <c r="O131" s="12">
        <f>161+62</f>
        <v>223</v>
      </c>
      <c r="P131" s="12">
        <f t="shared" si="25"/>
        <v>25990.649999999998</v>
      </c>
      <c r="Q131" s="12">
        <f t="shared" si="26"/>
        <v>20398.7</v>
      </c>
      <c r="R131" s="43">
        <f t="shared" si="20"/>
        <v>351255.54999999981</v>
      </c>
      <c r="S131" s="50">
        <f t="shared" si="27"/>
        <v>8.0110497237569103</v>
      </c>
      <c r="T131" s="25">
        <v>270</v>
      </c>
      <c r="U131" s="25">
        <f t="shared" ref="U131:U150" si="28">T131-O131</f>
        <v>47</v>
      </c>
      <c r="V131" s="25">
        <f t="shared" ref="V131:V150" si="29">U131*L131</f>
        <v>5477.8499999999995</v>
      </c>
      <c r="W131" s="25"/>
      <c r="X131" s="25"/>
      <c r="Y131" s="25"/>
      <c r="Z131" s="25"/>
      <c r="AA131" s="25"/>
    </row>
    <row r="132" spans="1:27">
      <c r="A132" s="8">
        <v>107</v>
      </c>
      <c r="B132" s="1">
        <v>42753</v>
      </c>
      <c r="C132" s="1">
        <v>42755</v>
      </c>
      <c r="D132" s="8">
        <v>1271</v>
      </c>
      <c r="E132" s="8">
        <v>642</v>
      </c>
      <c r="F132" s="8" t="s">
        <v>133</v>
      </c>
      <c r="G132" s="8" t="s">
        <v>54</v>
      </c>
      <c r="H132" s="8" t="s">
        <v>132</v>
      </c>
      <c r="I132" s="8" t="s">
        <v>19</v>
      </c>
      <c r="J132" s="8" t="s">
        <v>49</v>
      </c>
      <c r="K132" s="8">
        <v>135.25</v>
      </c>
      <c r="L132" s="8">
        <v>119.65</v>
      </c>
      <c r="M132" s="8">
        <f t="shared" si="24"/>
        <v>15.599999999999994</v>
      </c>
      <c r="N132" s="8">
        <v>161</v>
      </c>
      <c r="O132" s="8">
        <f>161+62</f>
        <v>223</v>
      </c>
      <c r="P132" s="8">
        <f t="shared" si="25"/>
        <v>26681.95</v>
      </c>
      <c r="Q132" s="8">
        <f t="shared" si="26"/>
        <v>21775.25</v>
      </c>
      <c r="R132" s="43">
        <f t="shared" si="20"/>
        <v>356162.24999999983</v>
      </c>
      <c r="S132" s="49">
        <f t="shared" si="27"/>
        <v>11.534195933456557</v>
      </c>
      <c r="T132" s="25">
        <v>270</v>
      </c>
      <c r="U132" s="25">
        <f t="shared" si="28"/>
        <v>47</v>
      </c>
      <c r="V132" s="25">
        <f t="shared" si="29"/>
        <v>5623.55</v>
      </c>
      <c r="W132" s="25"/>
      <c r="X132" s="25"/>
      <c r="Y132" s="25"/>
      <c r="Z132" s="25"/>
      <c r="AA132" s="25"/>
    </row>
    <row r="133" spans="1:27">
      <c r="A133" s="8">
        <v>138</v>
      </c>
      <c r="B133" s="1">
        <v>42760</v>
      </c>
      <c r="C133" s="1">
        <v>42762</v>
      </c>
      <c r="D133" s="8">
        <v>186</v>
      </c>
      <c r="E133" s="11">
        <v>107111114</v>
      </c>
      <c r="F133" s="8" t="s">
        <v>46</v>
      </c>
      <c r="G133" s="8" t="s">
        <v>54</v>
      </c>
      <c r="H133" s="8" t="s">
        <v>65</v>
      </c>
      <c r="I133" s="8" t="s">
        <v>19</v>
      </c>
      <c r="J133" s="8" t="s">
        <v>50</v>
      </c>
      <c r="K133" s="8">
        <v>2923.9</v>
      </c>
      <c r="L133" s="8">
        <f>1000+575+1000</f>
        <v>2575</v>
      </c>
      <c r="M133" s="8">
        <f t="shared" si="24"/>
        <v>348.90000000000009</v>
      </c>
      <c r="N133" s="8">
        <v>171</v>
      </c>
      <c r="O133" s="8">
        <v>225</v>
      </c>
      <c r="P133" s="8">
        <f t="shared" si="25"/>
        <v>579375</v>
      </c>
      <c r="Q133" s="8">
        <f t="shared" si="26"/>
        <v>499986.9</v>
      </c>
      <c r="R133" s="43">
        <f t="shared" si="20"/>
        <v>435550.34999999974</v>
      </c>
      <c r="S133" s="49">
        <f t="shared" si="27"/>
        <v>11.932692636547081</v>
      </c>
      <c r="T133" s="25">
        <v>260</v>
      </c>
      <c r="U133" s="25">
        <f t="shared" si="28"/>
        <v>35</v>
      </c>
      <c r="V133" s="25">
        <f t="shared" si="29"/>
        <v>90125</v>
      </c>
      <c r="W133" s="25"/>
      <c r="X133" s="25"/>
      <c r="Y133" s="25"/>
      <c r="Z133" s="25"/>
      <c r="AA133" s="25"/>
    </row>
    <row r="134" spans="1:27">
      <c r="A134" s="8">
        <v>73</v>
      </c>
      <c r="B134" s="1">
        <v>42739</v>
      </c>
      <c r="C134" s="1">
        <v>42746</v>
      </c>
      <c r="D134" s="8">
        <v>695</v>
      </c>
      <c r="E134" s="8">
        <v>619</v>
      </c>
      <c r="F134" s="8" t="s">
        <v>46</v>
      </c>
      <c r="G134" s="8" t="s">
        <v>54</v>
      </c>
      <c r="H134" s="8" t="s">
        <v>25</v>
      </c>
      <c r="I134" s="8" t="s">
        <v>19</v>
      </c>
      <c r="J134" s="8" t="s">
        <v>50</v>
      </c>
      <c r="K134" s="8">
        <v>1202.8499999999999</v>
      </c>
      <c r="L134" s="8">
        <v>975</v>
      </c>
      <c r="M134" s="8">
        <f t="shared" si="24"/>
        <v>227.84999999999991</v>
      </c>
      <c r="N134" s="8">
        <v>168</v>
      </c>
      <c r="O134" s="8">
        <v>225</v>
      </c>
      <c r="P134" s="8">
        <f t="shared" si="25"/>
        <v>219375</v>
      </c>
      <c r="Q134" s="8">
        <f t="shared" si="26"/>
        <v>202078.8</v>
      </c>
      <c r="R134" s="43">
        <f t="shared" si="20"/>
        <v>452846.54999999976</v>
      </c>
      <c r="S134" s="49">
        <f t="shared" si="27"/>
        <v>18.942511535104124</v>
      </c>
      <c r="T134" s="25">
        <v>260</v>
      </c>
      <c r="U134" s="25">
        <f t="shared" si="28"/>
        <v>35</v>
      </c>
      <c r="V134" s="25">
        <f t="shared" si="29"/>
        <v>34125</v>
      </c>
      <c r="W134" s="25"/>
      <c r="X134" s="25"/>
      <c r="Y134" s="25"/>
      <c r="Z134" s="25"/>
      <c r="AA134" s="25"/>
    </row>
    <row r="135" spans="1:27">
      <c r="A135" s="8">
        <v>52</v>
      </c>
      <c r="B135" s="1">
        <v>42739</v>
      </c>
      <c r="C135" s="1">
        <v>42741</v>
      </c>
      <c r="D135" s="8">
        <v>696</v>
      </c>
      <c r="E135" s="11">
        <v>605</v>
      </c>
      <c r="F135" s="8" t="s">
        <v>46</v>
      </c>
      <c r="G135" s="8" t="s">
        <v>54</v>
      </c>
      <c r="H135" s="8" t="s">
        <v>65</v>
      </c>
      <c r="I135" s="8" t="s">
        <v>19</v>
      </c>
      <c r="J135" s="8" t="s">
        <v>50</v>
      </c>
      <c r="K135" s="8">
        <v>1184.8499999999999</v>
      </c>
      <c r="L135" s="8">
        <v>800</v>
      </c>
      <c r="M135" s="8">
        <f t="shared" si="24"/>
        <v>384.84999999999991</v>
      </c>
      <c r="N135" s="8">
        <v>168</v>
      </c>
      <c r="O135" s="8">
        <v>225</v>
      </c>
      <c r="P135" s="8">
        <f t="shared" si="25"/>
        <v>180000</v>
      </c>
      <c r="Q135" s="8">
        <f t="shared" si="26"/>
        <v>199054.8</v>
      </c>
      <c r="R135" s="43">
        <f t="shared" si="20"/>
        <v>433791.74999999983</v>
      </c>
      <c r="S135" s="49">
        <f t="shared" si="27"/>
        <v>32.480904755876267</v>
      </c>
      <c r="T135" s="25">
        <v>260</v>
      </c>
      <c r="U135" s="25">
        <f t="shared" si="28"/>
        <v>35</v>
      </c>
      <c r="V135" s="25">
        <f t="shared" si="29"/>
        <v>28000</v>
      </c>
      <c r="W135" s="25"/>
      <c r="X135" s="25"/>
      <c r="Y135" s="25"/>
      <c r="Z135" s="25"/>
      <c r="AA135" s="25"/>
    </row>
    <row r="136" spans="1:27">
      <c r="A136" s="8">
        <v>109</v>
      </c>
      <c r="B136" s="1">
        <v>42739</v>
      </c>
      <c r="C136" s="1">
        <v>42756</v>
      </c>
      <c r="D136" s="8">
        <v>697</v>
      </c>
      <c r="E136" s="8">
        <v>644</v>
      </c>
      <c r="F136" s="8" t="s">
        <v>46</v>
      </c>
      <c r="G136" s="8" t="s">
        <v>54</v>
      </c>
      <c r="H136" s="8" t="s">
        <v>18</v>
      </c>
      <c r="I136" s="8" t="s">
        <v>19</v>
      </c>
      <c r="J136" s="8" t="s">
        <v>50</v>
      </c>
      <c r="K136" s="8">
        <v>1172.7</v>
      </c>
      <c r="L136" s="8">
        <v>950</v>
      </c>
      <c r="M136" s="8">
        <f t="shared" ref="M136:M150" si="30">K136-L136</f>
        <v>222.70000000000005</v>
      </c>
      <c r="N136" s="8">
        <v>168</v>
      </c>
      <c r="O136" s="8">
        <v>225</v>
      </c>
      <c r="P136" s="8">
        <f t="shared" ref="P136:P150" si="31">L136*O136</f>
        <v>213750</v>
      </c>
      <c r="Q136" s="8">
        <f t="shared" ref="Q136:Q150" si="32">K136*N136</f>
        <v>197013.6</v>
      </c>
      <c r="R136" s="43">
        <f t="shared" ref="R136:R150" si="33">R135+P136-Q136</f>
        <v>450528.14999999979</v>
      </c>
      <c r="S136" s="49">
        <f t="shared" si="27"/>
        <v>18.990364116994975</v>
      </c>
      <c r="T136" s="25">
        <v>260</v>
      </c>
      <c r="U136" s="25">
        <f t="shared" si="28"/>
        <v>35</v>
      </c>
      <c r="V136" s="25">
        <f t="shared" si="29"/>
        <v>33250</v>
      </c>
      <c r="W136" s="25"/>
      <c r="X136" s="25"/>
      <c r="Y136" s="25"/>
      <c r="Z136" s="25"/>
      <c r="AA136" s="25"/>
    </row>
    <row r="137" spans="1:27">
      <c r="A137" s="8">
        <v>66</v>
      </c>
      <c r="B137" s="1">
        <v>42739</v>
      </c>
      <c r="C137" s="1">
        <v>42745</v>
      </c>
      <c r="D137" s="8">
        <v>698</v>
      </c>
      <c r="E137" s="11">
        <v>615</v>
      </c>
      <c r="F137" s="8" t="s">
        <v>46</v>
      </c>
      <c r="G137" s="8" t="s">
        <v>54</v>
      </c>
      <c r="H137" s="8" t="s">
        <v>105</v>
      </c>
      <c r="I137" s="8" t="s">
        <v>19</v>
      </c>
      <c r="J137" s="8" t="s">
        <v>50</v>
      </c>
      <c r="K137" s="8">
        <v>1178.9000000000001</v>
      </c>
      <c r="L137" s="8">
        <v>1000</v>
      </c>
      <c r="M137" s="8">
        <f t="shared" si="30"/>
        <v>178.90000000000009</v>
      </c>
      <c r="N137" s="8">
        <v>168</v>
      </c>
      <c r="O137" s="8">
        <v>225</v>
      </c>
      <c r="P137" s="8">
        <f t="shared" si="31"/>
        <v>225000</v>
      </c>
      <c r="Q137" s="8">
        <f t="shared" si="32"/>
        <v>198055.2</v>
      </c>
      <c r="R137" s="43">
        <f t="shared" si="33"/>
        <v>477472.94999999978</v>
      </c>
      <c r="S137" s="49">
        <f t="shared" si="27"/>
        <v>15.175163287810678</v>
      </c>
      <c r="T137" s="25">
        <v>260</v>
      </c>
      <c r="U137" s="25">
        <f t="shared" si="28"/>
        <v>35</v>
      </c>
      <c r="V137" s="25">
        <f t="shared" si="29"/>
        <v>35000</v>
      </c>
      <c r="W137" s="25"/>
      <c r="X137" s="25"/>
      <c r="Y137" s="25"/>
      <c r="Z137" s="25"/>
      <c r="AA137" s="25"/>
    </row>
    <row r="138" spans="1:27">
      <c r="A138" s="8">
        <v>149</v>
      </c>
      <c r="B138" s="1"/>
      <c r="C138" s="1">
        <v>42766</v>
      </c>
      <c r="D138" s="8"/>
      <c r="E138" s="8">
        <v>118</v>
      </c>
      <c r="F138" s="8" t="s">
        <v>46</v>
      </c>
      <c r="G138" s="8" t="s">
        <v>54</v>
      </c>
      <c r="H138" s="8" t="s">
        <v>105</v>
      </c>
      <c r="I138" s="8" t="s">
        <v>19</v>
      </c>
      <c r="J138" s="8" t="s">
        <v>50</v>
      </c>
      <c r="K138" s="8">
        <v>1250</v>
      </c>
      <c r="L138" s="8">
        <v>1250</v>
      </c>
      <c r="M138" s="8">
        <f t="shared" si="30"/>
        <v>0</v>
      </c>
      <c r="N138" s="8">
        <v>171</v>
      </c>
      <c r="O138" s="8">
        <v>225</v>
      </c>
      <c r="P138" s="8">
        <f t="shared" si="31"/>
        <v>281250</v>
      </c>
      <c r="Q138" s="8">
        <f t="shared" si="32"/>
        <v>213750</v>
      </c>
      <c r="R138" s="43">
        <f t="shared" si="33"/>
        <v>544972.94999999972</v>
      </c>
      <c r="S138" s="49">
        <f t="shared" ref="S138:S150" si="34">M138/K138*100</f>
        <v>0</v>
      </c>
      <c r="T138" s="25">
        <v>260</v>
      </c>
      <c r="U138" s="25">
        <f t="shared" si="28"/>
        <v>35</v>
      </c>
      <c r="V138" s="25">
        <f t="shared" si="29"/>
        <v>43750</v>
      </c>
      <c r="W138" s="25"/>
      <c r="X138" s="25"/>
      <c r="Y138" s="25"/>
      <c r="Z138" s="25"/>
      <c r="AA138" s="25"/>
    </row>
    <row r="139" spans="1:27" s="40" customFormat="1">
      <c r="A139" s="8">
        <v>69</v>
      </c>
      <c r="B139" s="1">
        <v>42731</v>
      </c>
      <c r="C139" s="1">
        <v>42745</v>
      </c>
      <c r="D139" s="8">
        <v>642</v>
      </c>
      <c r="E139" s="11">
        <v>616</v>
      </c>
      <c r="F139" s="8" t="s">
        <v>106</v>
      </c>
      <c r="G139" s="8" t="s">
        <v>54</v>
      </c>
      <c r="H139" s="8" t="s">
        <v>66</v>
      </c>
      <c r="I139" s="8" t="s">
        <v>19</v>
      </c>
      <c r="J139" s="8" t="s">
        <v>51</v>
      </c>
      <c r="K139" s="8">
        <v>84.75</v>
      </c>
      <c r="L139" s="8">
        <v>73.099999999999994</v>
      </c>
      <c r="M139" s="8">
        <f t="shared" si="30"/>
        <v>11.650000000000006</v>
      </c>
      <c r="N139" s="8">
        <v>150</v>
      </c>
      <c r="O139" s="8">
        <f>152+72</f>
        <v>224</v>
      </c>
      <c r="P139" s="8">
        <f t="shared" si="31"/>
        <v>16374.399999999998</v>
      </c>
      <c r="Q139" s="8">
        <f t="shared" si="32"/>
        <v>12712.5</v>
      </c>
      <c r="R139" s="43">
        <f t="shared" si="33"/>
        <v>548634.84999999974</v>
      </c>
      <c r="S139" s="49">
        <f t="shared" si="34"/>
        <v>13.746312684365789</v>
      </c>
      <c r="T139" s="25">
        <v>275</v>
      </c>
      <c r="U139" s="25">
        <f t="shared" si="28"/>
        <v>51</v>
      </c>
      <c r="V139" s="25">
        <f t="shared" si="29"/>
        <v>3728.1</v>
      </c>
      <c r="W139" s="25"/>
      <c r="X139" s="25"/>
      <c r="Y139" s="25"/>
      <c r="Z139" s="25"/>
      <c r="AA139" s="25"/>
    </row>
    <row r="140" spans="1:27">
      <c r="A140" s="8">
        <v>67</v>
      </c>
      <c r="B140" s="1">
        <v>42737</v>
      </c>
      <c r="C140" s="1">
        <v>42745</v>
      </c>
      <c r="D140" s="8">
        <v>671</v>
      </c>
      <c r="E140" s="11">
        <v>616</v>
      </c>
      <c r="F140" s="8" t="s">
        <v>106</v>
      </c>
      <c r="G140" s="8" t="s">
        <v>54</v>
      </c>
      <c r="H140" s="8" t="s">
        <v>18</v>
      </c>
      <c r="I140" s="8" t="s">
        <v>19</v>
      </c>
      <c r="J140" s="8" t="s">
        <v>51</v>
      </c>
      <c r="K140" s="8">
        <v>68.5</v>
      </c>
      <c r="L140" s="8">
        <v>58.35</v>
      </c>
      <c r="M140" s="8">
        <f t="shared" si="30"/>
        <v>10.149999999999999</v>
      </c>
      <c r="N140" s="8">
        <v>152</v>
      </c>
      <c r="O140" s="8">
        <f>152+72</f>
        <v>224</v>
      </c>
      <c r="P140" s="8">
        <f t="shared" si="31"/>
        <v>13070.4</v>
      </c>
      <c r="Q140" s="8">
        <f t="shared" si="32"/>
        <v>10412</v>
      </c>
      <c r="R140" s="43">
        <f t="shared" si="33"/>
        <v>551293.24999999977</v>
      </c>
      <c r="S140" s="49">
        <f t="shared" si="34"/>
        <v>14.81751824817518</v>
      </c>
      <c r="T140" s="25">
        <v>275</v>
      </c>
      <c r="U140" s="25">
        <f t="shared" si="28"/>
        <v>51</v>
      </c>
      <c r="V140" s="25">
        <f t="shared" si="29"/>
        <v>2975.85</v>
      </c>
      <c r="W140" s="25"/>
      <c r="X140" s="25"/>
      <c r="Y140" s="25"/>
      <c r="Z140" s="25"/>
      <c r="AA140" s="25"/>
    </row>
    <row r="141" spans="1:27">
      <c r="A141" s="8">
        <v>68</v>
      </c>
      <c r="B141" s="1">
        <v>42737</v>
      </c>
      <c r="C141" s="1">
        <v>42745</v>
      </c>
      <c r="D141" s="8">
        <v>671</v>
      </c>
      <c r="E141" s="11">
        <v>616</v>
      </c>
      <c r="F141" s="8" t="s">
        <v>106</v>
      </c>
      <c r="G141" s="8" t="s">
        <v>54</v>
      </c>
      <c r="H141" s="8" t="s">
        <v>31</v>
      </c>
      <c r="I141" s="8" t="s">
        <v>19</v>
      </c>
      <c r="J141" s="8" t="s">
        <v>51</v>
      </c>
      <c r="K141" s="8">
        <v>64.8</v>
      </c>
      <c r="L141" s="8">
        <v>56.8</v>
      </c>
      <c r="M141" s="8">
        <f t="shared" si="30"/>
        <v>8</v>
      </c>
      <c r="N141" s="8">
        <v>152</v>
      </c>
      <c r="O141" s="8">
        <f>152+72</f>
        <v>224</v>
      </c>
      <c r="P141" s="8">
        <f t="shared" si="31"/>
        <v>12723.199999999999</v>
      </c>
      <c r="Q141" s="8">
        <f t="shared" si="32"/>
        <v>9849.6</v>
      </c>
      <c r="R141" s="43">
        <f t="shared" si="33"/>
        <v>554166.84999999974</v>
      </c>
      <c r="S141" s="49">
        <f t="shared" si="34"/>
        <v>12.345679012345681</v>
      </c>
      <c r="T141" s="25">
        <v>275</v>
      </c>
      <c r="U141" s="25">
        <f t="shared" si="28"/>
        <v>51</v>
      </c>
      <c r="V141" s="25">
        <f t="shared" si="29"/>
        <v>2896.7999999999997</v>
      </c>
      <c r="W141" s="25"/>
      <c r="X141" s="25"/>
      <c r="Y141" s="25"/>
      <c r="Z141" s="25"/>
      <c r="AA141" s="25"/>
    </row>
    <row r="142" spans="1:27">
      <c r="A142" s="8">
        <v>111</v>
      </c>
      <c r="B142" s="1">
        <v>42755</v>
      </c>
      <c r="C142" s="1">
        <v>42758</v>
      </c>
      <c r="D142" s="8">
        <v>1287</v>
      </c>
      <c r="E142" s="8">
        <v>646</v>
      </c>
      <c r="F142" s="8" t="s">
        <v>136</v>
      </c>
      <c r="G142" s="8" t="s">
        <v>137</v>
      </c>
      <c r="H142" s="8" t="s">
        <v>31</v>
      </c>
      <c r="I142" s="8" t="s">
        <v>19</v>
      </c>
      <c r="J142" s="8" t="s">
        <v>51</v>
      </c>
      <c r="K142" s="8">
        <v>69.349999999999994</v>
      </c>
      <c r="L142" s="8">
        <v>58.45</v>
      </c>
      <c r="M142" s="8">
        <f t="shared" si="30"/>
        <v>10.899999999999991</v>
      </c>
      <c r="N142" s="8">
        <v>178</v>
      </c>
      <c r="O142" s="8">
        <f>178+72</f>
        <v>250</v>
      </c>
      <c r="P142" s="8">
        <f t="shared" si="31"/>
        <v>14612.5</v>
      </c>
      <c r="Q142" s="8">
        <f t="shared" si="32"/>
        <v>12344.3</v>
      </c>
      <c r="R142" s="43">
        <f t="shared" si="33"/>
        <v>556435.0499999997</v>
      </c>
      <c r="S142" s="49">
        <f t="shared" si="34"/>
        <v>15.717375630857955</v>
      </c>
      <c r="T142" s="25">
        <v>300</v>
      </c>
      <c r="U142" s="25">
        <f t="shared" si="28"/>
        <v>50</v>
      </c>
      <c r="V142" s="25">
        <f t="shared" si="29"/>
        <v>2922.5</v>
      </c>
      <c r="W142" s="25"/>
      <c r="X142" s="25"/>
      <c r="Y142" s="25"/>
      <c r="Z142" s="25"/>
      <c r="AA142" s="25"/>
    </row>
    <row r="143" spans="1:27">
      <c r="A143" s="8">
        <v>112</v>
      </c>
      <c r="B143" s="1">
        <v>42755</v>
      </c>
      <c r="C143" s="1">
        <v>42758</v>
      </c>
      <c r="D143" s="8">
        <v>1287</v>
      </c>
      <c r="E143" s="8">
        <v>646</v>
      </c>
      <c r="F143" s="8" t="s">
        <v>136</v>
      </c>
      <c r="G143" s="8" t="s">
        <v>137</v>
      </c>
      <c r="H143" s="8" t="s">
        <v>138</v>
      </c>
      <c r="I143" s="8" t="s">
        <v>19</v>
      </c>
      <c r="J143" s="8" t="s">
        <v>51</v>
      </c>
      <c r="K143" s="8">
        <v>52</v>
      </c>
      <c r="L143" s="8">
        <v>41.05</v>
      </c>
      <c r="M143" s="8">
        <f t="shared" si="30"/>
        <v>10.950000000000003</v>
      </c>
      <c r="N143" s="8">
        <v>178</v>
      </c>
      <c r="O143" s="8">
        <f>178+72</f>
        <v>250</v>
      </c>
      <c r="P143" s="8">
        <f t="shared" si="31"/>
        <v>10262.5</v>
      </c>
      <c r="Q143" s="8">
        <f t="shared" si="32"/>
        <v>9256</v>
      </c>
      <c r="R143" s="43">
        <f t="shared" si="33"/>
        <v>557441.5499999997</v>
      </c>
      <c r="S143" s="49">
        <f t="shared" si="34"/>
        <v>21.057692307692314</v>
      </c>
      <c r="T143" s="25">
        <v>300</v>
      </c>
      <c r="U143" s="25">
        <f t="shared" si="28"/>
        <v>50</v>
      </c>
      <c r="V143" s="25">
        <f t="shared" si="29"/>
        <v>2052.5</v>
      </c>
      <c r="W143" s="25"/>
      <c r="X143" s="25"/>
      <c r="Y143" s="25"/>
      <c r="Z143" s="25"/>
      <c r="AA143" s="25"/>
    </row>
    <row r="144" spans="1:27">
      <c r="A144" s="8">
        <v>75</v>
      </c>
      <c r="B144" s="1">
        <v>42739</v>
      </c>
      <c r="C144" s="1">
        <v>42746</v>
      </c>
      <c r="D144" s="8">
        <v>693</v>
      </c>
      <c r="E144" s="8">
        <v>621</v>
      </c>
      <c r="F144" s="8" t="s">
        <v>111</v>
      </c>
      <c r="G144" s="8" t="s">
        <v>39</v>
      </c>
      <c r="H144" s="8" t="s">
        <v>44</v>
      </c>
      <c r="I144" s="8" t="s">
        <v>19</v>
      </c>
      <c r="J144" s="8" t="s">
        <v>72</v>
      </c>
      <c r="K144" s="8">
        <v>296.3</v>
      </c>
      <c r="L144" s="8">
        <v>284.5</v>
      </c>
      <c r="M144" s="8">
        <f t="shared" si="30"/>
        <v>11.800000000000011</v>
      </c>
      <c r="N144" s="8">
        <v>195</v>
      </c>
      <c r="O144" s="8">
        <v>245</v>
      </c>
      <c r="P144" s="8">
        <f t="shared" si="31"/>
        <v>69702.5</v>
      </c>
      <c r="Q144" s="8">
        <f t="shared" si="32"/>
        <v>57778.5</v>
      </c>
      <c r="R144" s="43">
        <f t="shared" si="33"/>
        <v>569365.5499999997</v>
      </c>
      <c r="S144" s="49">
        <f t="shared" si="34"/>
        <v>3.9824502193722613</v>
      </c>
      <c r="T144" s="25">
        <v>280</v>
      </c>
      <c r="U144" s="25">
        <f t="shared" si="28"/>
        <v>35</v>
      </c>
      <c r="V144" s="25">
        <f t="shared" si="29"/>
        <v>9957.5</v>
      </c>
      <c r="W144" s="25"/>
      <c r="X144" s="25"/>
      <c r="Y144" s="25"/>
      <c r="Z144" s="25"/>
      <c r="AA144" s="25"/>
    </row>
    <row r="145" spans="1:27" s="40" customFormat="1">
      <c r="A145" s="8">
        <v>74</v>
      </c>
      <c r="B145" s="1">
        <v>42740</v>
      </c>
      <c r="C145" s="1">
        <v>42746</v>
      </c>
      <c r="D145" s="8">
        <v>1205</v>
      </c>
      <c r="E145" s="8">
        <v>621</v>
      </c>
      <c r="F145" s="8" t="s">
        <v>110</v>
      </c>
      <c r="G145" s="8" t="s">
        <v>39</v>
      </c>
      <c r="H145" s="8" t="s">
        <v>44</v>
      </c>
      <c r="I145" s="8" t="s">
        <v>19</v>
      </c>
      <c r="J145" s="8" t="s">
        <v>49</v>
      </c>
      <c r="K145" s="8">
        <v>512.04999999999995</v>
      </c>
      <c r="L145" s="8">
        <v>495.85</v>
      </c>
      <c r="M145" s="8">
        <f t="shared" si="30"/>
        <v>16.199999999999932</v>
      </c>
      <c r="N145" s="8">
        <v>197</v>
      </c>
      <c r="O145" s="8">
        <v>245</v>
      </c>
      <c r="P145" s="8">
        <f t="shared" si="31"/>
        <v>121483.25</v>
      </c>
      <c r="Q145" s="8">
        <f t="shared" si="32"/>
        <v>100873.84999999999</v>
      </c>
      <c r="R145" s="43">
        <f t="shared" si="33"/>
        <v>589974.94999999972</v>
      </c>
      <c r="S145" s="49">
        <f t="shared" si="34"/>
        <v>3.1637535396933765</v>
      </c>
      <c r="T145" s="25">
        <v>280</v>
      </c>
      <c r="U145" s="25">
        <f t="shared" si="28"/>
        <v>35</v>
      </c>
      <c r="V145" s="25">
        <f t="shared" si="29"/>
        <v>17354.75</v>
      </c>
      <c r="W145" s="25"/>
      <c r="X145" s="25"/>
      <c r="Y145" s="25"/>
      <c r="Z145" s="25"/>
      <c r="AA145" s="25"/>
    </row>
    <row r="146" spans="1:27">
      <c r="A146" s="8">
        <v>101</v>
      </c>
      <c r="B146" s="1">
        <v>42751</v>
      </c>
      <c r="C146" s="1">
        <v>42754</v>
      </c>
      <c r="D146" s="8">
        <v>1267</v>
      </c>
      <c r="E146" s="11">
        <v>639</v>
      </c>
      <c r="F146" s="8" t="s">
        <v>110</v>
      </c>
      <c r="G146" s="8" t="s">
        <v>39</v>
      </c>
      <c r="H146" s="8" t="s">
        <v>44</v>
      </c>
      <c r="I146" s="8" t="s">
        <v>19</v>
      </c>
      <c r="J146" s="8" t="s">
        <v>49</v>
      </c>
      <c r="K146" s="8">
        <v>83.75</v>
      </c>
      <c r="L146" s="8">
        <v>79.8</v>
      </c>
      <c r="M146" s="8">
        <f t="shared" si="30"/>
        <v>3.9500000000000028</v>
      </c>
      <c r="N146" s="8">
        <v>204</v>
      </c>
      <c r="O146" s="8">
        <v>245</v>
      </c>
      <c r="P146" s="8">
        <f t="shared" si="31"/>
        <v>19551</v>
      </c>
      <c r="Q146" s="8">
        <f t="shared" si="32"/>
        <v>17085</v>
      </c>
      <c r="R146" s="43">
        <f t="shared" si="33"/>
        <v>592440.94999999972</v>
      </c>
      <c r="S146" s="49">
        <f t="shared" si="34"/>
        <v>4.716417910447765</v>
      </c>
      <c r="T146" s="25">
        <v>280</v>
      </c>
      <c r="U146" s="25">
        <f t="shared" si="28"/>
        <v>35</v>
      </c>
      <c r="V146" s="25">
        <f t="shared" si="29"/>
        <v>2793</v>
      </c>
      <c r="W146" s="25"/>
      <c r="X146" s="25"/>
      <c r="Y146" s="25"/>
      <c r="Z146" s="25"/>
      <c r="AA146" s="25"/>
    </row>
    <row r="147" spans="1:27">
      <c r="A147" s="8">
        <v>143</v>
      </c>
      <c r="B147" s="1">
        <v>42754</v>
      </c>
      <c r="C147" s="1">
        <v>42763</v>
      </c>
      <c r="D147" s="8">
        <v>1230</v>
      </c>
      <c r="E147" s="8">
        <v>115</v>
      </c>
      <c r="F147" s="8" t="s">
        <v>194</v>
      </c>
      <c r="G147" s="8" t="s">
        <v>54</v>
      </c>
      <c r="H147" s="8" t="s">
        <v>18</v>
      </c>
      <c r="I147" s="8" t="s">
        <v>19</v>
      </c>
      <c r="J147" s="8" t="s">
        <v>49</v>
      </c>
      <c r="K147" s="8">
        <v>55.9</v>
      </c>
      <c r="L147" s="8">
        <v>55.6</v>
      </c>
      <c r="M147" s="8">
        <f t="shared" si="30"/>
        <v>0.29999999999999716</v>
      </c>
      <c r="N147" s="8">
        <v>161</v>
      </c>
      <c r="O147" s="8">
        <f>161+62</f>
        <v>223</v>
      </c>
      <c r="P147" s="8">
        <f t="shared" si="31"/>
        <v>12398.800000000001</v>
      </c>
      <c r="Q147" s="8">
        <f t="shared" si="32"/>
        <v>8999.9</v>
      </c>
      <c r="R147" s="43">
        <f t="shared" si="33"/>
        <v>595839.84999999974</v>
      </c>
      <c r="S147" s="49">
        <f t="shared" si="34"/>
        <v>0.53667262969588048</v>
      </c>
      <c r="T147" s="25">
        <v>260</v>
      </c>
      <c r="U147" s="25">
        <f t="shared" si="28"/>
        <v>37</v>
      </c>
      <c r="V147" s="25">
        <f t="shared" si="29"/>
        <v>2057.2000000000003</v>
      </c>
      <c r="W147" s="25"/>
      <c r="X147" s="25"/>
      <c r="Y147" s="25"/>
      <c r="Z147" s="25"/>
      <c r="AA147" s="25"/>
    </row>
    <row r="148" spans="1:27">
      <c r="A148" s="8">
        <v>146</v>
      </c>
      <c r="B148" s="1">
        <v>42754</v>
      </c>
      <c r="C148" s="1">
        <v>42763</v>
      </c>
      <c r="D148" s="8">
        <v>1230</v>
      </c>
      <c r="E148" s="8">
        <v>115</v>
      </c>
      <c r="F148" s="8" t="s">
        <v>194</v>
      </c>
      <c r="G148" s="8" t="s">
        <v>54</v>
      </c>
      <c r="H148" s="8" t="s">
        <v>38</v>
      </c>
      <c r="I148" s="8" t="s">
        <v>19</v>
      </c>
      <c r="J148" s="8" t="s">
        <v>49</v>
      </c>
      <c r="K148" s="8">
        <v>66.7</v>
      </c>
      <c r="L148" s="8">
        <v>55</v>
      </c>
      <c r="M148" s="8">
        <f t="shared" si="30"/>
        <v>11.700000000000003</v>
      </c>
      <c r="N148" s="8">
        <v>161</v>
      </c>
      <c r="O148" s="8">
        <f>161+62</f>
        <v>223</v>
      </c>
      <c r="P148" s="8">
        <f t="shared" si="31"/>
        <v>12265</v>
      </c>
      <c r="Q148" s="8">
        <f t="shared" si="32"/>
        <v>10738.7</v>
      </c>
      <c r="R148" s="43">
        <f t="shared" si="33"/>
        <v>597366.14999999979</v>
      </c>
      <c r="S148" s="49">
        <f t="shared" si="34"/>
        <v>17.54122938530735</v>
      </c>
      <c r="T148" s="25">
        <v>260</v>
      </c>
      <c r="U148" s="25">
        <f t="shared" si="28"/>
        <v>37</v>
      </c>
      <c r="V148" s="25">
        <f t="shared" si="29"/>
        <v>2035</v>
      </c>
      <c r="W148" s="25"/>
      <c r="X148" s="25"/>
      <c r="Y148" s="25"/>
      <c r="Z148" s="25"/>
      <c r="AA148" s="25"/>
    </row>
    <row r="149" spans="1:27">
      <c r="A149" s="8">
        <v>144</v>
      </c>
      <c r="B149" s="1">
        <v>42754</v>
      </c>
      <c r="C149" s="1">
        <v>42763</v>
      </c>
      <c r="D149" s="8">
        <v>1237</v>
      </c>
      <c r="E149" s="8">
        <v>115</v>
      </c>
      <c r="F149" s="8" t="s">
        <v>194</v>
      </c>
      <c r="G149" s="8" t="s">
        <v>54</v>
      </c>
      <c r="H149" s="8" t="s">
        <v>25</v>
      </c>
      <c r="I149" s="8" t="s">
        <v>19</v>
      </c>
      <c r="J149" s="8" t="s">
        <v>49</v>
      </c>
      <c r="K149" s="8">
        <v>68.349999999999994</v>
      </c>
      <c r="L149" s="8">
        <v>56.6</v>
      </c>
      <c r="M149" s="8">
        <f t="shared" si="30"/>
        <v>11.749999999999993</v>
      </c>
      <c r="N149" s="8">
        <v>161</v>
      </c>
      <c r="O149" s="8">
        <f>161+62</f>
        <v>223</v>
      </c>
      <c r="P149" s="8">
        <f t="shared" si="31"/>
        <v>12621.800000000001</v>
      </c>
      <c r="Q149" s="8">
        <f t="shared" si="32"/>
        <v>11004.349999999999</v>
      </c>
      <c r="R149" s="43">
        <f t="shared" si="33"/>
        <v>598983.59999999986</v>
      </c>
      <c r="S149" s="49">
        <f t="shared" si="34"/>
        <v>17.190929041697139</v>
      </c>
      <c r="T149" s="25">
        <v>260</v>
      </c>
      <c r="U149" s="25">
        <f t="shared" si="28"/>
        <v>37</v>
      </c>
      <c r="V149" s="25">
        <f t="shared" si="29"/>
        <v>2094.2000000000003</v>
      </c>
      <c r="W149" s="25"/>
      <c r="X149" s="25"/>
      <c r="Y149" s="25"/>
      <c r="Z149" s="25"/>
      <c r="AA149" s="25"/>
    </row>
    <row r="150" spans="1:27" ht="18.75" customHeight="1">
      <c r="A150" s="8">
        <v>145</v>
      </c>
      <c r="B150" s="1">
        <v>42754</v>
      </c>
      <c r="C150" s="1">
        <v>42763</v>
      </c>
      <c r="D150" s="8">
        <v>1237</v>
      </c>
      <c r="E150" s="8">
        <v>115</v>
      </c>
      <c r="F150" s="8" t="s">
        <v>194</v>
      </c>
      <c r="G150" s="8" t="s">
        <v>54</v>
      </c>
      <c r="H150" s="8" t="s">
        <v>30</v>
      </c>
      <c r="I150" s="8" t="s">
        <v>19</v>
      </c>
      <c r="J150" s="8" t="s">
        <v>49</v>
      </c>
      <c r="K150" s="8">
        <v>62.95</v>
      </c>
      <c r="L150" s="8">
        <v>54.05</v>
      </c>
      <c r="M150" s="51">
        <f t="shared" si="30"/>
        <v>8.9000000000000057</v>
      </c>
      <c r="N150" s="8">
        <v>161</v>
      </c>
      <c r="O150" s="8">
        <f>161+62</f>
        <v>223</v>
      </c>
      <c r="P150" s="51">
        <f t="shared" si="31"/>
        <v>12053.15</v>
      </c>
      <c r="Q150" s="8">
        <f t="shared" si="32"/>
        <v>10134.950000000001</v>
      </c>
      <c r="R150" s="43">
        <f t="shared" si="33"/>
        <v>600901.79999999993</v>
      </c>
      <c r="S150" s="49">
        <f t="shared" si="34"/>
        <v>14.138204924543295</v>
      </c>
      <c r="T150" s="25">
        <v>260</v>
      </c>
      <c r="U150" s="25">
        <f t="shared" si="28"/>
        <v>37</v>
      </c>
      <c r="V150" s="25">
        <f t="shared" si="29"/>
        <v>1999.85</v>
      </c>
      <c r="W150" s="70"/>
      <c r="X150" s="25"/>
      <c r="Y150" s="25"/>
      <c r="Z150" s="25"/>
      <c r="AA150" s="25"/>
    </row>
    <row r="151" spans="1:27" ht="18" customHeight="1">
      <c r="A151" s="2"/>
      <c r="B151" s="1"/>
      <c r="C151" s="2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"/>
      <c r="O151" s="28"/>
      <c r="P151" s="80">
        <f>SUM(P3:P150)</f>
        <v>6511210.2499999991</v>
      </c>
      <c r="Q151" s="99">
        <f>SUM(Q3:Q150)</f>
        <v>5431655.4499999983</v>
      </c>
      <c r="R151" s="20">
        <f>R150+P150-Q150</f>
        <v>602820</v>
      </c>
      <c r="S151" s="22"/>
      <c r="T151" s="37"/>
      <c r="U151" s="97"/>
      <c r="V151" s="98">
        <f>SUM(V3:V150)</f>
        <v>983288.99999999953</v>
      </c>
    </row>
    <row r="152" spans="1:27" s="86" customFormat="1" ht="18.75" customHeight="1">
      <c r="A152" s="36"/>
      <c r="B152" s="39"/>
      <c r="C152" s="77"/>
      <c r="D152" s="77"/>
      <c r="E152" s="77"/>
      <c r="F152" s="77"/>
      <c r="G152" s="77"/>
      <c r="H152" s="78"/>
      <c r="I152" s="78"/>
      <c r="J152" s="78"/>
      <c r="K152" s="78"/>
      <c r="L152" s="79"/>
      <c r="M152" s="80"/>
      <c r="N152" s="81"/>
      <c r="O152" s="81"/>
      <c r="P152" s="100"/>
      <c r="Q152" s="100"/>
      <c r="R152" s="82">
        <f>R151+P151-Q151</f>
        <v>1682374.8000000007</v>
      </c>
      <c r="S152" s="83"/>
      <c r="T152" s="84"/>
      <c r="U152" s="85"/>
      <c r="V152" s="96">
        <f>SUM(V3:V150)</f>
        <v>983288.99999999953</v>
      </c>
      <c r="W152" s="85"/>
      <c r="X152" s="85"/>
      <c r="Y152" s="85"/>
      <c r="Z152" s="85"/>
      <c r="AA152" s="85"/>
    </row>
    <row r="153" spans="1:27">
      <c r="C153" s="39"/>
      <c r="D153" s="36"/>
      <c r="E153" s="36" t="s">
        <v>127</v>
      </c>
      <c r="F153" s="36" t="s">
        <v>128</v>
      </c>
      <c r="G153" s="36" t="s">
        <v>129</v>
      </c>
      <c r="H153" s="8"/>
      <c r="I153" s="8"/>
      <c r="J153" s="8"/>
      <c r="K153" s="42">
        <v>1509374</v>
      </c>
      <c r="L153" s="8"/>
      <c r="M153" s="51"/>
      <c r="N153" s="8"/>
      <c r="O153" s="42"/>
      <c r="P153" s="52"/>
      <c r="Q153" s="63"/>
      <c r="R153" s="95">
        <f>R2+P151</f>
        <v>20158316.25</v>
      </c>
      <c r="S153" s="64"/>
      <c r="T153" s="64"/>
      <c r="U153" s="62"/>
      <c r="V153" s="64"/>
    </row>
    <row r="154" spans="1:27">
      <c r="H154" s="14"/>
      <c r="I154" s="14"/>
      <c r="J154" s="14"/>
      <c r="K154" s="14"/>
      <c r="L154" s="10"/>
      <c r="M154" s="52"/>
      <c r="N154" s="57"/>
      <c r="O154" s="53"/>
      <c r="P154" s="52"/>
      <c r="Q154" s="63"/>
      <c r="R154" s="61">
        <f>R152+K153</f>
        <v>3191748.8000000007</v>
      </c>
      <c r="S154" s="64"/>
      <c r="T154" s="64"/>
      <c r="U154" s="25"/>
      <c r="V154" s="64"/>
    </row>
    <row r="155" spans="1:27">
      <c r="H155" s="14"/>
      <c r="I155" s="14"/>
      <c r="J155" s="14"/>
      <c r="K155" s="14"/>
      <c r="L155" s="8"/>
      <c r="M155" s="8"/>
      <c r="N155" s="51"/>
      <c r="O155" s="42"/>
      <c r="P155" s="8"/>
      <c r="Q155" s="69"/>
      <c r="R155" s="74"/>
      <c r="S155" s="70"/>
      <c r="T155" s="70"/>
      <c r="V155" s="70"/>
    </row>
    <row r="156" spans="1:27">
      <c r="H156" s="14"/>
      <c r="I156" s="14"/>
      <c r="J156" s="14"/>
      <c r="K156" s="46"/>
      <c r="L156" s="59"/>
      <c r="M156" s="59"/>
      <c r="N156" s="60"/>
      <c r="P156" s="59"/>
      <c r="Q156" s="92"/>
      <c r="R156" s="93"/>
      <c r="S156" s="68"/>
      <c r="T156" s="68"/>
      <c r="U156" s="25"/>
      <c r="V156" s="68"/>
    </row>
    <row r="157" spans="1:27">
      <c r="L157" s="56"/>
      <c r="M157" s="56"/>
      <c r="N157" s="55"/>
      <c r="O157" s="54"/>
      <c r="P157" s="2"/>
      <c r="Q157" s="71"/>
      <c r="R157" s="75"/>
      <c r="S157" s="72"/>
      <c r="T157" s="72"/>
      <c r="U157" s="73"/>
      <c r="V157" s="72"/>
    </row>
    <row r="158" spans="1:27">
      <c r="N158" s="58"/>
      <c r="P158" s="56"/>
      <c r="Q158" s="54"/>
      <c r="R158" s="76"/>
      <c r="S158" s="67"/>
      <c r="T158" s="65"/>
      <c r="U158" s="66"/>
      <c r="V158" s="67"/>
    </row>
    <row r="159" spans="1:27">
      <c r="R159" s="21">
        <f>V156</f>
        <v>0</v>
      </c>
    </row>
    <row r="160" spans="1:27">
      <c r="O160" s="41"/>
    </row>
  </sheetData>
  <autoFilter ref="A1:U152">
    <filterColumn colId="5">
      <customFilters>
        <customFilter operator="notEqual" val=" "/>
      </customFilters>
    </filterColumn>
    <filterColumn colId="19"/>
    <filterColumn colId="20">
      <filters blank="1">
        <filter val="100"/>
        <filter val="13"/>
        <filter val="14"/>
        <filter val="147"/>
        <filter val="19"/>
        <filter val="20"/>
        <filter val="23"/>
        <filter val="24"/>
        <filter val="25"/>
        <filter val="30"/>
        <filter val="35"/>
        <filter val="37"/>
        <filter val="38"/>
        <filter val="4"/>
        <filter val="40"/>
        <filter val="44"/>
        <filter val="46"/>
        <filter val="47"/>
        <filter val="48"/>
        <filter val="50"/>
        <filter val="51"/>
        <filter val="52"/>
        <filter val="53"/>
        <filter val="54"/>
        <filter val="56"/>
        <filter val="57"/>
        <filter val="58"/>
        <filter val="60"/>
        <filter val="66"/>
        <filter val="67"/>
        <filter val="68"/>
        <filter val="74"/>
        <filter val="75"/>
        <filter val="76"/>
        <filter val="78"/>
        <filter val="80"/>
        <filter val="86"/>
        <filter val="87"/>
        <filter val="88"/>
      </filters>
    </filterColumn>
    <sortState ref="A2:V151">
      <sortCondition ref="F1:F15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3"/>
  <sheetViews>
    <sheetView zoomScale="80" zoomScaleNormal="80" workbookViewId="0">
      <pane ySplit="1" topLeftCell="A2" activePane="bottomLeft" state="frozen"/>
      <selection pane="bottomLeft" activeCell="D34" sqref="D33:D34"/>
    </sheetView>
  </sheetViews>
  <sheetFormatPr defaultRowHeight="15"/>
  <cols>
    <col min="1" max="1" width="5.42578125" style="14" bestFit="1" customWidth="1"/>
    <col min="2" max="2" width="12.140625" style="14" bestFit="1" customWidth="1"/>
    <col min="3" max="3" width="10.7109375" style="14" bestFit="1" customWidth="1"/>
    <col min="4" max="4" width="11" style="14" bestFit="1" customWidth="1"/>
    <col min="5" max="5" width="12" style="14" bestFit="1" customWidth="1"/>
    <col min="6" max="6" width="33.140625" style="14" customWidth="1"/>
    <col min="7" max="7" width="12.5703125" style="14" bestFit="1" customWidth="1"/>
    <col min="8" max="8" width="12.42578125" style="14" bestFit="1" customWidth="1"/>
    <col min="9" max="9" width="7.85546875" style="14" bestFit="1" customWidth="1"/>
    <col min="10" max="10" width="9.140625" style="14" bestFit="1" customWidth="1"/>
    <col min="11" max="11" width="11.5703125" style="14" bestFit="1" customWidth="1"/>
    <col min="12" max="12" width="12.85546875" style="14" bestFit="1" customWidth="1"/>
    <col min="13" max="13" width="8.5703125" style="14" bestFit="1" customWidth="1"/>
    <col min="14" max="14" width="9" style="14" bestFit="1" customWidth="1"/>
    <col min="15" max="15" width="10.28515625" style="14" bestFit="1" customWidth="1"/>
    <col min="16" max="17" width="9.140625" style="14"/>
    <col min="18" max="18" width="13.42578125" style="14" bestFit="1" customWidth="1"/>
    <col min="19" max="16384" width="9.140625" style="9"/>
  </cols>
  <sheetData>
    <row r="1" spans="1:19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10" t="s">
        <v>15</v>
      </c>
      <c r="Q1" s="10" t="s">
        <v>16</v>
      </c>
      <c r="R1" s="10" t="s">
        <v>17</v>
      </c>
      <c r="S1" s="9" t="s">
        <v>124</v>
      </c>
    </row>
    <row r="2" spans="1:19" ht="23.25">
      <c r="A2" s="16"/>
      <c r="B2" s="17"/>
      <c r="C2" s="17"/>
      <c r="D2" s="16"/>
      <c r="E2" s="16"/>
      <c r="F2" s="16" t="s">
        <v>200</v>
      </c>
      <c r="G2" s="16"/>
      <c r="H2" s="16"/>
      <c r="I2" s="16"/>
      <c r="J2" s="16"/>
      <c r="K2" s="16"/>
      <c r="L2" s="16"/>
      <c r="M2" s="16"/>
      <c r="N2" s="16"/>
      <c r="O2" s="16"/>
      <c r="P2" s="18"/>
      <c r="Q2" s="18"/>
      <c r="R2" s="26">
        <v>-105095</v>
      </c>
    </row>
    <row r="3" spans="1:19">
      <c r="A3" s="8">
        <v>5</v>
      </c>
      <c r="B3" s="1">
        <v>42751</v>
      </c>
      <c r="C3" s="1">
        <v>42752</v>
      </c>
      <c r="D3" s="8">
        <v>1253</v>
      </c>
      <c r="E3" s="8">
        <v>996</v>
      </c>
      <c r="F3" s="8" t="s">
        <v>146</v>
      </c>
      <c r="G3" s="8" t="s">
        <v>54</v>
      </c>
      <c r="H3" s="8" t="s">
        <v>18</v>
      </c>
      <c r="I3" s="8" t="s">
        <v>19</v>
      </c>
      <c r="J3" s="8"/>
      <c r="K3" s="8">
        <v>650</v>
      </c>
      <c r="L3" s="8">
        <v>573.79999999999995</v>
      </c>
      <c r="M3" s="8">
        <f t="shared" ref="M3:M66" si="0">K3-L3</f>
        <v>76.200000000000045</v>
      </c>
      <c r="N3" s="8">
        <v>124</v>
      </c>
      <c r="O3" s="8">
        <f>124+35</f>
        <v>159</v>
      </c>
      <c r="P3" s="8">
        <f t="shared" ref="P3:P26" si="1">L3*O3</f>
        <v>91234.2</v>
      </c>
      <c r="Q3" s="8">
        <f t="shared" ref="Q3:Q25" si="2">K3*N3</f>
        <v>80600</v>
      </c>
      <c r="R3" s="8">
        <f>R2+P3-Q3</f>
        <v>-94460.800000000003</v>
      </c>
      <c r="S3" s="9">
        <f>M3/K3*100</f>
        <v>11.723076923076931</v>
      </c>
    </row>
    <row r="4" spans="1:19">
      <c r="A4" s="8">
        <v>6</v>
      </c>
      <c r="B4" s="1">
        <v>42751</v>
      </c>
      <c r="C4" s="1">
        <v>42752</v>
      </c>
      <c r="D4" s="23">
        <v>1253.1253999999999</v>
      </c>
      <c r="E4" s="11">
        <v>996998156</v>
      </c>
      <c r="F4" s="8" t="s">
        <v>146</v>
      </c>
      <c r="G4" s="8" t="s">
        <v>54</v>
      </c>
      <c r="H4" s="8" t="s">
        <v>38</v>
      </c>
      <c r="I4" s="8" t="s">
        <v>19</v>
      </c>
      <c r="J4" s="8"/>
      <c r="K4" s="8">
        <v>592.35</v>
      </c>
      <c r="L4" s="8">
        <v>500</v>
      </c>
      <c r="M4" s="8">
        <f t="shared" si="0"/>
        <v>92.350000000000023</v>
      </c>
      <c r="N4" s="8">
        <v>124</v>
      </c>
      <c r="O4" s="8">
        <f>124+35</f>
        <v>159</v>
      </c>
      <c r="P4" s="8">
        <f t="shared" si="1"/>
        <v>79500</v>
      </c>
      <c r="Q4" s="8">
        <f t="shared" si="2"/>
        <v>73451.400000000009</v>
      </c>
      <c r="R4" s="8">
        <f>R3+P4-Q4</f>
        <v>-88412.200000000012</v>
      </c>
      <c r="S4" s="24">
        <f t="shared" ref="S4:S67" si="3">M4/K4*100</f>
        <v>15.590444838355705</v>
      </c>
    </row>
    <row r="5" spans="1:19">
      <c r="A5" s="8">
        <v>14</v>
      </c>
      <c r="B5" s="1">
        <v>42751</v>
      </c>
      <c r="C5" s="1">
        <v>42752</v>
      </c>
      <c r="D5" s="8">
        <v>1252</v>
      </c>
      <c r="E5" s="11">
        <v>996998156</v>
      </c>
      <c r="F5" s="8" t="s">
        <v>146</v>
      </c>
      <c r="G5" s="8" t="s">
        <v>54</v>
      </c>
      <c r="H5" s="8" t="s">
        <v>27</v>
      </c>
      <c r="I5" s="8" t="s">
        <v>19</v>
      </c>
      <c r="J5" s="8"/>
      <c r="K5" s="8">
        <v>197.2</v>
      </c>
      <c r="L5" s="8">
        <v>175</v>
      </c>
      <c r="M5" s="8">
        <f t="shared" si="0"/>
        <v>22.199999999999989</v>
      </c>
      <c r="N5" s="8">
        <v>124</v>
      </c>
      <c r="O5" s="8">
        <f>124+35</f>
        <v>159</v>
      </c>
      <c r="P5" s="8">
        <f t="shared" si="1"/>
        <v>27825</v>
      </c>
      <c r="Q5" s="8">
        <f t="shared" si="2"/>
        <v>24452.799999999999</v>
      </c>
      <c r="R5" s="8">
        <f t="shared" ref="R5:R68" si="4">R4+P5-Q5</f>
        <v>-85040.000000000015</v>
      </c>
      <c r="S5" s="9">
        <f t="shared" si="3"/>
        <v>11.257606490872206</v>
      </c>
    </row>
    <row r="6" spans="1:19">
      <c r="A6" s="8">
        <v>15</v>
      </c>
      <c r="B6" s="1">
        <v>42749</v>
      </c>
      <c r="C6" s="1">
        <v>42759</v>
      </c>
      <c r="D6" s="8">
        <v>1235</v>
      </c>
      <c r="E6" s="11">
        <v>156</v>
      </c>
      <c r="F6" s="8" t="s">
        <v>146</v>
      </c>
      <c r="G6" s="8" t="s">
        <v>54</v>
      </c>
      <c r="H6" s="8" t="s">
        <v>144</v>
      </c>
      <c r="I6" s="8" t="s">
        <v>19</v>
      </c>
      <c r="J6" s="8"/>
      <c r="K6" s="8">
        <v>652.70000000000005</v>
      </c>
      <c r="L6" s="8">
        <v>550</v>
      </c>
      <c r="M6" s="8">
        <f t="shared" si="0"/>
        <v>102.70000000000005</v>
      </c>
      <c r="N6" s="8">
        <v>125</v>
      </c>
      <c r="O6" s="8">
        <f>125+35</f>
        <v>160</v>
      </c>
      <c r="P6" s="8">
        <f t="shared" si="1"/>
        <v>88000</v>
      </c>
      <c r="Q6" s="8">
        <f t="shared" si="2"/>
        <v>81587.5</v>
      </c>
      <c r="R6" s="8">
        <f t="shared" si="4"/>
        <v>-78627.500000000015</v>
      </c>
      <c r="S6" s="24">
        <f t="shared" si="3"/>
        <v>15.734640723149997</v>
      </c>
    </row>
    <row r="7" spans="1:19">
      <c r="A7" s="8">
        <v>16</v>
      </c>
      <c r="B7" s="1">
        <v>42751</v>
      </c>
      <c r="C7" s="1">
        <v>42759</v>
      </c>
      <c r="D7" s="11" t="s">
        <v>145</v>
      </c>
      <c r="E7" s="11">
        <v>156</v>
      </c>
      <c r="F7" s="8" t="s">
        <v>146</v>
      </c>
      <c r="G7" s="8" t="s">
        <v>54</v>
      </c>
      <c r="H7" s="8" t="s">
        <v>66</v>
      </c>
      <c r="I7" s="8" t="s">
        <v>19</v>
      </c>
      <c r="J7" s="8"/>
      <c r="K7" s="8">
        <f>105.15+460.35</f>
        <v>565.5</v>
      </c>
      <c r="L7" s="8">
        <v>529.45000000000005</v>
      </c>
      <c r="M7" s="8">
        <f t="shared" si="0"/>
        <v>36.049999999999955</v>
      </c>
      <c r="N7" s="8">
        <v>124.5</v>
      </c>
      <c r="O7" s="8">
        <f>124.5+35</f>
        <v>159.5</v>
      </c>
      <c r="P7" s="8">
        <f t="shared" si="1"/>
        <v>84447.275000000009</v>
      </c>
      <c r="Q7" s="8">
        <f t="shared" si="2"/>
        <v>70404.75</v>
      </c>
      <c r="R7" s="8">
        <f t="shared" si="4"/>
        <v>-64584.975000000006</v>
      </c>
      <c r="S7" s="9">
        <f t="shared" si="3"/>
        <v>6.3748894783377459</v>
      </c>
    </row>
    <row r="8" spans="1:19">
      <c r="A8" s="8">
        <v>17</v>
      </c>
      <c r="B8" s="1">
        <v>42751</v>
      </c>
      <c r="C8" s="1">
        <v>42759</v>
      </c>
      <c r="D8" s="8">
        <v>1256</v>
      </c>
      <c r="E8" s="11">
        <v>159</v>
      </c>
      <c r="F8" s="8" t="s">
        <v>147</v>
      </c>
      <c r="G8" s="8" t="s">
        <v>35</v>
      </c>
      <c r="H8" s="8" t="s">
        <v>18</v>
      </c>
      <c r="I8" s="8" t="s">
        <v>19</v>
      </c>
      <c r="J8" s="8"/>
      <c r="K8" s="8">
        <v>493.5</v>
      </c>
      <c r="L8" s="8">
        <v>401.25</v>
      </c>
      <c r="M8" s="8">
        <f t="shared" si="0"/>
        <v>92.25</v>
      </c>
      <c r="N8" s="8">
        <v>154</v>
      </c>
      <c r="O8" s="8">
        <f>154+35</f>
        <v>189</v>
      </c>
      <c r="P8" s="8">
        <f t="shared" si="1"/>
        <v>75836.25</v>
      </c>
      <c r="Q8" s="8">
        <f t="shared" si="2"/>
        <v>75999</v>
      </c>
      <c r="R8" s="8">
        <f t="shared" si="4"/>
        <v>-64747.725000000006</v>
      </c>
      <c r="S8" s="24">
        <f t="shared" si="3"/>
        <v>18.693009118541035</v>
      </c>
    </row>
    <row r="9" spans="1:19">
      <c r="A9" s="8">
        <v>18</v>
      </c>
      <c r="B9" s="1">
        <v>42749</v>
      </c>
      <c r="C9" s="1">
        <v>42759</v>
      </c>
      <c r="D9" s="8">
        <v>1233</v>
      </c>
      <c r="E9" s="8">
        <v>159</v>
      </c>
      <c r="F9" s="8" t="s">
        <v>148</v>
      </c>
      <c r="G9" s="8" t="s">
        <v>35</v>
      </c>
      <c r="H9" s="8" t="s">
        <v>144</v>
      </c>
      <c r="I9" s="8" t="s">
        <v>19</v>
      </c>
      <c r="J9" s="8"/>
      <c r="K9" s="8">
        <v>199.85</v>
      </c>
      <c r="L9" s="8">
        <v>170.15</v>
      </c>
      <c r="M9" s="8">
        <f t="shared" si="0"/>
        <v>29.699999999999989</v>
      </c>
      <c r="N9" s="8">
        <v>170</v>
      </c>
      <c r="O9" s="8">
        <f>170+35</f>
        <v>205</v>
      </c>
      <c r="P9" s="8">
        <f t="shared" si="1"/>
        <v>34880.75</v>
      </c>
      <c r="Q9" s="8">
        <f t="shared" si="2"/>
        <v>33974.5</v>
      </c>
      <c r="R9" s="8">
        <f t="shared" si="4"/>
        <v>-63841.475000000006</v>
      </c>
      <c r="S9" s="24">
        <f t="shared" si="3"/>
        <v>14.86114585939454</v>
      </c>
    </row>
    <row r="10" spans="1:19">
      <c r="A10" s="8">
        <v>27</v>
      </c>
      <c r="B10" s="1">
        <v>42751</v>
      </c>
      <c r="C10" s="1">
        <v>42759</v>
      </c>
      <c r="D10" s="8">
        <v>1255</v>
      </c>
      <c r="E10" s="8">
        <v>159</v>
      </c>
      <c r="F10" s="8" t="s">
        <v>148</v>
      </c>
      <c r="G10" s="8" t="s">
        <v>35</v>
      </c>
      <c r="H10" s="8" t="s">
        <v>27</v>
      </c>
      <c r="I10" s="8" t="s">
        <v>19</v>
      </c>
      <c r="J10" s="8"/>
      <c r="K10" s="8">
        <v>295.75</v>
      </c>
      <c r="L10" s="8">
        <f>213.1+25</f>
        <v>238.1</v>
      </c>
      <c r="M10" s="8">
        <f t="shared" si="0"/>
        <v>57.650000000000006</v>
      </c>
      <c r="N10" s="8">
        <v>154</v>
      </c>
      <c r="O10" s="8">
        <f>154+35</f>
        <v>189</v>
      </c>
      <c r="P10" s="8">
        <f t="shared" si="1"/>
        <v>45000.9</v>
      </c>
      <c r="Q10" s="8">
        <f t="shared" si="2"/>
        <v>45545.5</v>
      </c>
      <c r="R10" s="8">
        <f t="shared" si="4"/>
        <v>-64386.075000000004</v>
      </c>
      <c r="S10" s="24">
        <f t="shared" si="3"/>
        <v>19.492814877430263</v>
      </c>
    </row>
    <row r="11" spans="1:19">
      <c r="A11" s="8">
        <v>29</v>
      </c>
      <c r="B11" s="1">
        <v>42749</v>
      </c>
      <c r="C11" s="1">
        <v>42759</v>
      </c>
      <c r="D11" s="8">
        <v>1227</v>
      </c>
      <c r="E11" s="8">
        <v>159</v>
      </c>
      <c r="F11" s="8" t="s">
        <v>148</v>
      </c>
      <c r="G11" s="8" t="s">
        <v>35</v>
      </c>
      <c r="H11" s="8" t="s">
        <v>38</v>
      </c>
      <c r="I11" s="8" t="s">
        <v>19</v>
      </c>
      <c r="J11" s="8"/>
      <c r="K11" s="8">
        <v>483.9</v>
      </c>
      <c r="L11" s="8">
        <f>376.65+25</f>
        <v>401.65</v>
      </c>
      <c r="M11" s="8">
        <f t="shared" si="0"/>
        <v>82.25</v>
      </c>
      <c r="N11" s="8">
        <v>170</v>
      </c>
      <c r="O11" s="8">
        <f>170+35</f>
        <v>205</v>
      </c>
      <c r="P11" s="8">
        <f t="shared" si="1"/>
        <v>82338.25</v>
      </c>
      <c r="Q11" s="8">
        <f t="shared" si="2"/>
        <v>82263</v>
      </c>
      <c r="R11" s="8">
        <f t="shared" si="4"/>
        <v>-64310.825000000004</v>
      </c>
      <c r="S11" s="24">
        <f t="shared" si="3"/>
        <v>16.997313494523663</v>
      </c>
    </row>
    <row r="12" spans="1:19">
      <c r="A12" s="8">
        <v>30</v>
      </c>
      <c r="B12" s="1">
        <v>42751</v>
      </c>
      <c r="C12" s="1">
        <v>42759</v>
      </c>
      <c r="D12" s="8">
        <v>1255</v>
      </c>
      <c r="E12" s="8">
        <v>159</v>
      </c>
      <c r="F12" s="8" t="s">
        <v>148</v>
      </c>
      <c r="G12" s="8" t="s">
        <v>35</v>
      </c>
      <c r="H12" s="8" t="s">
        <v>36</v>
      </c>
      <c r="I12" s="8" t="s">
        <v>19</v>
      </c>
      <c r="J12" s="8"/>
      <c r="K12" s="8">
        <v>287.55</v>
      </c>
      <c r="L12" s="8">
        <f>189.65+50</f>
        <v>239.65</v>
      </c>
      <c r="M12" s="8">
        <f t="shared" si="0"/>
        <v>47.900000000000006</v>
      </c>
      <c r="N12" s="8">
        <v>154</v>
      </c>
      <c r="O12" s="8">
        <f>154+35</f>
        <v>189</v>
      </c>
      <c r="P12" s="8">
        <f t="shared" si="1"/>
        <v>45293.85</v>
      </c>
      <c r="Q12" s="8">
        <f t="shared" si="2"/>
        <v>44282.700000000004</v>
      </c>
      <c r="R12" s="8">
        <f t="shared" si="4"/>
        <v>-63299.67500000001</v>
      </c>
      <c r="S12" s="24">
        <f t="shared" si="3"/>
        <v>16.657972526517128</v>
      </c>
    </row>
    <row r="13" spans="1:19">
      <c r="A13" s="8">
        <v>31</v>
      </c>
      <c r="B13" s="1">
        <v>42751</v>
      </c>
      <c r="C13" s="1">
        <v>42751</v>
      </c>
      <c r="D13" s="11" t="s">
        <v>149</v>
      </c>
      <c r="E13" s="11"/>
      <c r="F13" s="8" t="s">
        <v>151</v>
      </c>
      <c r="G13" s="8" t="s">
        <v>150</v>
      </c>
      <c r="H13" s="8" t="s">
        <v>18</v>
      </c>
      <c r="I13" s="8" t="s">
        <v>19</v>
      </c>
      <c r="J13" s="8"/>
      <c r="K13" s="8">
        <f>118.3+197.75</f>
        <v>316.05</v>
      </c>
      <c r="L13" s="8">
        <v>277.45</v>
      </c>
      <c r="M13" s="8">
        <f t="shared" si="0"/>
        <v>38.600000000000023</v>
      </c>
      <c r="N13" s="8">
        <v>129</v>
      </c>
      <c r="O13" s="8">
        <f>129+35</f>
        <v>164</v>
      </c>
      <c r="P13" s="8">
        <f t="shared" si="1"/>
        <v>45501.799999999996</v>
      </c>
      <c r="Q13" s="8">
        <f t="shared" si="2"/>
        <v>40770.450000000004</v>
      </c>
      <c r="R13" s="8">
        <f t="shared" si="4"/>
        <v>-58568.325000000019</v>
      </c>
      <c r="S13" s="9">
        <f t="shared" si="3"/>
        <v>12.213257395981655</v>
      </c>
    </row>
    <row r="14" spans="1:19">
      <c r="A14" s="8">
        <v>36</v>
      </c>
      <c r="B14" s="1">
        <v>42751</v>
      </c>
      <c r="C14" s="1">
        <v>42751</v>
      </c>
      <c r="D14" s="8">
        <v>1249</v>
      </c>
      <c r="E14" s="8"/>
      <c r="F14" s="8" t="s">
        <v>151</v>
      </c>
      <c r="G14" s="8" t="s">
        <v>150</v>
      </c>
      <c r="H14" s="8" t="s">
        <v>144</v>
      </c>
      <c r="I14" s="8" t="s">
        <v>19</v>
      </c>
      <c r="J14" s="8"/>
      <c r="K14" s="8">
        <v>409.75</v>
      </c>
      <c r="L14" s="8">
        <v>361.9</v>
      </c>
      <c r="M14" s="8">
        <f t="shared" si="0"/>
        <v>47.850000000000023</v>
      </c>
      <c r="N14" s="8">
        <v>129</v>
      </c>
      <c r="O14" s="8">
        <f>129+35</f>
        <v>164</v>
      </c>
      <c r="P14" s="8">
        <f t="shared" si="1"/>
        <v>59351.6</v>
      </c>
      <c r="Q14" s="8">
        <f t="shared" si="2"/>
        <v>52857.75</v>
      </c>
      <c r="R14" s="8">
        <f t="shared" si="4"/>
        <v>-52074.47500000002</v>
      </c>
      <c r="S14" s="9">
        <f t="shared" si="3"/>
        <v>11.677852348993294</v>
      </c>
    </row>
    <row r="15" spans="1:19">
      <c r="A15" s="8">
        <v>41</v>
      </c>
      <c r="B15" s="1">
        <v>42751</v>
      </c>
      <c r="C15" s="1">
        <v>42751</v>
      </c>
      <c r="D15" s="8">
        <v>1246</v>
      </c>
      <c r="E15" s="8"/>
      <c r="F15" s="8" t="s">
        <v>151</v>
      </c>
      <c r="G15" s="8" t="s">
        <v>150</v>
      </c>
      <c r="H15" s="8" t="s">
        <v>27</v>
      </c>
      <c r="I15" s="8" t="s">
        <v>19</v>
      </c>
      <c r="J15" s="8"/>
      <c r="K15" s="8">
        <v>121.8</v>
      </c>
      <c r="L15" s="8">
        <v>109.45</v>
      </c>
      <c r="M15" s="8">
        <f t="shared" si="0"/>
        <v>12.349999999999994</v>
      </c>
      <c r="N15" s="8">
        <v>158</v>
      </c>
      <c r="O15" s="8">
        <f>158+35</f>
        <v>193</v>
      </c>
      <c r="P15" s="8">
        <f t="shared" si="1"/>
        <v>21123.850000000002</v>
      </c>
      <c r="Q15" s="8">
        <f t="shared" si="2"/>
        <v>19244.399999999998</v>
      </c>
      <c r="R15" s="8">
        <f t="shared" si="4"/>
        <v>-50195.025000000016</v>
      </c>
      <c r="S15" s="9">
        <f t="shared" si="3"/>
        <v>10.139573070607549</v>
      </c>
    </row>
    <row r="16" spans="1:19">
      <c r="A16" s="8">
        <v>42</v>
      </c>
      <c r="B16" s="1">
        <v>42751</v>
      </c>
      <c r="C16" s="1">
        <v>42751</v>
      </c>
      <c r="D16" s="8">
        <v>1247</v>
      </c>
      <c r="E16" s="8"/>
      <c r="F16" s="8" t="s">
        <v>151</v>
      </c>
      <c r="G16" s="8" t="s">
        <v>150</v>
      </c>
      <c r="H16" s="8" t="s">
        <v>36</v>
      </c>
      <c r="I16" s="8" t="s">
        <v>19</v>
      </c>
      <c r="J16" s="8"/>
      <c r="K16" s="8">
        <v>98.95</v>
      </c>
      <c r="L16" s="8">
        <v>87.45</v>
      </c>
      <c r="M16" s="8">
        <f t="shared" si="0"/>
        <v>11.5</v>
      </c>
      <c r="N16" s="8">
        <v>158</v>
      </c>
      <c r="O16" s="8">
        <f>158+35</f>
        <v>193</v>
      </c>
      <c r="P16" s="8">
        <f t="shared" si="1"/>
        <v>16877.850000000002</v>
      </c>
      <c r="Q16" s="8">
        <f t="shared" si="2"/>
        <v>15634.1</v>
      </c>
      <c r="R16" s="8">
        <f t="shared" si="4"/>
        <v>-48951.275000000016</v>
      </c>
      <c r="S16" s="9">
        <f t="shared" si="3"/>
        <v>11.622031328954018</v>
      </c>
    </row>
    <row r="17" spans="1:20">
      <c r="A17" s="8">
        <v>44</v>
      </c>
      <c r="B17" s="1">
        <v>42751</v>
      </c>
      <c r="C17" s="1">
        <v>42751</v>
      </c>
      <c r="D17" s="8">
        <v>1251</v>
      </c>
      <c r="E17" s="8"/>
      <c r="F17" s="8" t="s">
        <v>151</v>
      </c>
      <c r="G17" s="8" t="s">
        <v>150</v>
      </c>
      <c r="H17" s="8" t="s">
        <v>70</v>
      </c>
      <c r="I17" s="8" t="s">
        <v>19</v>
      </c>
      <c r="J17" s="8"/>
      <c r="K17" s="8">
        <v>105.1</v>
      </c>
      <c r="L17" s="8">
        <v>92.35</v>
      </c>
      <c r="M17" s="8">
        <f t="shared" si="0"/>
        <v>12.75</v>
      </c>
      <c r="N17" s="8">
        <v>129</v>
      </c>
      <c r="O17" s="8">
        <f>129+35</f>
        <v>164</v>
      </c>
      <c r="P17" s="8">
        <f t="shared" si="1"/>
        <v>15145.4</v>
      </c>
      <c r="Q17" s="8">
        <f t="shared" si="2"/>
        <v>13557.9</v>
      </c>
      <c r="R17" s="8">
        <f t="shared" si="4"/>
        <v>-47363.775000000016</v>
      </c>
      <c r="S17" s="9">
        <f t="shared" si="3"/>
        <v>12.131303520456708</v>
      </c>
    </row>
    <row r="18" spans="1:20">
      <c r="A18" s="8">
        <v>45</v>
      </c>
      <c r="B18" s="1">
        <v>42739</v>
      </c>
      <c r="C18" s="1">
        <v>42746</v>
      </c>
      <c r="D18" s="8">
        <v>689</v>
      </c>
      <c r="E18" s="8">
        <v>993</v>
      </c>
      <c r="F18" s="8" t="s">
        <v>152</v>
      </c>
      <c r="G18" s="8" t="s">
        <v>54</v>
      </c>
      <c r="H18" s="8" t="s">
        <v>29</v>
      </c>
      <c r="I18" s="8" t="s">
        <v>19</v>
      </c>
      <c r="J18" s="8" t="s">
        <v>49</v>
      </c>
      <c r="K18" s="8">
        <v>343.70499999999998</v>
      </c>
      <c r="L18" s="8">
        <v>303.75</v>
      </c>
      <c r="M18" s="8">
        <f t="shared" si="0"/>
        <v>39.954999999999984</v>
      </c>
      <c r="N18" s="8">
        <v>151</v>
      </c>
      <c r="O18" s="8">
        <f>151+62</f>
        <v>213</v>
      </c>
      <c r="P18" s="8">
        <f t="shared" si="1"/>
        <v>64698.75</v>
      </c>
      <c r="Q18" s="8">
        <f t="shared" si="2"/>
        <v>51899.454999999994</v>
      </c>
      <c r="R18" s="8">
        <f t="shared" si="4"/>
        <v>-34564.48000000001</v>
      </c>
      <c r="S18" s="9">
        <f t="shared" si="3"/>
        <v>11.624794518555152</v>
      </c>
    </row>
    <row r="19" spans="1:20">
      <c r="A19" s="8">
        <v>46</v>
      </c>
      <c r="B19" s="1">
        <v>42739</v>
      </c>
      <c r="C19" s="1">
        <v>42746</v>
      </c>
      <c r="D19" s="8">
        <v>689</v>
      </c>
      <c r="E19" s="8">
        <v>993</v>
      </c>
      <c r="F19" s="8" t="s">
        <v>152</v>
      </c>
      <c r="G19" s="8" t="s">
        <v>54</v>
      </c>
      <c r="H19" s="8" t="s">
        <v>25</v>
      </c>
      <c r="I19" s="8" t="s">
        <v>19</v>
      </c>
      <c r="J19" s="8" t="s">
        <v>49</v>
      </c>
      <c r="K19" s="8">
        <v>248.3</v>
      </c>
      <c r="L19" s="8">
        <v>211</v>
      </c>
      <c r="M19" s="8">
        <f t="shared" si="0"/>
        <v>37.300000000000011</v>
      </c>
      <c r="N19" s="8">
        <v>151</v>
      </c>
      <c r="O19" s="8">
        <f>151+62</f>
        <v>213</v>
      </c>
      <c r="P19" s="8">
        <f t="shared" si="1"/>
        <v>44943</v>
      </c>
      <c r="Q19" s="8">
        <f t="shared" si="2"/>
        <v>37493.300000000003</v>
      </c>
      <c r="R19" s="8">
        <f t="shared" si="4"/>
        <v>-27114.780000000013</v>
      </c>
      <c r="S19" s="24">
        <f t="shared" si="3"/>
        <v>15.022150624244867</v>
      </c>
    </row>
    <row r="20" spans="1:20">
      <c r="A20" s="8">
        <v>49</v>
      </c>
      <c r="B20" s="1">
        <v>42739</v>
      </c>
      <c r="C20" s="1">
        <v>42746</v>
      </c>
      <c r="D20" s="8">
        <v>690</v>
      </c>
      <c r="E20" s="8">
        <v>993</v>
      </c>
      <c r="F20" s="8" t="s">
        <v>152</v>
      </c>
      <c r="G20" s="8" t="s">
        <v>54</v>
      </c>
      <c r="H20" s="8" t="s">
        <v>28</v>
      </c>
      <c r="I20" s="8" t="s">
        <v>19</v>
      </c>
      <c r="J20" s="8" t="s">
        <v>49</v>
      </c>
      <c r="K20" s="8">
        <v>350.25</v>
      </c>
      <c r="L20" s="8">
        <v>300.05</v>
      </c>
      <c r="M20" s="8">
        <f t="shared" si="0"/>
        <v>50.199999999999989</v>
      </c>
      <c r="N20" s="8">
        <v>151</v>
      </c>
      <c r="O20" s="8">
        <f>151+62</f>
        <v>213</v>
      </c>
      <c r="P20" s="8">
        <f t="shared" si="1"/>
        <v>63910.65</v>
      </c>
      <c r="Q20" s="8">
        <f t="shared" si="2"/>
        <v>52887.75</v>
      </c>
      <c r="R20" s="8">
        <f t="shared" si="4"/>
        <v>-16091.880000000012</v>
      </c>
      <c r="S20" s="9">
        <f t="shared" si="3"/>
        <v>14.332619557458957</v>
      </c>
    </row>
    <row r="21" spans="1:20">
      <c r="A21" s="8">
        <v>50</v>
      </c>
      <c r="B21" s="1">
        <v>42740</v>
      </c>
      <c r="C21" s="1">
        <v>42746</v>
      </c>
      <c r="D21" s="8">
        <v>1206</v>
      </c>
      <c r="E21" s="8">
        <v>993</v>
      </c>
      <c r="F21" s="8" t="s">
        <v>152</v>
      </c>
      <c r="G21" s="8" t="s">
        <v>54</v>
      </c>
      <c r="H21" s="8" t="s">
        <v>27</v>
      </c>
      <c r="I21" s="8" t="s">
        <v>19</v>
      </c>
      <c r="J21" s="8" t="s">
        <v>49</v>
      </c>
      <c r="K21" s="8">
        <v>54.35</v>
      </c>
      <c r="L21" s="8">
        <v>45.5</v>
      </c>
      <c r="M21" s="8">
        <f t="shared" si="0"/>
        <v>8.8500000000000014</v>
      </c>
      <c r="N21" s="8">
        <v>151</v>
      </c>
      <c r="O21" s="8">
        <f>151+62</f>
        <v>213</v>
      </c>
      <c r="P21" s="8">
        <f t="shared" si="1"/>
        <v>9691.5</v>
      </c>
      <c r="Q21" s="8">
        <f t="shared" si="2"/>
        <v>8206.85</v>
      </c>
      <c r="R21" s="8">
        <f t="shared" si="4"/>
        <v>-14607.230000000012</v>
      </c>
      <c r="S21" s="24">
        <f t="shared" si="3"/>
        <v>16.28334866605336</v>
      </c>
    </row>
    <row r="22" spans="1:20">
      <c r="A22" s="8">
        <v>51</v>
      </c>
      <c r="B22" s="1">
        <v>42740</v>
      </c>
      <c r="C22" s="1">
        <v>42746</v>
      </c>
      <c r="D22" s="8">
        <v>699</v>
      </c>
      <c r="E22" s="8">
        <v>994</v>
      </c>
      <c r="F22" s="8" t="s">
        <v>153</v>
      </c>
      <c r="G22" s="8" t="s">
        <v>40</v>
      </c>
      <c r="H22" s="8" t="s">
        <v>37</v>
      </c>
      <c r="I22" s="8"/>
      <c r="J22" s="8" t="s">
        <v>23</v>
      </c>
      <c r="K22" s="8">
        <v>47.6</v>
      </c>
      <c r="L22" s="8">
        <v>43.4</v>
      </c>
      <c r="M22" s="8">
        <f t="shared" si="0"/>
        <v>4.2000000000000028</v>
      </c>
      <c r="N22" s="8">
        <v>219</v>
      </c>
      <c r="O22" s="8">
        <f>219+72-15</f>
        <v>276</v>
      </c>
      <c r="P22" s="8">
        <f t="shared" si="1"/>
        <v>11978.4</v>
      </c>
      <c r="Q22" s="8">
        <f t="shared" si="2"/>
        <v>10424.4</v>
      </c>
      <c r="R22" s="8">
        <f t="shared" si="4"/>
        <v>-13053.230000000012</v>
      </c>
      <c r="S22" s="9">
        <f t="shared" si="3"/>
        <v>8.8235294117647118</v>
      </c>
    </row>
    <row r="23" spans="1:20">
      <c r="A23" s="8">
        <v>52</v>
      </c>
      <c r="B23" s="1">
        <v>42740</v>
      </c>
      <c r="C23" s="1">
        <v>42746</v>
      </c>
      <c r="D23" s="8">
        <v>699</v>
      </c>
      <c r="E23" s="8">
        <v>994</v>
      </c>
      <c r="F23" s="8" t="s">
        <v>154</v>
      </c>
      <c r="G23" s="8" t="s">
        <v>40</v>
      </c>
      <c r="H23" s="8" t="s">
        <v>47</v>
      </c>
      <c r="I23" s="8"/>
      <c r="J23" s="8" t="s">
        <v>23</v>
      </c>
      <c r="K23" s="8">
        <v>47.05</v>
      </c>
      <c r="L23" s="8">
        <v>44.55</v>
      </c>
      <c r="M23" s="8">
        <f t="shared" si="0"/>
        <v>2.5</v>
      </c>
      <c r="N23" s="8">
        <v>219</v>
      </c>
      <c r="O23" s="8">
        <f>219+72-15</f>
        <v>276</v>
      </c>
      <c r="P23" s="8">
        <f t="shared" si="1"/>
        <v>12295.8</v>
      </c>
      <c r="Q23" s="8">
        <f t="shared" si="2"/>
        <v>10303.949999999999</v>
      </c>
      <c r="R23" s="8">
        <f t="shared" si="4"/>
        <v>-11061.380000000012</v>
      </c>
      <c r="S23" s="9">
        <f t="shared" si="3"/>
        <v>5.313496280552604</v>
      </c>
    </row>
    <row r="24" spans="1:20">
      <c r="A24" s="8">
        <v>53</v>
      </c>
      <c r="B24" s="1">
        <v>42751</v>
      </c>
      <c r="C24" s="1">
        <v>42752</v>
      </c>
      <c r="D24" s="8">
        <v>1261</v>
      </c>
      <c r="E24" s="8">
        <v>997</v>
      </c>
      <c r="F24" s="8" t="s">
        <v>155</v>
      </c>
      <c r="G24" s="8" t="s">
        <v>40</v>
      </c>
      <c r="H24" s="8" t="s">
        <v>59</v>
      </c>
      <c r="I24" s="8"/>
      <c r="J24" s="8" t="s">
        <v>23</v>
      </c>
      <c r="K24" s="8">
        <v>51.05</v>
      </c>
      <c r="L24" s="8">
        <v>49.75</v>
      </c>
      <c r="M24" s="8">
        <f t="shared" si="0"/>
        <v>1.2999999999999972</v>
      </c>
      <c r="N24" s="8">
        <v>228</v>
      </c>
      <c r="O24" s="8">
        <f>228+72-15</f>
        <v>285</v>
      </c>
      <c r="P24" s="8">
        <f t="shared" si="1"/>
        <v>14178.75</v>
      </c>
      <c r="Q24" s="8">
        <f t="shared" si="2"/>
        <v>11639.4</v>
      </c>
      <c r="R24" s="8">
        <f t="shared" si="4"/>
        <v>-8522.0300000000116</v>
      </c>
      <c r="S24" s="9">
        <f t="shared" si="3"/>
        <v>2.5465230166503376</v>
      </c>
    </row>
    <row r="25" spans="1:20">
      <c r="A25" s="8">
        <v>54</v>
      </c>
      <c r="B25" s="1">
        <v>42749</v>
      </c>
      <c r="C25" s="1">
        <v>42752</v>
      </c>
      <c r="D25" s="8">
        <v>1229</v>
      </c>
      <c r="E25" s="8">
        <v>997</v>
      </c>
      <c r="F25" s="8" t="s">
        <v>156</v>
      </c>
      <c r="G25" s="8" t="s">
        <v>40</v>
      </c>
      <c r="H25" s="8" t="s">
        <v>59</v>
      </c>
      <c r="I25" s="8"/>
      <c r="J25" s="8" t="s">
        <v>23</v>
      </c>
      <c r="K25" s="8">
        <v>51.1</v>
      </c>
      <c r="L25" s="8">
        <v>49.95</v>
      </c>
      <c r="M25" s="8">
        <f t="shared" si="0"/>
        <v>1.1499999999999986</v>
      </c>
      <c r="N25" s="8">
        <v>228</v>
      </c>
      <c r="O25" s="8">
        <f t="shared" ref="O25:O43" si="5">228+72-15</f>
        <v>285</v>
      </c>
      <c r="P25" s="8">
        <f t="shared" si="1"/>
        <v>14235.75</v>
      </c>
      <c r="Q25" s="8">
        <f t="shared" si="2"/>
        <v>11650.800000000001</v>
      </c>
      <c r="R25" s="8">
        <f t="shared" si="4"/>
        <v>-5937.0800000000127</v>
      </c>
      <c r="S25" s="9">
        <f t="shared" si="3"/>
        <v>2.250489236790604</v>
      </c>
    </row>
    <row r="26" spans="1:20">
      <c r="A26" s="8">
        <v>65</v>
      </c>
      <c r="B26" s="1">
        <v>42751</v>
      </c>
      <c r="C26" s="1">
        <v>42752</v>
      </c>
      <c r="D26" s="8">
        <v>1261</v>
      </c>
      <c r="E26" s="8">
        <v>997</v>
      </c>
      <c r="F26" s="8" t="s">
        <v>157</v>
      </c>
      <c r="G26" s="8" t="s">
        <v>40</v>
      </c>
      <c r="H26" s="8" t="s">
        <v>59</v>
      </c>
      <c r="I26" s="8"/>
      <c r="J26" s="8" t="s">
        <v>23</v>
      </c>
      <c r="K26" s="8">
        <v>52.85</v>
      </c>
      <c r="L26" s="8">
        <v>51.05</v>
      </c>
      <c r="M26" s="8">
        <f t="shared" si="0"/>
        <v>1.8000000000000043</v>
      </c>
      <c r="N26" s="8">
        <v>228</v>
      </c>
      <c r="O26" s="8">
        <f t="shared" si="5"/>
        <v>285</v>
      </c>
      <c r="P26" s="8">
        <f t="shared" si="1"/>
        <v>14549.25</v>
      </c>
      <c r="Q26" s="8">
        <f t="shared" ref="Q26:Q72" si="6">K26*N26</f>
        <v>12049.800000000001</v>
      </c>
      <c r="R26" s="8">
        <f t="shared" si="4"/>
        <v>-3437.6300000000138</v>
      </c>
      <c r="S26" s="9">
        <f t="shared" si="3"/>
        <v>3.4058656575212947</v>
      </c>
    </row>
    <row r="27" spans="1:20">
      <c r="A27" s="8">
        <v>66</v>
      </c>
      <c r="B27" s="1">
        <v>42751</v>
      </c>
      <c r="C27" s="1">
        <v>42754</v>
      </c>
      <c r="D27" s="8">
        <v>1260</v>
      </c>
      <c r="E27" s="8">
        <v>999</v>
      </c>
      <c r="F27" s="8" t="s">
        <v>158</v>
      </c>
      <c r="G27" s="8" t="s">
        <v>40</v>
      </c>
      <c r="H27" s="8" t="s">
        <v>59</v>
      </c>
      <c r="I27" s="8"/>
      <c r="J27" s="8" t="s">
        <v>23</v>
      </c>
      <c r="K27" s="8">
        <v>51.3</v>
      </c>
      <c r="L27" s="8">
        <v>50.7</v>
      </c>
      <c r="M27" s="8">
        <f t="shared" si="0"/>
        <v>0.59999999999999432</v>
      </c>
      <c r="N27" s="8">
        <v>228</v>
      </c>
      <c r="O27" s="8">
        <f t="shared" si="5"/>
        <v>285</v>
      </c>
      <c r="P27" s="8">
        <f t="shared" ref="P27:P72" si="7">L27*O27</f>
        <v>14449.5</v>
      </c>
      <c r="Q27" s="8">
        <f t="shared" si="6"/>
        <v>11696.4</v>
      </c>
      <c r="R27" s="8">
        <f t="shared" si="4"/>
        <v>-684.53000000001339</v>
      </c>
      <c r="S27" s="9">
        <f t="shared" si="3"/>
        <v>1.1695906432748429</v>
      </c>
    </row>
    <row r="28" spans="1:20" s="13" customFormat="1">
      <c r="A28" s="12">
        <v>67</v>
      </c>
      <c r="B28" s="1">
        <v>42749</v>
      </c>
      <c r="C28" s="1">
        <v>42754</v>
      </c>
      <c r="D28" s="8">
        <v>1232</v>
      </c>
      <c r="E28" s="8">
        <v>999</v>
      </c>
      <c r="F28" s="8" t="s">
        <v>159</v>
      </c>
      <c r="G28" s="8" t="s">
        <v>40</v>
      </c>
      <c r="H28" s="8" t="s">
        <v>59</v>
      </c>
      <c r="I28" s="12"/>
      <c r="J28" s="8" t="s">
        <v>23</v>
      </c>
      <c r="K28" s="12">
        <v>58.9</v>
      </c>
      <c r="L28" s="12">
        <v>55.5</v>
      </c>
      <c r="M28" s="8">
        <f t="shared" si="0"/>
        <v>3.3999999999999986</v>
      </c>
      <c r="N28" s="8">
        <v>228</v>
      </c>
      <c r="O28" s="8">
        <f t="shared" si="5"/>
        <v>285</v>
      </c>
      <c r="P28" s="12">
        <f t="shared" si="7"/>
        <v>15817.5</v>
      </c>
      <c r="Q28" s="12">
        <f t="shared" si="6"/>
        <v>13429.199999999999</v>
      </c>
      <c r="R28" s="8">
        <f t="shared" si="4"/>
        <v>1703.7699999999877</v>
      </c>
      <c r="S28" s="9">
        <f t="shared" si="3"/>
        <v>5.7724957555178245</v>
      </c>
      <c r="T28" s="9"/>
    </row>
    <row r="29" spans="1:20">
      <c r="A29" s="8">
        <v>68</v>
      </c>
      <c r="B29" s="1">
        <v>42749</v>
      </c>
      <c r="C29" s="1">
        <v>42754</v>
      </c>
      <c r="D29" s="8">
        <v>1231</v>
      </c>
      <c r="E29" s="8">
        <v>999</v>
      </c>
      <c r="F29" s="8" t="s">
        <v>160</v>
      </c>
      <c r="G29" s="8" t="s">
        <v>40</v>
      </c>
      <c r="H29" s="8" t="s">
        <v>59</v>
      </c>
      <c r="I29" s="8"/>
      <c r="J29" s="8" t="s">
        <v>23</v>
      </c>
      <c r="K29" s="8">
        <v>51.75</v>
      </c>
      <c r="L29" s="8">
        <v>48.45</v>
      </c>
      <c r="M29" s="8">
        <f t="shared" si="0"/>
        <v>3.2999999999999972</v>
      </c>
      <c r="N29" s="8">
        <v>228</v>
      </c>
      <c r="O29" s="8">
        <f t="shared" si="5"/>
        <v>285</v>
      </c>
      <c r="P29" s="8">
        <f t="shared" si="7"/>
        <v>13808.25</v>
      </c>
      <c r="Q29" s="8">
        <f t="shared" si="6"/>
        <v>11799</v>
      </c>
      <c r="R29" s="8">
        <f t="shared" si="4"/>
        <v>3713.0199999999877</v>
      </c>
      <c r="S29" s="9">
        <f t="shared" si="3"/>
        <v>6.3768115942028931</v>
      </c>
    </row>
    <row r="30" spans="1:20">
      <c r="A30" s="8">
        <v>69</v>
      </c>
      <c r="B30" s="1">
        <v>42749</v>
      </c>
      <c r="C30" s="1">
        <v>42754</v>
      </c>
      <c r="D30" s="8">
        <v>1232</v>
      </c>
      <c r="E30" s="8">
        <v>999</v>
      </c>
      <c r="F30" s="8" t="s">
        <v>161</v>
      </c>
      <c r="G30" s="8" t="s">
        <v>40</v>
      </c>
      <c r="H30" s="8" t="s">
        <v>59</v>
      </c>
      <c r="I30" s="8"/>
      <c r="J30" s="8" t="s">
        <v>23</v>
      </c>
      <c r="K30" s="8">
        <v>55.7</v>
      </c>
      <c r="L30" s="8">
        <v>52.2</v>
      </c>
      <c r="M30" s="8">
        <f t="shared" si="0"/>
        <v>3.5</v>
      </c>
      <c r="N30" s="8">
        <v>228</v>
      </c>
      <c r="O30" s="8">
        <f t="shared" si="5"/>
        <v>285</v>
      </c>
      <c r="P30" s="8">
        <f t="shared" si="7"/>
        <v>14877</v>
      </c>
      <c r="Q30" s="8">
        <f t="shared" si="6"/>
        <v>12699.6</v>
      </c>
      <c r="R30" s="8">
        <f t="shared" si="4"/>
        <v>5890.4199999999892</v>
      </c>
      <c r="S30" s="9">
        <f t="shared" si="3"/>
        <v>6.2836624775583481</v>
      </c>
    </row>
    <row r="31" spans="1:20">
      <c r="A31" s="8">
        <v>70</v>
      </c>
      <c r="B31" s="1">
        <v>42751</v>
      </c>
      <c r="C31" s="1">
        <v>42754</v>
      </c>
      <c r="D31" s="8">
        <v>1257</v>
      </c>
      <c r="E31" s="8">
        <v>999</v>
      </c>
      <c r="F31" s="8" t="s">
        <v>162</v>
      </c>
      <c r="G31" s="8" t="s">
        <v>40</v>
      </c>
      <c r="H31" s="8" t="s">
        <v>59</v>
      </c>
      <c r="I31" s="8"/>
      <c r="J31" s="8" t="s">
        <v>23</v>
      </c>
      <c r="K31" s="8">
        <v>54.15</v>
      </c>
      <c r="L31" s="8">
        <v>53.2</v>
      </c>
      <c r="M31" s="8">
        <f t="shared" si="0"/>
        <v>0.94999999999999574</v>
      </c>
      <c r="N31" s="8">
        <v>228</v>
      </c>
      <c r="O31" s="8">
        <f t="shared" si="5"/>
        <v>285</v>
      </c>
      <c r="P31" s="8">
        <f t="shared" si="7"/>
        <v>15162</v>
      </c>
      <c r="Q31" s="8">
        <f t="shared" si="6"/>
        <v>12346.199999999999</v>
      </c>
      <c r="R31" s="8">
        <f t="shared" si="4"/>
        <v>8706.2199999999921</v>
      </c>
      <c r="S31" s="9">
        <f t="shared" si="3"/>
        <v>1.7543859649122731</v>
      </c>
      <c r="T31" s="9">
        <f t="shared" ref="T31:T65" si="8">M31/K31*100</f>
        <v>1.7543859649122731</v>
      </c>
    </row>
    <row r="32" spans="1:20">
      <c r="A32" s="8">
        <v>71</v>
      </c>
      <c r="B32" s="1">
        <v>42751</v>
      </c>
      <c r="C32" s="1">
        <v>42754</v>
      </c>
      <c r="D32" s="8">
        <v>1258</v>
      </c>
      <c r="E32" s="8">
        <v>999</v>
      </c>
      <c r="F32" s="8" t="s">
        <v>163</v>
      </c>
      <c r="G32" s="8" t="s">
        <v>40</v>
      </c>
      <c r="H32" s="8" t="s">
        <v>59</v>
      </c>
      <c r="I32" s="8"/>
      <c r="J32" s="8" t="s">
        <v>23</v>
      </c>
      <c r="K32" s="8">
        <v>52.25</v>
      </c>
      <c r="L32" s="8">
        <v>52.05</v>
      </c>
      <c r="M32" s="8">
        <f t="shared" si="0"/>
        <v>0.20000000000000284</v>
      </c>
      <c r="N32" s="8">
        <v>228</v>
      </c>
      <c r="O32" s="8">
        <f t="shared" si="5"/>
        <v>285</v>
      </c>
      <c r="P32" s="8">
        <f t="shared" si="7"/>
        <v>14834.25</v>
      </c>
      <c r="Q32" s="8">
        <f t="shared" si="6"/>
        <v>11913</v>
      </c>
      <c r="R32" s="8">
        <f t="shared" si="4"/>
        <v>11627.469999999994</v>
      </c>
      <c r="S32" s="9">
        <f t="shared" si="3"/>
        <v>0.38277511961723032</v>
      </c>
      <c r="T32" s="9">
        <f t="shared" si="8"/>
        <v>0.38277511961723032</v>
      </c>
    </row>
    <row r="33" spans="1:20">
      <c r="A33" s="8">
        <v>72</v>
      </c>
      <c r="B33" s="1">
        <v>42751</v>
      </c>
      <c r="C33" s="1">
        <v>42754</v>
      </c>
      <c r="D33" s="8">
        <v>1258</v>
      </c>
      <c r="E33" s="8">
        <v>999</v>
      </c>
      <c r="F33" s="8" t="s">
        <v>164</v>
      </c>
      <c r="G33" s="8" t="s">
        <v>40</v>
      </c>
      <c r="H33" s="8" t="s">
        <v>59</v>
      </c>
      <c r="I33" s="8"/>
      <c r="J33" s="8" t="s">
        <v>23</v>
      </c>
      <c r="K33" s="8">
        <v>52.35</v>
      </c>
      <c r="L33" s="8">
        <v>51.55</v>
      </c>
      <c r="M33" s="8">
        <f t="shared" si="0"/>
        <v>0.80000000000000426</v>
      </c>
      <c r="N33" s="8">
        <v>228</v>
      </c>
      <c r="O33" s="8">
        <f t="shared" si="5"/>
        <v>285</v>
      </c>
      <c r="P33" s="8">
        <f t="shared" si="7"/>
        <v>14691.75</v>
      </c>
      <c r="Q33" s="8">
        <f t="shared" si="6"/>
        <v>11935.800000000001</v>
      </c>
      <c r="R33" s="8">
        <f t="shared" si="4"/>
        <v>14383.419999999993</v>
      </c>
      <c r="S33" s="9">
        <f t="shared" si="3"/>
        <v>1.5281757402101324</v>
      </c>
      <c r="T33" s="9">
        <f t="shared" si="8"/>
        <v>1.5281757402101324</v>
      </c>
    </row>
    <row r="34" spans="1:20">
      <c r="A34" s="8">
        <v>73</v>
      </c>
      <c r="B34" s="1">
        <v>42751</v>
      </c>
      <c r="C34" s="1">
        <v>42754</v>
      </c>
      <c r="D34" s="8">
        <v>1259</v>
      </c>
      <c r="E34" s="8">
        <v>999</v>
      </c>
      <c r="F34" s="8" t="s">
        <v>165</v>
      </c>
      <c r="G34" s="8" t="s">
        <v>40</v>
      </c>
      <c r="H34" s="8" t="s">
        <v>59</v>
      </c>
      <c r="I34" s="8"/>
      <c r="J34" s="8" t="s">
        <v>23</v>
      </c>
      <c r="K34" s="8">
        <v>51.15</v>
      </c>
      <c r="L34" s="8">
        <v>50</v>
      </c>
      <c r="M34" s="8">
        <f t="shared" si="0"/>
        <v>1.1499999999999986</v>
      </c>
      <c r="N34" s="8">
        <v>228</v>
      </c>
      <c r="O34" s="8">
        <f t="shared" si="5"/>
        <v>285</v>
      </c>
      <c r="P34" s="8">
        <f t="shared" si="7"/>
        <v>14250</v>
      </c>
      <c r="Q34" s="8">
        <f t="shared" si="6"/>
        <v>11662.199999999999</v>
      </c>
      <c r="R34" s="8">
        <f t="shared" si="4"/>
        <v>16971.219999999994</v>
      </c>
      <c r="S34" s="9">
        <f t="shared" si="3"/>
        <v>2.2482893450635357</v>
      </c>
      <c r="T34" s="9">
        <f t="shared" si="8"/>
        <v>2.2482893450635357</v>
      </c>
    </row>
    <row r="35" spans="1:20">
      <c r="A35" s="8">
        <v>74</v>
      </c>
      <c r="B35" s="1">
        <v>42749</v>
      </c>
      <c r="C35" s="1">
        <v>42754</v>
      </c>
      <c r="D35" s="8">
        <v>1226</v>
      </c>
      <c r="E35" s="8">
        <v>999</v>
      </c>
      <c r="F35" s="8" t="s">
        <v>166</v>
      </c>
      <c r="G35" s="8" t="s">
        <v>40</v>
      </c>
      <c r="H35" s="8" t="s">
        <v>59</v>
      </c>
      <c r="I35" s="8"/>
      <c r="J35" s="8" t="s">
        <v>23</v>
      </c>
      <c r="K35" s="8">
        <v>51.9</v>
      </c>
      <c r="L35" s="8">
        <v>51.1</v>
      </c>
      <c r="M35" s="8">
        <f t="shared" si="0"/>
        <v>0.79999999999999716</v>
      </c>
      <c r="N35" s="8">
        <v>228</v>
      </c>
      <c r="O35" s="8">
        <f t="shared" si="5"/>
        <v>285</v>
      </c>
      <c r="P35" s="8">
        <f t="shared" si="7"/>
        <v>14563.5</v>
      </c>
      <c r="Q35" s="8">
        <f t="shared" si="6"/>
        <v>11833.199999999999</v>
      </c>
      <c r="R35" s="8">
        <f t="shared" si="4"/>
        <v>19701.519999999997</v>
      </c>
      <c r="S35" s="9">
        <f t="shared" si="3"/>
        <v>1.5414258188824608</v>
      </c>
      <c r="T35" s="9">
        <f t="shared" si="8"/>
        <v>1.5414258188824608</v>
      </c>
    </row>
    <row r="36" spans="1:20">
      <c r="A36" s="8">
        <v>75</v>
      </c>
      <c r="B36" s="1">
        <v>42749</v>
      </c>
      <c r="C36" s="1">
        <v>42754</v>
      </c>
      <c r="D36" s="8">
        <v>1231</v>
      </c>
      <c r="E36" s="8">
        <v>1000</v>
      </c>
      <c r="F36" s="8" t="s">
        <v>191</v>
      </c>
      <c r="G36" s="8" t="s">
        <v>40</v>
      </c>
      <c r="H36" s="8" t="s">
        <v>59</v>
      </c>
      <c r="I36" s="8"/>
      <c r="J36" s="8" t="s">
        <v>23</v>
      </c>
      <c r="K36" s="8">
        <v>50.1</v>
      </c>
      <c r="L36" s="8">
        <v>50.55</v>
      </c>
      <c r="M36" s="8">
        <f t="shared" si="0"/>
        <v>-0.44999999999999574</v>
      </c>
      <c r="N36" s="8">
        <v>228</v>
      </c>
      <c r="O36" s="8">
        <f t="shared" si="5"/>
        <v>285</v>
      </c>
      <c r="P36" s="8">
        <f t="shared" si="7"/>
        <v>14406.75</v>
      </c>
      <c r="Q36" s="8">
        <f t="shared" si="6"/>
        <v>11422.800000000001</v>
      </c>
      <c r="R36" s="8">
        <f t="shared" si="4"/>
        <v>22685.469999999994</v>
      </c>
      <c r="S36" s="9">
        <f t="shared" si="3"/>
        <v>-0.89820359281436268</v>
      </c>
      <c r="T36" s="9">
        <f t="shared" si="8"/>
        <v>-0.89820359281436268</v>
      </c>
    </row>
    <row r="37" spans="1:20">
      <c r="A37" s="8">
        <v>76</v>
      </c>
      <c r="B37" s="1">
        <v>42751</v>
      </c>
      <c r="C37" s="1">
        <v>42754</v>
      </c>
      <c r="D37" s="8">
        <v>1259</v>
      </c>
      <c r="E37" s="8">
        <v>1000</v>
      </c>
      <c r="F37" s="8" t="s">
        <v>167</v>
      </c>
      <c r="G37" s="8" t="s">
        <v>40</v>
      </c>
      <c r="H37" s="8" t="s">
        <v>59</v>
      </c>
      <c r="I37" s="8"/>
      <c r="J37" s="8" t="s">
        <v>23</v>
      </c>
      <c r="K37" s="8">
        <v>53.1</v>
      </c>
      <c r="L37" s="8">
        <v>52.3</v>
      </c>
      <c r="M37" s="8">
        <f t="shared" si="0"/>
        <v>0.80000000000000426</v>
      </c>
      <c r="N37" s="8">
        <v>228</v>
      </c>
      <c r="O37" s="8">
        <f t="shared" si="5"/>
        <v>285</v>
      </c>
      <c r="P37" s="8">
        <f t="shared" si="7"/>
        <v>14905.5</v>
      </c>
      <c r="Q37" s="8">
        <f t="shared" si="6"/>
        <v>12106.800000000001</v>
      </c>
      <c r="R37" s="8">
        <f t="shared" si="4"/>
        <v>25484.169999999991</v>
      </c>
      <c r="S37" s="9">
        <f t="shared" si="3"/>
        <v>1.5065913370998196</v>
      </c>
      <c r="T37" s="9">
        <f t="shared" si="8"/>
        <v>1.5065913370998196</v>
      </c>
    </row>
    <row r="38" spans="1:20">
      <c r="A38" s="8">
        <v>85</v>
      </c>
      <c r="B38" s="1">
        <v>42749</v>
      </c>
      <c r="C38" s="1">
        <v>42754</v>
      </c>
      <c r="D38" s="8">
        <v>1229</v>
      </c>
      <c r="E38" s="8">
        <v>1000</v>
      </c>
      <c r="F38" s="8" t="s">
        <v>168</v>
      </c>
      <c r="G38" s="8" t="s">
        <v>40</v>
      </c>
      <c r="H38" s="8" t="s">
        <v>59</v>
      </c>
      <c r="I38" s="8"/>
      <c r="J38" s="8" t="s">
        <v>23</v>
      </c>
      <c r="K38" s="8">
        <v>51.2</v>
      </c>
      <c r="L38" s="8">
        <v>50.85</v>
      </c>
      <c r="M38" s="8">
        <f t="shared" si="0"/>
        <v>0.35000000000000142</v>
      </c>
      <c r="N38" s="8">
        <v>228</v>
      </c>
      <c r="O38" s="8">
        <f t="shared" si="5"/>
        <v>285</v>
      </c>
      <c r="P38" s="8">
        <f t="shared" si="7"/>
        <v>14492.25</v>
      </c>
      <c r="Q38" s="8">
        <f t="shared" si="6"/>
        <v>11673.6</v>
      </c>
      <c r="R38" s="8">
        <f t="shared" si="4"/>
        <v>28302.819999999992</v>
      </c>
      <c r="S38" s="9">
        <f t="shared" si="3"/>
        <v>0.68359375000000278</v>
      </c>
      <c r="T38" s="9">
        <f t="shared" si="8"/>
        <v>0.68359375000000278</v>
      </c>
    </row>
    <row r="39" spans="1:20">
      <c r="A39" s="8">
        <v>86</v>
      </c>
      <c r="B39" s="1">
        <v>42749</v>
      </c>
      <c r="C39" s="1">
        <v>42754</v>
      </c>
      <c r="D39" s="8">
        <v>1226</v>
      </c>
      <c r="E39" s="8">
        <v>1000</v>
      </c>
      <c r="F39" s="8" t="s">
        <v>169</v>
      </c>
      <c r="G39" s="8" t="s">
        <v>40</v>
      </c>
      <c r="H39" s="8" t="s">
        <v>59</v>
      </c>
      <c r="I39" s="8"/>
      <c r="J39" s="8" t="s">
        <v>23</v>
      </c>
      <c r="K39" s="8">
        <v>48.5</v>
      </c>
      <c r="L39" s="8">
        <v>48.2</v>
      </c>
      <c r="M39" s="8">
        <f t="shared" si="0"/>
        <v>0.29999999999999716</v>
      </c>
      <c r="N39" s="8">
        <v>228</v>
      </c>
      <c r="O39" s="8">
        <f t="shared" si="5"/>
        <v>285</v>
      </c>
      <c r="P39" s="8">
        <f t="shared" si="7"/>
        <v>13737</v>
      </c>
      <c r="Q39" s="8">
        <f t="shared" si="6"/>
        <v>11058</v>
      </c>
      <c r="R39" s="8">
        <f t="shared" si="4"/>
        <v>30981.819999999992</v>
      </c>
      <c r="S39" s="9">
        <f t="shared" si="3"/>
        <v>0.61855670103092197</v>
      </c>
      <c r="T39" s="9">
        <f t="shared" si="8"/>
        <v>0.61855670103092197</v>
      </c>
    </row>
    <row r="40" spans="1:20">
      <c r="A40" s="8">
        <v>87</v>
      </c>
      <c r="B40" s="1">
        <v>42749</v>
      </c>
      <c r="C40" s="1">
        <v>42754</v>
      </c>
      <c r="D40" s="8">
        <v>1225</v>
      </c>
      <c r="E40" s="8">
        <v>1000</v>
      </c>
      <c r="F40" s="8" t="s">
        <v>170</v>
      </c>
      <c r="G40" s="8" t="s">
        <v>40</v>
      </c>
      <c r="H40" s="8" t="s">
        <v>59</v>
      </c>
      <c r="I40" s="8"/>
      <c r="J40" s="8" t="s">
        <v>23</v>
      </c>
      <c r="K40" s="8">
        <v>52.05</v>
      </c>
      <c r="L40" s="8">
        <v>51.9</v>
      </c>
      <c r="M40" s="8">
        <f t="shared" si="0"/>
        <v>0.14999999999999858</v>
      </c>
      <c r="N40" s="8">
        <v>228</v>
      </c>
      <c r="O40" s="8">
        <f t="shared" si="5"/>
        <v>285</v>
      </c>
      <c r="P40" s="8">
        <f t="shared" si="7"/>
        <v>14791.5</v>
      </c>
      <c r="Q40" s="8">
        <f t="shared" si="6"/>
        <v>11867.4</v>
      </c>
      <c r="R40" s="8">
        <f t="shared" si="4"/>
        <v>33905.919999999991</v>
      </c>
      <c r="S40" s="9">
        <f t="shared" si="3"/>
        <v>0.2881844380403431</v>
      </c>
      <c r="T40" s="9">
        <f t="shared" si="8"/>
        <v>0.2881844380403431</v>
      </c>
    </row>
    <row r="41" spans="1:20">
      <c r="A41" s="8">
        <v>88</v>
      </c>
      <c r="B41" s="1">
        <v>42751</v>
      </c>
      <c r="C41" s="1">
        <v>42754</v>
      </c>
      <c r="D41" s="8">
        <v>1260</v>
      </c>
      <c r="E41" s="8">
        <v>1000</v>
      </c>
      <c r="F41" s="8" t="s">
        <v>171</v>
      </c>
      <c r="G41" s="8" t="s">
        <v>40</v>
      </c>
      <c r="H41" s="8" t="s">
        <v>59</v>
      </c>
      <c r="I41" s="8"/>
      <c r="J41" s="8" t="s">
        <v>23</v>
      </c>
      <c r="K41" s="8">
        <v>53.45</v>
      </c>
      <c r="L41" s="8">
        <v>53.4</v>
      </c>
      <c r="M41" s="8">
        <f t="shared" si="0"/>
        <v>5.0000000000004263E-2</v>
      </c>
      <c r="N41" s="8">
        <v>228</v>
      </c>
      <c r="O41" s="8">
        <f t="shared" si="5"/>
        <v>285</v>
      </c>
      <c r="P41" s="8">
        <f t="shared" si="7"/>
        <v>15219</v>
      </c>
      <c r="Q41" s="8">
        <f t="shared" si="6"/>
        <v>12186.6</v>
      </c>
      <c r="R41" s="8">
        <f t="shared" si="4"/>
        <v>36938.319999999992</v>
      </c>
      <c r="S41" s="9">
        <f t="shared" si="3"/>
        <v>9.3545369504217518E-2</v>
      </c>
      <c r="T41" s="9">
        <f t="shared" si="8"/>
        <v>9.3545369504217518E-2</v>
      </c>
    </row>
    <row r="42" spans="1:20">
      <c r="A42" s="8">
        <v>89</v>
      </c>
      <c r="B42" s="1">
        <v>42749</v>
      </c>
      <c r="C42" s="1">
        <v>42754</v>
      </c>
      <c r="D42" s="8">
        <v>1225</v>
      </c>
      <c r="E42" s="8">
        <v>1000</v>
      </c>
      <c r="F42" s="8" t="s">
        <v>172</v>
      </c>
      <c r="G42" s="8" t="s">
        <v>40</v>
      </c>
      <c r="H42" s="8" t="s">
        <v>59</v>
      </c>
      <c r="I42" s="8"/>
      <c r="J42" s="8" t="s">
        <v>23</v>
      </c>
      <c r="K42" s="8">
        <v>52.9</v>
      </c>
      <c r="L42" s="8">
        <v>52.1</v>
      </c>
      <c r="M42" s="8">
        <f t="shared" si="0"/>
        <v>0.79999999999999716</v>
      </c>
      <c r="N42" s="8">
        <v>228</v>
      </c>
      <c r="O42" s="8">
        <f t="shared" si="5"/>
        <v>285</v>
      </c>
      <c r="P42" s="8">
        <f t="shared" si="7"/>
        <v>14848.5</v>
      </c>
      <c r="Q42" s="8">
        <f t="shared" si="6"/>
        <v>12061.199999999999</v>
      </c>
      <c r="R42" s="8">
        <f t="shared" si="4"/>
        <v>39725.619999999995</v>
      </c>
      <c r="S42" s="9">
        <f t="shared" si="3"/>
        <v>1.5122873345935675</v>
      </c>
      <c r="T42" s="9">
        <f t="shared" si="8"/>
        <v>1.5122873345935675</v>
      </c>
    </row>
    <row r="43" spans="1:20">
      <c r="A43" s="8">
        <v>90</v>
      </c>
      <c r="B43" s="1">
        <v>42751</v>
      </c>
      <c r="C43" s="1">
        <v>42754</v>
      </c>
      <c r="D43" s="8">
        <v>1257</v>
      </c>
      <c r="E43" s="8">
        <v>1000</v>
      </c>
      <c r="F43" s="8" t="s">
        <v>173</v>
      </c>
      <c r="G43" s="8" t="s">
        <v>40</v>
      </c>
      <c r="H43" s="8" t="s">
        <v>59</v>
      </c>
      <c r="I43" s="8"/>
      <c r="J43" s="8" t="s">
        <v>23</v>
      </c>
      <c r="K43" s="8">
        <v>51.4</v>
      </c>
      <c r="L43" s="8">
        <v>50.9</v>
      </c>
      <c r="M43" s="8">
        <f t="shared" si="0"/>
        <v>0.5</v>
      </c>
      <c r="N43" s="8">
        <v>228</v>
      </c>
      <c r="O43" s="8">
        <f t="shared" si="5"/>
        <v>285</v>
      </c>
      <c r="P43" s="8">
        <f t="shared" si="7"/>
        <v>14506.5</v>
      </c>
      <c r="Q43" s="8">
        <f t="shared" si="6"/>
        <v>11719.199999999999</v>
      </c>
      <c r="R43" s="8">
        <f t="shared" si="4"/>
        <v>42512.92</v>
      </c>
      <c r="S43" s="9">
        <f t="shared" si="3"/>
        <v>0.97276264591439687</v>
      </c>
      <c r="T43" s="9">
        <f t="shared" si="8"/>
        <v>0.97276264591439687</v>
      </c>
    </row>
    <row r="44" spans="1:20">
      <c r="A44" s="8">
        <v>91</v>
      </c>
      <c r="B44" s="1">
        <v>42749</v>
      </c>
      <c r="C44" s="1">
        <v>42755</v>
      </c>
      <c r="D44" s="8">
        <v>1238</v>
      </c>
      <c r="E44" s="8">
        <v>151</v>
      </c>
      <c r="F44" s="8" t="s">
        <v>174</v>
      </c>
      <c r="G44" s="8" t="s">
        <v>175</v>
      </c>
      <c r="H44" s="8" t="s">
        <v>26</v>
      </c>
      <c r="I44" s="8"/>
      <c r="J44" s="8" t="s">
        <v>51</v>
      </c>
      <c r="K44" s="8">
        <v>63.2</v>
      </c>
      <c r="L44" s="8">
        <v>52.9</v>
      </c>
      <c r="M44" s="8">
        <f t="shared" si="0"/>
        <v>10.300000000000004</v>
      </c>
      <c r="N44" s="8">
        <v>241</v>
      </c>
      <c r="O44" s="8">
        <f>241+72</f>
        <v>313</v>
      </c>
      <c r="P44" s="8">
        <f t="shared" si="7"/>
        <v>16557.7</v>
      </c>
      <c r="Q44" s="8">
        <f t="shared" si="6"/>
        <v>15231.2</v>
      </c>
      <c r="R44" s="8">
        <f t="shared" si="4"/>
        <v>43839.42</v>
      </c>
      <c r="S44" s="24">
        <f t="shared" si="3"/>
        <v>16.297468354430386</v>
      </c>
      <c r="T44" s="9">
        <f t="shared" si="8"/>
        <v>16.297468354430386</v>
      </c>
    </row>
    <row r="45" spans="1:20">
      <c r="A45" s="8">
        <v>92</v>
      </c>
      <c r="B45" s="1">
        <v>42751</v>
      </c>
      <c r="C45" s="1">
        <v>42758</v>
      </c>
      <c r="D45" s="8">
        <v>1265</v>
      </c>
      <c r="E45" s="8">
        <v>153</v>
      </c>
      <c r="F45" s="8" t="s">
        <v>176</v>
      </c>
      <c r="G45" s="8" t="s">
        <v>39</v>
      </c>
      <c r="H45" s="8" t="s">
        <v>27</v>
      </c>
      <c r="I45" s="8" t="s">
        <v>19</v>
      </c>
      <c r="J45" s="8"/>
      <c r="K45" s="8">
        <v>115.15</v>
      </c>
      <c r="L45" s="8">
        <v>111.6</v>
      </c>
      <c r="M45" s="8">
        <f t="shared" si="0"/>
        <v>3.5500000000000114</v>
      </c>
      <c r="N45" s="8">
        <v>154</v>
      </c>
      <c r="O45" s="8">
        <f>154+35</f>
        <v>189</v>
      </c>
      <c r="P45" s="8">
        <f t="shared" si="7"/>
        <v>21092.399999999998</v>
      </c>
      <c r="Q45" s="8">
        <f t="shared" si="6"/>
        <v>17733.100000000002</v>
      </c>
      <c r="R45" s="8">
        <f t="shared" si="4"/>
        <v>47198.719999999987</v>
      </c>
      <c r="S45" s="9">
        <f t="shared" si="3"/>
        <v>3.0829353017802963</v>
      </c>
      <c r="T45" s="9">
        <f t="shared" si="8"/>
        <v>3.0829353017802963</v>
      </c>
    </row>
    <row r="46" spans="1:20">
      <c r="A46" s="8">
        <v>93</v>
      </c>
      <c r="B46" s="1">
        <v>42749</v>
      </c>
      <c r="C46" s="1">
        <v>42758</v>
      </c>
      <c r="D46" s="8">
        <v>1222</v>
      </c>
      <c r="E46" s="8">
        <v>155</v>
      </c>
      <c r="F46" s="8" t="s">
        <v>177</v>
      </c>
      <c r="G46" s="8" t="s">
        <v>109</v>
      </c>
      <c r="H46" s="8" t="s">
        <v>178</v>
      </c>
      <c r="I46" s="8" t="s">
        <v>19</v>
      </c>
      <c r="J46" s="8" t="s">
        <v>51</v>
      </c>
      <c r="K46" s="8">
        <v>60.75</v>
      </c>
      <c r="L46" s="8">
        <v>44.4</v>
      </c>
      <c r="M46" s="8">
        <f t="shared" si="0"/>
        <v>16.350000000000001</v>
      </c>
      <c r="N46" s="8">
        <v>166</v>
      </c>
      <c r="O46" s="8">
        <f>166+72</f>
        <v>238</v>
      </c>
      <c r="P46" s="8">
        <f t="shared" si="7"/>
        <v>10567.199999999999</v>
      </c>
      <c r="Q46" s="8">
        <f t="shared" si="6"/>
        <v>10084.5</v>
      </c>
      <c r="R46" s="8">
        <f t="shared" si="4"/>
        <v>47681.419999999984</v>
      </c>
      <c r="S46" s="24">
        <f t="shared" si="3"/>
        <v>26.913580246913583</v>
      </c>
      <c r="T46" s="9">
        <f t="shared" si="8"/>
        <v>26.913580246913583</v>
      </c>
    </row>
    <row r="47" spans="1:20">
      <c r="A47" s="8">
        <v>94</v>
      </c>
      <c r="B47" s="1">
        <v>42749</v>
      </c>
      <c r="C47" s="1">
        <v>42758</v>
      </c>
      <c r="D47" s="8">
        <v>1219</v>
      </c>
      <c r="E47" s="8">
        <v>155</v>
      </c>
      <c r="F47" s="8" t="s">
        <v>177</v>
      </c>
      <c r="G47" s="8" t="s">
        <v>109</v>
      </c>
      <c r="H47" s="8" t="s">
        <v>26</v>
      </c>
      <c r="I47" s="8" t="s">
        <v>19</v>
      </c>
      <c r="J47" s="8" t="s">
        <v>51</v>
      </c>
      <c r="K47" s="8">
        <v>112.85</v>
      </c>
      <c r="L47" s="8">
        <v>96.85</v>
      </c>
      <c r="M47" s="8">
        <f t="shared" si="0"/>
        <v>16</v>
      </c>
      <c r="N47" s="8">
        <v>166</v>
      </c>
      <c r="O47" s="8">
        <f>166+72</f>
        <v>238</v>
      </c>
      <c r="P47" s="8">
        <f t="shared" si="7"/>
        <v>23050.3</v>
      </c>
      <c r="Q47" s="8">
        <f t="shared" si="6"/>
        <v>18733.099999999999</v>
      </c>
      <c r="R47" s="8">
        <f t="shared" si="4"/>
        <v>51998.619999999988</v>
      </c>
      <c r="S47" s="9">
        <f t="shared" si="3"/>
        <v>14.178112538768278</v>
      </c>
      <c r="T47" s="9">
        <f t="shared" si="8"/>
        <v>14.178112538768278</v>
      </c>
    </row>
    <row r="48" spans="1:20">
      <c r="A48" s="8">
        <v>95</v>
      </c>
      <c r="B48" s="1">
        <v>42749</v>
      </c>
      <c r="C48" s="1">
        <v>42758</v>
      </c>
      <c r="D48" s="8">
        <v>1220</v>
      </c>
      <c r="E48" s="8">
        <v>155</v>
      </c>
      <c r="F48" s="8" t="s">
        <v>177</v>
      </c>
      <c r="G48" s="8" t="s">
        <v>109</v>
      </c>
      <c r="H48" s="8" t="s">
        <v>20</v>
      </c>
      <c r="I48" s="8" t="s">
        <v>19</v>
      </c>
      <c r="J48" s="8" t="s">
        <v>51</v>
      </c>
      <c r="K48" s="8">
        <v>64.900000000000006</v>
      </c>
      <c r="L48" s="8">
        <v>55.65</v>
      </c>
      <c r="M48" s="8">
        <f t="shared" si="0"/>
        <v>9.2500000000000071</v>
      </c>
      <c r="N48" s="8">
        <v>166</v>
      </c>
      <c r="O48" s="8">
        <f>166+72</f>
        <v>238</v>
      </c>
      <c r="P48" s="8">
        <f t="shared" si="7"/>
        <v>13244.699999999999</v>
      </c>
      <c r="Q48" s="8">
        <f t="shared" si="6"/>
        <v>10773.400000000001</v>
      </c>
      <c r="R48" s="8">
        <f t="shared" si="4"/>
        <v>54469.919999999984</v>
      </c>
      <c r="S48" s="9">
        <f t="shared" si="3"/>
        <v>14.252696456086298</v>
      </c>
      <c r="T48" s="9">
        <f t="shared" si="8"/>
        <v>14.252696456086298</v>
      </c>
    </row>
    <row r="49" spans="1:20">
      <c r="A49" s="8">
        <v>96</v>
      </c>
      <c r="B49" s="1">
        <v>42755</v>
      </c>
      <c r="C49" s="1">
        <v>42759</v>
      </c>
      <c r="D49" s="8">
        <v>1282</v>
      </c>
      <c r="E49" s="8">
        <v>157</v>
      </c>
      <c r="F49" s="8" t="s">
        <v>167</v>
      </c>
      <c r="G49" s="8" t="s">
        <v>40</v>
      </c>
      <c r="H49" s="8" t="s">
        <v>48</v>
      </c>
      <c r="I49" s="8"/>
      <c r="J49" s="8" t="s">
        <v>23</v>
      </c>
      <c r="K49" s="8">
        <v>49</v>
      </c>
      <c r="L49" s="8">
        <v>47.15</v>
      </c>
      <c r="M49" s="8">
        <f t="shared" si="0"/>
        <v>1.8500000000000014</v>
      </c>
      <c r="N49" s="8">
        <v>233</v>
      </c>
      <c r="O49" s="8">
        <f>233+72-15</f>
        <v>290</v>
      </c>
      <c r="P49" s="8">
        <f t="shared" si="7"/>
        <v>13673.5</v>
      </c>
      <c r="Q49" s="8">
        <f t="shared" si="6"/>
        <v>11417</v>
      </c>
      <c r="R49" s="8">
        <f t="shared" si="4"/>
        <v>56726.419999999984</v>
      </c>
      <c r="S49" s="9">
        <f t="shared" si="3"/>
        <v>3.7755102040816357</v>
      </c>
      <c r="T49" s="9">
        <f t="shared" si="8"/>
        <v>3.7755102040816357</v>
      </c>
    </row>
    <row r="50" spans="1:20">
      <c r="A50" s="8">
        <v>97</v>
      </c>
      <c r="B50" s="1">
        <v>42755</v>
      </c>
      <c r="C50" s="1">
        <v>42759</v>
      </c>
      <c r="D50" s="8">
        <v>1285</v>
      </c>
      <c r="E50" s="8">
        <v>157</v>
      </c>
      <c r="F50" s="8" t="s">
        <v>170</v>
      </c>
      <c r="G50" s="8" t="s">
        <v>40</v>
      </c>
      <c r="H50" s="8" t="s">
        <v>48</v>
      </c>
      <c r="I50" s="8"/>
      <c r="J50" s="8" t="s">
        <v>23</v>
      </c>
      <c r="K50" s="8">
        <v>48.15</v>
      </c>
      <c r="L50" s="8">
        <v>48</v>
      </c>
      <c r="M50" s="8">
        <f t="shared" si="0"/>
        <v>0.14999999999999858</v>
      </c>
      <c r="N50" s="8">
        <v>233</v>
      </c>
      <c r="O50" s="8">
        <f t="shared" ref="O50:O63" si="9">233+72-15</f>
        <v>290</v>
      </c>
      <c r="P50" s="8">
        <f t="shared" si="7"/>
        <v>13920</v>
      </c>
      <c r="Q50" s="8">
        <f t="shared" si="6"/>
        <v>11218.949999999999</v>
      </c>
      <c r="R50" s="8">
        <f t="shared" si="4"/>
        <v>59427.469999999987</v>
      </c>
      <c r="S50" s="9">
        <f t="shared" si="3"/>
        <v>0.31152647975077585</v>
      </c>
      <c r="T50" s="9">
        <f t="shared" si="8"/>
        <v>0.31152647975077585</v>
      </c>
    </row>
    <row r="51" spans="1:20">
      <c r="A51" s="8">
        <v>98</v>
      </c>
      <c r="B51" s="1">
        <v>42755</v>
      </c>
      <c r="C51" s="1">
        <v>42759</v>
      </c>
      <c r="D51" s="8">
        <v>1283</v>
      </c>
      <c r="E51" s="8">
        <v>157</v>
      </c>
      <c r="F51" s="8" t="s">
        <v>158</v>
      </c>
      <c r="G51" s="8" t="s">
        <v>40</v>
      </c>
      <c r="H51" s="8" t="s">
        <v>48</v>
      </c>
      <c r="I51" s="8"/>
      <c r="J51" s="8" t="s">
        <v>23</v>
      </c>
      <c r="K51" s="8">
        <v>49.45</v>
      </c>
      <c r="L51" s="8">
        <v>48.25</v>
      </c>
      <c r="M51" s="8">
        <f t="shared" si="0"/>
        <v>1.2000000000000028</v>
      </c>
      <c r="N51" s="8">
        <v>233</v>
      </c>
      <c r="O51" s="8">
        <f t="shared" si="9"/>
        <v>290</v>
      </c>
      <c r="P51" s="8">
        <f t="shared" si="7"/>
        <v>13992.5</v>
      </c>
      <c r="Q51" s="8">
        <f t="shared" si="6"/>
        <v>11521.85</v>
      </c>
      <c r="R51" s="8">
        <f t="shared" si="4"/>
        <v>61898.119999999988</v>
      </c>
      <c r="S51" s="9">
        <f t="shared" si="3"/>
        <v>2.4266936299292272</v>
      </c>
      <c r="T51" s="9">
        <f t="shared" si="8"/>
        <v>2.4266936299292272</v>
      </c>
    </row>
    <row r="52" spans="1:20">
      <c r="A52" s="8">
        <v>99</v>
      </c>
      <c r="B52" s="1">
        <v>42755</v>
      </c>
      <c r="C52" s="1">
        <v>42759</v>
      </c>
      <c r="D52" s="8">
        <v>1284</v>
      </c>
      <c r="E52" s="8">
        <v>157</v>
      </c>
      <c r="F52" s="8" t="s">
        <v>155</v>
      </c>
      <c r="G52" s="8" t="s">
        <v>40</v>
      </c>
      <c r="H52" s="8" t="s">
        <v>48</v>
      </c>
      <c r="I52" s="8"/>
      <c r="J52" s="8" t="s">
        <v>23</v>
      </c>
      <c r="K52" s="8">
        <v>49.35</v>
      </c>
      <c r="L52" s="8">
        <v>48.6</v>
      </c>
      <c r="M52" s="8">
        <f t="shared" si="0"/>
        <v>0.75</v>
      </c>
      <c r="N52" s="8">
        <v>233</v>
      </c>
      <c r="O52" s="8">
        <f t="shared" si="9"/>
        <v>290</v>
      </c>
      <c r="P52" s="8">
        <f t="shared" si="7"/>
        <v>14094</v>
      </c>
      <c r="Q52" s="8">
        <f t="shared" si="6"/>
        <v>11498.550000000001</v>
      </c>
      <c r="R52" s="8">
        <f t="shared" si="4"/>
        <v>64493.569999999992</v>
      </c>
      <c r="S52" s="9">
        <f t="shared" si="3"/>
        <v>1.5197568389057752</v>
      </c>
      <c r="T52" s="9">
        <f t="shared" si="8"/>
        <v>1.5197568389057752</v>
      </c>
    </row>
    <row r="53" spans="1:20">
      <c r="A53" s="8">
        <v>100</v>
      </c>
      <c r="B53" s="1">
        <v>42755</v>
      </c>
      <c r="C53" s="1">
        <v>42759</v>
      </c>
      <c r="D53" s="8">
        <v>1280</v>
      </c>
      <c r="E53" s="8">
        <v>157</v>
      </c>
      <c r="F53" s="8" t="s">
        <v>162</v>
      </c>
      <c r="G53" s="8" t="s">
        <v>40</v>
      </c>
      <c r="H53" s="8" t="s">
        <v>48</v>
      </c>
      <c r="I53" s="8"/>
      <c r="J53" s="8" t="s">
        <v>23</v>
      </c>
      <c r="K53" s="8">
        <v>53</v>
      </c>
      <c r="L53" s="8">
        <v>47.15</v>
      </c>
      <c r="M53" s="8">
        <f t="shared" si="0"/>
        <v>5.8500000000000014</v>
      </c>
      <c r="N53" s="8">
        <v>233</v>
      </c>
      <c r="O53" s="8">
        <f t="shared" si="9"/>
        <v>290</v>
      </c>
      <c r="P53" s="8">
        <f t="shared" si="7"/>
        <v>13673.5</v>
      </c>
      <c r="Q53" s="8">
        <f t="shared" si="6"/>
        <v>12349</v>
      </c>
      <c r="R53" s="8">
        <f t="shared" si="4"/>
        <v>65818.069999999992</v>
      </c>
      <c r="S53" s="9">
        <f t="shared" si="3"/>
        <v>11.037735849056606</v>
      </c>
      <c r="T53" s="9">
        <f t="shared" si="8"/>
        <v>11.037735849056606</v>
      </c>
    </row>
    <row r="54" spans="1:20">
      <c r="A54" s="8">
        <v>101</v>
      </c>
      <c r="B54" s="1">
        <v>42755</v>
      </c>
      <c r="C54" s="1">
        <v>42759</v>
      </c>
      <c r="D54" s="8">
        <v>1285</v>
      </c>
      <c r="E54" s="8">
        <v>157</v>
      </c>
      <c r="F54" s="8" t="s">
        <v>172</v>
      </c>
      <c r="G54" s="8" t="s">
        <v>40</v>
      </c>
      <c r="H54" s="8" t="s">
        <v>48</v>
      </c>
      <c r="I54" s="8"/>
      <c r="J54" s="8" t="s">
        <v>23</v>
      </c>
      <c r="K54" s="8">
        <v>50.05</v>
      </c>
      <c r="L54" s="8">
        <v>49.4</v>
      </c>
      <c r="M54" s="8">
        <f t="shared" si="0"/>
        <v>0.64999999999999858</v>
      </c>
      <c r="N54" s="8">
        <v>233</v>
      </c>
      <c r="O54" s="8">
        <f t="shared" si="9"/>
        <v>290</v>
      </c>
      <c r="P54" s="8">
        <f t="shared" si="7"/>
        <v>14326</v>
      </c>
      <c r="Q54" s="8">
        <f t="shared" si="6"/>
        <v>11661.65</v>
      </c>
      <c r="R54" s="8">
        <f t="shared" si="4"/>
        <v>68482.42</v>
      </c>
      <c r="S54" s="9">
        <f t="shared" si="3"/>
        <v>1.298701298701296</v>
      </c>
      <c r="T54" s="9">
        <f t="shared" si="8"/>
        <v>1.298701298701296</v>
      </c>
    </row>
    <row r="55" spans="1:20">
      <c r="A55" s="8">
        <v>102</v>
      </c>
      <c r="B55" s="1">
        <v>42755</v>
      </c>
      <c r="C55" s="1">
        <v>42759</v>
      </c>
      <c r="D55" s="8">
        <v>1281</v>
      </c>
      <c r="E55" s="8">
        <v>157</v>
      </c>
      <c r="F55" s="8" t="s">
        <v>163</v>
      </c>
      <c r="G55" s="8" t="s">
        <v>40</v>
      </c>
      <c r="H55" s="8" t="s">
        <v>48</v>
      </c>
      <c r="I55" s="8"/>
      <c r="J55" s="8" t="s">
        <v>23</v>
      </c>
      <c r="K55" s="8">
        <v>50.15</v>
      </c>
      <c r="L55" s="8">
        <v>49.95</v>
      </c>
      <c r="M55" s="8">
        <f t="shared" si="0"/>
        <v>0.19999999999999574</v>
      </c>
      <c r="N55" s="8">
        <v>233</v>
      </c>
      <c r="O55" s="8">
        <f t="shared" si="9"/>
        <v>290</v>
      </c>
      <c r="P55" s="8">
        <f t="shared" si="7"/>
        <v>14485.5</v>
      </c>
      <c r="Q55" s="8">
        <f t="shared" si="6"/>
        <v>11684.949999999999</v>
      </c>
      <c r="R55" s="8">
        <f t="shared" si="4"/>
        <v>71282.97</v>
      </c>
      <c r="S55" s="9">
        <f t="shared" si="3"/>
        <v>0.39880358923229453</v>
      </c>
      <c r="T55" s="9">
        <f t="shared" si="8"/>
        <v>0.39880358923229453</v>
      </c>
    </row>
    <row r="56" spans="1:20">
      <c r="A56" s="8">
        <v>103</v>
      </c>
      <c r="B56" s="1">
        <v>42755</v>
      </c>
      <c r="C56" s="1">
        <v>42759</v>
      </c>
      <c r="D56" s="8">
        <v>1282</v>
      </c>
      <c r="E56" s="8">
        <v>157</v>
      </c>
      <c r="F56" s="8" t="s">
        <v>165</v>
      </c>
      <c r="G56" s="8" t="s">
        <v>40</v>
      </c>
      <c r="H56" s="8" t="s">
        <v>48</v>
      </c>
      <c r="I56" s="8"/>
      <c r="J56" s="8" t="s">
        <v>23</v>
      </c>
      <c r="K56" s="8">
        <v>49.15</v>
      </c>
      <c r="L56" s="8">
        <v>48.5</v>
      </c>
      <c r="M56" s="8">
        <f t="shared" si="0"/>
        <v>0.64999999999999858</v>
      </c>
      <c r="N56" s="8">
        <v>233</v>
      </c>
      <c r="O56" s="8">
        <f t="shared" si="9"/>
        <v>290</v>
      </c>
      <c r="P56" s="8">
        <f t="shared" si="7"/>
        <v>14065</v>
      </c>
      <c r="Q56" s="8">
        <f t="shared" si="6"/>
        <v>11451.949999999999</v>
      </c>
      <c r="R56" s="8">
        <f t="shared" si="4"/>
        <v>73896.02</v>
      </c>
      <c r="S56" s="9">
        <f t="shared" si="3"/>
        <v>1.3224821973550329</v>
      </c>
      <c r="T56" s="9">
        <f t="shared" si="8"/>
        <v>1.3224821973550329</v>
      </c>
    </row>
    <row r="57" spans="1:20">
      <c r="A57" s="8">
        <v>104</v>
      </c>
      <c r="B57" s="1">
        <v>42755</v>
      </c>
      <c r="C57" s="1">
        <v>42759</v>
      </c>
      <c r="D57" s="8">
        <v>1286</v>
      </c>
      <c r="E57" s="8">
        <v>157</v>
      </c>
      <c r="F57" s="8" t="s">
        <v>166</v>
      </c>
      <c r="G57" s="8" t="s">
        <v>40</v>
      </c>
      <c r="H57" s="8" t="s">
        <v>48</v>
      </c>
      <c r="I57" s="8"/>
      <c r="J57" s="8" t="s">
        <v>23</v>
      </c>
      <c r="K57" s="8">
        <v>52.3</v>
      </c>
      <c r="L57" s="8">
        <v>49.2</v>
      </c>
      <c r="M57" s="8">
        <f t="shared" si="0"/>
        <v>3.0999999999999943</v>
      </c>
      <c r="N57" s="8">
        <v>233</v>
      </c>
      <c r="O57" s="8">
        <f t="shared" si="9"/>
        <v>290</v>
      </c>
      <c r="P57" s="8">
        <f t="shared" si="7"/>
        <v>14268</v>
      </c>
      <c r="Q57" s="8">
        <f t="shared" si="6"/>
        <v>12185.9</v>
      </c>
      <c r="R57" s="8">
        <f t="shared" si="4"/>
        <v>75978.12000000001</v>
      </c>
      <c r="S57" s="9">
        <f t="shared" si="3"/>
        <v>5.9273422562141391</v>
      </c>
      <c r="T57" s="9">
        <f t="shared" si="8"/>
        <v>5.9273422562141391</v>
      </c>
    </row>
    <row r="58" spans="1:20">
      <c r="A58" s="8">
        <v>105</v>
      </c>
      <c r="B58" s="1">
        <v>42755</v>
      </c>
      <c r="C58" s="1">
        <v>42759</v>
      </c>
      <c r="D58" s="8">
        <v>1284</v>
      </c>
      <c r="E58" s="8">
        <v>158</v>
      </c>
      <c r="F58" s="8" t="s">
        <v>157</v>
      </c>
      <c r="G58" s="8" t="s">
        <v>40</v>
      </c>
      <c r="H58" s="8" t="s">
        <v>48</v>
      </c>
      <c r="I58" s="8"/>
      <c r="J58" s="8" t="s">
        <v>23</v>
      </c>
      <c r="K58" s="8">
        <v>54.7</v>
      </c>
      <c r="L58" s="8">
        <v>54.25</v>
      </c>
      <c r="M58" s="8">
        <f t="shared" si="0"/>
        <v>0.45000000000000284</v>
      </c>
      <c r="N58" s="8">
        <v>233</v>
      </c>
      <c r="O58" s="8">
        <f t="shared" si="9"/>
        <v>290</v>
      </c>
      <c r="P58" s="8">
        <f t="shared" si="7"/>
        <v>15732.5</v>
      </c>
      <c r="Q58" s="8">
        <f t="shared" si="6"/>
        <v>12745.1</v>
      </c>
      <c r="R58" s="8">
        <f t="shared" si="4"/>
        <v>78965.52</v>
      </c>
      <c r="S58" s="9">
        <f t="shared" si="3"/>
        <v>0.82266910420475836</v>
      </c>
      <c r="T58" s="9">
        <f t="shared" si="8"/>
        <v>0.82266910420475836</v>
      </c>
    </row>
    <row r="59" spans="1:20">
      <c r="A59" s="8">
        <v>106</v>
      </c>
      <c r="B59" s="1">
        <v>42751</v>
      </c>
      <c r="C59" s="1">
        <v>42759</v>
      </c>
      <c r="D59" s="8">
        <v>1262</v>
      </c>
      <c r="E59" s="8">
        <v>158</v>
      </c>
      <c r="F59" s="8" t="s">
        <v>159</v>
      </c>
      <c r="G59" s="8" t="s">
        <v>40</v>
      </c>
      <c r="H59" s="8" t="s">
        <v>48</v>
      </c>
      <c r="I59" s="8"/>
      <c r="J59" s="8" t="s">
        <v>23</v>
      </c>
      <c r="K59" s="8">
        <v>49.8</v>
      </c>
      <c r="L59" s="8">
        <v>52.25</v>
      </c>
      <c r="M59" s="8">
        <f t="shared" si="0"/>
        <v>-2.4500000000000028</v>
      </c>
      <c r="N59" s="8">
        <v>228</v>
      </c>
      <c r="O59" s="8">
        <f t="shared" si="9"/>
        <v>290</v>
      </c>
      <c r="P59" s="8">
        <f t="shared" si="7"/>
        <v>15152.5</v>
      </c>
      <c r="Q59" s="8">
        <f t="shared" si="6"/>
        <v>11354.4</v>
      </c>
      <c r="R59" s="8">
        <f t="shared" si="4"/>
        <v>82763.62000000001</v>
      </c>
      <c r="S59" s="9">
        <f t="shared" si="3"/>
        <v>-4.9196787148594439</v>
      </c>
      <c r="T59" s="9">
        <f t="shared" si="8"/>
        <v>-4.9196787148594439</v>
      </c>
    </row>
    <row r="60" spans="1:20">
      <c r="A60" s="8">
        <v>107</v>
      </c>
      <c r="B60" s="1">
        <v>42755</v>
      </c>
      <c r="C60" s="1">
        <v>42759</v>
      </c>
      <c r="D60" s="8">
        <v>1281</v>
      </c>
      <c r="E60" s="8">
        <v>158</v>
      </c>
      <c r="F60" s="8" t="s">
        <v>164</v>
      </c>
      <c r="G60" s="8" t="s">
        <v>40</v>
      </c>
      <c r="H60" s="8" t="s">
        <v>48</v>
      </c>
      <c r="I60" s="8"/>
      <c r="J60" s="8" t="s">
        <v>23</v>
      </c>
      <c r="K60" s="8">
        <v>51.4</v>
      </c>
      <c r="L60" s="8">
        <v>50.9</v>
      </c>
      <c r="M60" s="8">
        <f t="shared" si="0"/>
        <v>0.5</v>
      </c>
      <c r="N60" s="8">
        <v>233</v>
      </c>
      <c r="O60" s="8">
        <f t="shared" si="9"/>
        <v>290</v>
      </c>
      <c r="P60" s="8">
        <f t="shared" si="7"/>
        <v>14761</v>
      </c>
      <c r="Q60" s="8">
        <f t="shared" si="6"/>
        <v>11976.199999999999</v>
      </c>
      <c r="R60" s="8">
        <f t="shared" si="4"/>
        <v>85548.420000000013</v>
      </c>
      <c r="S60" s="9">
        <f t="shared" si="3"/>
        <v>0.97276264591439687</v>
      </c>
      <c r="T60" s="9">
        <f t="shared" si="8"/>
        <v>0.97276264591439687</v>
      </c>
    </row>
    <row r="61" spans="1:20">
      <c r="A61" s="8">
        <v>108</v>
      </c>
      <c r="B61" s="1">
        <v>42755</v>
      </c>
      <c r="C61" s="1">
        <v>42759</v>
      </c>
      <c r="D61" s="8">
        <v>1283</v>
      </c>
      <c r="E61" s="8">
        <v>158</v>
      </c>
      <c r="F61" s="8" t="s">
        <v>171</v>
      </c>
      <c r="G61" s="8" t="s">
        <v>40</v>
      </c>
      <c r="H61" s="8" t="s">
        <v>48</v>
      </c>
      <c r="I61" s="8"/>
      <c r="J61" s="8" t="s">
        <v>23</v>
      </c>
      <c r="K61" s="8">
        <v>50.4</v>
      </c>
      <c r="L61" s="8">
        <v>49.6</v>
      </c>
      <c r="M61" s="8">
        <f t="shared" si="0"/>
        <v>0.79999999999999716</v>
      </c>
      <c r="N61" s="8">
        <v>233</v>
      </c>
      <c r="O61" s="8">
        <f t="shared" si="9"/>
        <v>290</v>
      </c>
      <c r="P61" s="8">
        <f t="shared" si="7"/>
        <v>14384</v>
      </c>
      <c r="Q61" s="8">
        <f t="shared" si="6"/>
        <v>11743.199999999999</v>
      </c>
      <c r="R61" s="8">
        <f t="shared" si="4"/>
        <v>88189.220000000016</v>
      </c>
      <c r="S61" s="9">
        <f t="shared" si="3"/>
        <v>1.5873015873015817</v>
      </c>
      <c r="T61" s="9">
        <f t="shared" si="8"/>
        <v>1.5873015873015817</v>
      </c>
    </row>
    <row r="62" spans="1:20">
      <c r="A62" s="8">
        <v>109</v>
      </c>
      <c r="B62" s="1">
        <v>42755</v>
      </c>
      <c r="C62" s="1">
        <v>42759</v>
      </c>
      <c r="D62" s="8">
        <v>1286</v>
      </c>
      <c r="E62" s="8">
        <v>158</v>
      </c>
      <c r="F62" s="8" t="s">
        <v>169</v>
      </c>
      <c r="G62" s="8" t="s">
        <v>40</v>
      </c>
      <c r="H62" s="8" t="s">
        <v>48</v>
      </c>
      <c r="I62" s="8"/>
      <c r="J62" s="8" t="s">
        <v>23</v>
      </c>
      <c r="K62" s="8">
        <v>50.4</v>
      </c>
      <c r="L62" s="8">
        <v>49.65</v>
      </c>
      <c r="M62" s="8">
        <f t="shared" si="0"/>
        <v>0.75</v>
      </c>
      <c r="N62" s="8">
        <v>233</v>
      </c>
      <c r="O62" s="8">
        <f t="shared" si="9"/>
        <v>290</v>
      </c>
      <c r="P62" s="8">
        <f t="shared" si="7"/>
        <v>14398.5</v>
      </c>
      <c r="Q62" s="8">
        <f t="shared" si="6"/>
        <v>11743.199999999999</v>
      </c>
      <c r="R62" s="8">
        <f t="shared" si="4"/>
        <v>90844.520000000019</v>
      </c>
      <c r="S62" s="9">
        <f t="shared" si="3"/>
        <v>1.4880952380952381</v>
      </c>
      <c r="T62" s="9">
        <f t="shared" si="8"/>
        <v>1.4880952380952381</v>
      </c>
    </row>
    <row r="63" spans="1:20">
      <c r="A63" s="8">
        <v>110</v>
      </c>
      <c r="B63" s="1">
        <v>42755</v>
      </c>
      <c r="C63" s="1">
        <v>42759</v>
      </c>
      <c r="D63" s="8">
        <v>1280</v>
      </c>
      <c r="E63" s="8">
        <v>158</v>
      </c>
      <c r="F63" s="8" t="s">
        <v>173</v>
      </c>
      <c r="G63" s="8" t="s">
        <v>40</v>
      </c>
      <c r="H63" s="8" t="s">
        <v>48</v>
      </c>
      <c r="I63" s="8"/>
      <c r="J63" s="8" t="s">
        <v>23</v>
      </c>
      <c r="K63" s="8">
        <v>51.6</v>
      </c>
      <c r="L63" s="8">
        <v>52.1</v>
      </c>
      <c r="M63" s="8">
        <f t="shared" si="0"/>
        <v>-0.5</v>
      </c>
      <c r="N63" s="8">
        <v>233</v>
      </c>
      <c r="O63" s="8">
        <f t="shared" si="9"/>
        <v>290</v>
      </c>
      <c r="P63" s="8">
        <f t="shared" si="7"/>
        <v>15109</v>
      </c>
      <c r="Q63" s="8">
        <f t="shared" si="6"/>
        <v>12022.800000000001</v>
      </c>
      <c r="R63" s="8">
        <f t="shared" si="4"/>
        <v>93930.720000000016</v>
      </c>
      <c r="S63" s="9">
        <f t="shared" si="3"/>
        <v>-0.96899224806201545</v>
      </c>
      <c r="T63" s="9">
        <f t="shared" si="8"/>
        <v>-0.96899224806201545</v>
      </c>
    </row>
    <row r="64" spans="1:20">
      <c r="A64" s="8">
        <v>111</v>
      </c>
      <c r="B64" s="1">
        <v>42751</v>
      </c>
      <c r="C64" s="1">
        <v>42765</v>
      </c>
      <c r="D64" s="8">
        <v>1246</v>
      </c>
      <c r="E64" s="8">
        <v>160</v>
      </c>
      <c r="F64" s="8" t="s">
        <v>151</v>
      </c>
      <c r="G64" s="8" t="s">
        <v>150</v>
      </c>
      <c r="H64" s="8" t="s">
        <v>195</v>
      </c>
      <c r="I64" s="8" t="s">
        <v>19</v>
      </c>
      <c r="J64" s="8"/>
      <c r="K64" s="8">
        <v>165.5</v>
      </c>
      <c r="L64" s="8">
        <v>144.19999999999999</v>
      </c>
      <c r="M64" s="8">
        <f t="shared" si="0"/>
        <v>21.300000000000011</v>
      </c>
      <c r="N64" s="8">
        <v>129</v>
      </c>
      <c r="O64" s="8">
        <f>129+35</f>
        <v>164</v>
      </c>
      <c r="P64" s="8">
        <f t="shared" si="7"/>
        <v>23648.799999999999</v>
      </c>
      <c r="Q64" s="8">
        <f t="shared" si="6"/>
        <v>21349.5</v>
      </c>
      <c r="R64" s="8">
        <f t="shared" si="4"/>
        <v>96230.020000000019</v>
      </c>
      <c r="S64" s="9">
        <f t="shared" si="3"/>
        <v>12.870090634441095</v>
      </c>
      <c r="T64" s="9">
        <f t="shared" si="8"/>
        <v>12.870090634441095</v>
      </c>
    </row>
    <row r="65" spans="1:20">
      <c r="A65" s="8">
        <v>112</v>
      </c>
      <c r="B65" s="1">
        <v>42749</v>
      </c>
      <c r="C65" s="1">
        <v>42765</v>
      </c>
      <c r="D65" s="8">
        <v>1221</v>
      </c>
      <c r="E65" s="8">
        <v>161</v>
      </c>
      <c r="F65" s="8" t="s">
        <v>196</v>
      </c>
      <c r="G65" s="8" t="s">
        <v>55</v>
      </c>
      <c r="H65" s="8" t="s">
        <v>20</v>
      </c>
      <c r="I65" s="8" t="s">
        <v>19</v>
      </c>
      <c r="J65" s="8" t="s">
        <v>49</v>
      </c>
      <c r="K65" s="8">
        <v>69.7</v>
      </c>
      <c r="L65" s="8">
        <v>60.9</v>
      </c>
      <c r="M65" s="8">
        <f t="shared" si="0"/>
        <v>8.8000000000000043</v>
      </c>
      <c r="N65" s="8">
        <v>166</v>
      </c>
      <c r="O65" s="8">
        <f>166+62</f>
        <v>228</v>
      </c>
      <c r="P65" s="8">
        <f t="shared" si="7"/>
        <v>13885.199999999999</v>
      </c>
      <c r="Q65" s="8">
        <f t="shared" si="6"/>
        <v>11570.2</v>
      </c>
      <c r="R65" s="8">
        <f t="shared" si="4"/>
        <v>98545.020000000019</v>
      </c>
      <c r="S65" s="9">
        <f t="shared" si="3"/>
        <v>12.625538020086088</v>
      </c>
      <c r="T65" s="9">
        <f t="shared" si="8"/>
        <v>12.625538020086088</v>
      </c>
    </row>
    <row r="66" spans="1:20">
      <c r="A66" s="8">
        <v>113</v>
      </c>
      <c r="B66" s="1">
        <v>42755</v>
      </c>
      <c r="C66" s="1">
        <v>42765</v>
      </c>
      <c r="D66" s="8">
        <v>1289</v>
      </c>
      <c r="E66" s="8">
        <v>161</v>
      </c>
      <c r="F66" s="8" t="s">
        <v>196</v>
      </c>
      <c r="G66" s="8" t="s">
        <v>55</v>
      </c>
      <c r="H66" s="8" t="s">
        <v>26</v>
      </c>
      <c r="I66" s="8" t="s">
        <v>19</v>
      </c>
      <c r="J66" s="8" t="s">
        <v>49</v>
      </c>
      <c r="K66" s="8">
        <v>71.75</v>
      </c>
      <c r="L66" s="8">
        <v>61.7</v>
      </c>
      <c r="M66" s="8">
        <f t="shared" si="0"/>
        <v>10.049999999999997</v>
      </c>
      <c r="N66" s="8">
        <v>178</v>
      </c>
      <c r="O66" s="8">
        <f>178+62</f>
        <v>240</v>
      </c>
      <c r="P66" s="8">
        <f t="shared" si="7"/>
        <v>14808</v>
      </c>
      <c r="Q66" s="8">
        <f t="shared" si="6"/>
        <v>12771.5</v>
      </c>
      <c r="R66" s="8">
        <f t="shared" si="4"/>
        <v>100581.52000000002</v>
      </c>
      <c r="S66" s="9">
        <f t="shared" si="3"/>
        <v>14.006968641114979</v>
      </c>
    </row>
    <row r="67" spans="1:20">
      <c r="A67" s="8">
        <v>114</v>
      </c>
      <c r="B67" s="1">
        <v>42751</v>
      </c>
      <c r="C67" s="1">
        <v>42765</v>
      </c>
      <c r="D67" s="8">
        <v>1264</v>
      </c>
      <c r="E67" s="8">
        <v>161</v>
      </c>
      <c r="F67" s="8" t="s">
        <v>197</v>
      </c>
      <c r="G67" s="8" t="s">
        <v>40</v>
      </c>
      <c r="H67" s="8" t="s">
        <v>21</v>
      </c>
      <c r="I67" s="8"/>
      <c r="J67" s="8"/>
      <c r="K67" s="8">
        <v>69.3</v>
      </c>
      <c r="L67" s="8">
        <v>67.55</v>
      </c>
      <c r="M67" s="8">
        <f>K67-L67</f>
        <v>1.75</v>
      </c>
      <c r="N67" s="8">
        <v>193</v>
      </c>
      <c r="O67" s="8">
        <v>228</v>
      </c>
      <c r="P67" s="8">
        <f t="shared" si="7"/>
        <v>15401.4</v>
      </c>
      <c r="Q67" s="8">
        <f t="shared" si="6"/>
        <v>13374.9</v>
      </c>
      <c r="R67" s="8">
        <f t="shared" si="4"/>
        <v>102608.02000000002</v>
      </c>
      <c r="S67" s="9">
        <f t="shared" si="3"/>
        <v>2.5252525252525251</v>
      </c>
    </row>
    <row r="68" spans="1:20">
      <c r="A68" s="8">
        <v>115</v>
      </c>
      <c r="B68" s="1">
        <v>42751</v>
      </c>
      <c r="C68" s="1">
        <v>42765</v>
      </c>
      <c r="D68" s="11" t="s">
        <v>198</v>
      </c>
      <c r="E68" s="8"/>
      <c r="F68" s="8" t="s">
        <v>151</v>
      </c>
      <c r="G68" s="8" t="s">
        <v>150</v>
      </c>
      <c r="H68" s="8" t="s">
        <v>38</v>
      </c>
      <c r="I68" s="8" t="s">
        <v>19</v>
      </c>
      <c r="J68" s="8"/>
      <c r="K68" s="8">
        <v>266.14999999999998</v>
      </c>
      <c r="L68" s="8">
        <v>233.45</v>
      </c>
      <c r="M68" s="8">
        <f>K68-L68</f>
        <v>32.699999999999989</v>
      </c>
      <c r="N68" s="8">
        <v>129</v>
      </c>
      <c r="O68" s="8">
        <f>129+35</f>
        <v>164</v>
      </c>
      <c r="P68" s="8">
        <f t="shared" si="7"/>
        <v>38285.799999999996</v>
      </c>
      <c r="Q68" s="8">
        <f t="shared" si="6"/>
        <v>34333.35</v>
      </c>
      <c r="R68" s="8">
        <f t="shared" si="4"/>
        <v>106560.47</v>
      </c>
      <c r="S68" s="9">
        <f>M68/K68*100</f>
        <v>12.286304715386057</v>
      </c>
    </row>
    <row r="69" spans="1:20">
      <c r="A69" s="8">
        <v>116</v>
      </c>
      <c r="B69" s="1"/>
      <c r="C69" s="1"/>
      <c r="D69" s="8"/>
      <c r="E69" s="8"/>
      <c r="F69" s="8" t="s">
        <v>151</v>
      </c>
      <c r="G69" s="8" t="s">
        <v>150</v>
      </c>
      <c r="H69" s="8" t="s">
        <v>199</v>
      </c>
      <c r="I69" s="8" t="s">
        <v>19</v>
      </c>
      <c r="J69" s="8"/>
      <c r="K69" s="8">
        <v>274</v>
      </c>
      <c r="L69" s="8">
        <v>274</v>
      </c>
      <c r="M69" s="8">
        <f>K69-L69</f>
        <v>0</v>
      </c>
      <c r="N69" s="8">
        <v>129</v>
      </c>
      <c r="O69" s="8">
        <v>164</v>
      </c>
      <c r="P69" s="8">
        <f t="shared" si="7"/>
        <v>44936</v>
      </c>
      <c r="Q69" s="8">
        <f t="shared" si="6"/>
        <v>35346</v>
      </c>
      <c r="R69" s="8">
        <f>R68+P69-Q69</f>
        <v>116150.47</v>
      </c>
      <c r="S69" s="9">
        <f>M69/K69*100</f>
        <v>0</v>
      </c>
    </row>
    <row r="70" spans="1:20">
      <c r="A70" s="8">
        <v>117</v>
      </c>
      <c r="B70" s="1"/>
      <c r="C70" s="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>
        <f t="shared" si="7"/>
        <v>0</v>
      </c>
      <c r="Q70" s="8">
        <f t="shared" si="6"/>
        <v>0</v>
      </c>
      <c r="R70" s="8">
        <f>R69+P70</f>
        <v>116150.47</v>
      </c>
    </row>
    <row r="71" spans="1:20">
      <c r="A71" s="8">
        <v>118</v>
      </c>
      <c r="B71" s="1"/>
      <c r="C71" s="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>
        <f t="shared" si="7"/>
        <v>0</v>
      </c>
      <c r="Q71" s="8">
        <f t="shared" si="6"/>
        <v>0</v>
      </c>
      <c r="R71" s="8">
        <f>R70+P71</f>
        <v>116150.47</v>
      </c>
    </row>
    <row r="72" spans="1:20">
      <c r="A72" s="8">
        <v>119</v>
      </c>
      <c r="B72" s="1"/>
      <c r="C72" s="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f t="shared" si="7"/>
        <v>0</v>
      </c>
      <c r="Q72" s="8">
        <f t="shared" si="6"/>
        <v>0</v>
      </c>
      <c r="R72" s="8">
        <f>R71+P72</f>
        <v>116150.47</v>
      </c>
    </row>
    <row r="73" spans="1:20">
      <c r="A73" s="8"/>
    </row>
  </sheetData>
  <autoFilter ref="A1:R72">
    <filterColumn colId="6"/>
    <filterColumn colId="9"/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S63"/>
  <sheetViews>
    <sheetView topLeftCell="A13" workbookViewId="0">
      <selection sqref="A1:A1048576"/>
    </sheetView>
  </sheetViews>
  <sheetFormatPr defaultRowHeight="15"/>
  <cols>
    <col min="3" max="3" width="0" hidden="1" customWidth="1"/>
    <col min="4" max="4" width="7.5703125" hidden="1" customWidth="1"/>
    <col min="5" max="5" width="5.5703125" hidden="1" customWidth="1"/>
    <col min="6" max="6" width="26.85546875" bestFit="1" customWidth="1"/>
    <col min="9" max="9" width="0" hidden="1" customWidth="1"/>
  </cols>
  <sheetData>
    <row r="1" spans="3:19"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6</v>
      </c>
      <c r="L1" s="2" t="s">
        <v>7</v>
      </c>
      <c r="M1" s="2" t="s">
        <v>8</v>
      </c>
      <c r="N1" s="3" t="s">
        <v>9</v>
      </c>
      <c r="O1" s="3" t="s">
        <v>10</v>
      </c>
      <c r="P1" s="15" t="s">
        <v>201</v>
      </c>
      <c r="Q1" s="15" t="s">
        <v>202</v>
      </c>
      <c r="R1" s="15" t="s">
        <v>203</v>
      </c>
      <c r="S1" s="15" t="s">
        <v>204</v>
      </c>
    </row>
    <row r="2" spans="3:19">
      <c r="C2" s="27">
        <v>42737</v>
      </c>
      <c r="D2" s="28">
        <v>670</v>
      </c>
      <c r="E2" s="28">
        <v>384</v>
      </c>
      <c r="F2" s="28" t="s">
        <v>73</v>
      </c>
      <c r="G2" s="28" t="s">
        <v>54</v>
      </c>
      <c r="H2" s="28" t="s">
        <v>29</v>
      </c>
      <c r="I2" s="28" t="s">
        <v>19</v>
      </c>
      <c r="J2" s="28" t="s">
        <v>52</v>
      </c>
      <c r="K2" s="28">
        <v>250.45</v>
      </c>
      <c r="L2" s="28">
        <v>224.55</v>
      </c>
      <c r="M2" s="28">
        <v>25.899999999999977</v>
      </c>
      <c r="N2" s="2">
        <v>152</v>
      </c>
      <c r="O2" s="2">
        <v>214</v>
      </c>
      <c r="P2" s="15"/>
      <c r="Q2" s="15"/>
      <c r="R2" s="15"/>
      <c r="S2" s="15"/>
    </row>
    <row r="3" spans="3:19">
      <c r="C3" s="27">
        <v>42737</v>
      </c>
      <c r="D3" s="28">
        <v>666</v>
      </c>
      <c r="E3" s="29">
        <v>384</v>
      </c>
      <c r="F3" s="28" t="s">
        <v>73</v>
      </c>
      <c r="G3" s="28" t="s">
        <v>54</v>
      </c>
      <c r="H3" s="28" t="s">
        <v>27</v>
      </c>
      <c r="I3" s="28" t="s">
        <v>19</v>
      </c>
      <c r="J3" s="28" t="s">
        <v>52</v>
      </c>
      <c r="K3" s="28">
        <v>79.7</v>
      </c>
      <c r="L3" s="28">
        <v>69.75</v>
      </c>
      <c r="M3" s="28">
        <v>9.9500000000000028</v>
      </c>
      <c r="N3" s="2">
        <v>152</v>
      </c>
      <c r="O3" s="2">
        <v>214</v>
      </c>
      <c r="P3" s="15"/>
      <c r="Q3" s="15"/>
      <c r="R3" s="15"/>
      <c r="S3" s="15"/>
    </row>
    <row r="4" spans="3:19">
      <c r="C4" s="27">
        <v>42737</v>
      </c>
      <c r="D4" s="28">
        <v>670</v>
      </c>
      <c r="E4" s="29">
        <v>384</v>
      </c>
      <c r="F4" s="28" t="s">
        <v>73</v>
      </c>
      <c r="G4" s="28" t="s">
        <v>54</v>
      </c>
      <c r="H4" s="28" t="s">
        <v>28</v>
      </c>
      <c r="I4" s="28" t="s">
        <v>19</v>
      </c>
      <c r="J4" s="28" t="s">
        <v>52</v>
      </c>
      <c r="K4" s="28">
        <v>247.15</v>
      </c>
      <c r="L4" s="28">
        <v>222.35</v>
      </c>
      <c r="M4" s="28">
        <v>24.800000000000011</v>
      </c>
      <c r="N4" s="2">
        <v>152</v>
      </c>
      <c r="O4" s="2">
        <v>214</v>
      </c>
      <c r="P4" s="15"/>
      <c r="Q4" s="15"/>
      <c r="R4" s="15"/>
      <c r="S4" s="15"/>
    </row>
    <row r="5" spans="3:19">
      <c r="C5" s="27">
        <v>42737</v>
      </c>
      <c r="D5" s="28">
        <v>666</v>
      </c>
      <c r="E5" s="28">
        <v>384</v>
      </c>
      <c r="F5" s="28" t="s">
        <v>73</v>
      </c>
      <c r="G5" s="28" t="s">
        <v>54</v>
      </c>
      <c r="H5" s="28" t="s">
        <v>25</v>
      </c>
      <c r="I5" s="28" t="s">
        <v>19</v>
      </c>
      <c r="J5" s="28" t="s">
        <v>52</v>
      </c>
      <c r="K5" s="28">
        <v>82.25</v>
      </c>
      <c r="L5" s="28">
        <v>73.75</v>
      </c>
      <c r="M5" s="28">
        <v>8.5</v>
      </c>
      <c r="N5" s="2">
        <v>152</v>
      </c>
      <c r="O5" s="2">
        <v>214</v>
      </c>
      <c r="P5" s="15"/>
      <c r="Q5" s="15"/>
      <c r="R5" s="15"/>
      <c r="S5" s="15"/>
    </row>
    <row r="6" spans="3:19">
      <c r="C6" s="27">
        <v>42737</v>
      </c>
      <c r="D6" s="28">
        <v>1000</v>
      </c>
      <c r="E6" s="29">
        <v>385</v>
      </c>
      <c r="F6" s="28" t="s">
        <v>61</v>
      </c>
      <c r="G6" s="28" t="s">
        <v>54</v>
      </c>
      <c r="H6" s="28" t="s">
        <v>29</v>
      </c>
      <c r="I6" s="28" t="s">
        <v>19</v>
      </c>
      <c r="J6" s="28" t="s">
        <v>52</v>
      </c>
      <c r="K6" s="28">
        <v>350</v>
      </c>
      <c r="L6" s="28">
        <v>350</v>
      </c>
      <c r="M6" s="28">
        <v>0</v>
      </c>
      <c r="N6" s="2">
        <v>150</v>
      </c>
      <c r="O6" s="2">
        <v>205</v>
      </c>
      <c r="P6" s="15"/>
      <c r="Q6" s="15"/>
      <c r="R6" s="15"/>
      <c r="S6" s="15"/>
    </row>
    <row r="7" spans="3:19">
      <c r="C7" s="27">
        <v>42737</v>
      </c>
      <c r="D7" s="28">
        <v>990</v>
      </c>
      <c r="E7" s="28">
        <v>385</v>
      </c>
      <c r="F7" s="28" t="s">
        <v>61</v>
      </c>
      <c r="G7" s="28" t="s">
        <v>54</v>
      </c>
      <c r="H7" s="28" t="s">
        <v>28</v>
      </c>
      <c r="I7" s="28" t="s">
        <v>19</v>
      </c>
      <c r="J7" s="28" t="s">
        <v>52</v>
      </c>
      <c r="K7" s="28">
        <v>175</v>
      </c>
      <c r="L7" s="28">
        <v>175</v>
      </c>
      <c r="M7" s="28">
        <v>0</v>
      </c>
      <c r="N7" s="2">
        <v>161</v>
      </c>
      <c r="O7" s="2">
        <v>205</v>
      </c>
      <c r="P7" s="15"/>
      <c r="Q7" s="15"/>
      <c r="R7" s="15"/>
      <c r="S7" s="15"/>
    </row>
    <row r="8" spans="3:19">
      <c r="C8" s="27">
        <v>42738</v>
      </c>
      <c r="D8" s="28">
        <v>668</v>
      </c>
      <c r="E8" s="28">
        <v>392</v>
      </c>
      <c r="F8" s="28" t="s">
        <v>60</v>
      </c>
      <c r="G8" s="28" t="s">
        <v>54</v>
      </c>
      <c r="H8" s="28" t="s">
        <v>25</v>
      </c>
      <c r="I8" s="28" t="s">
        <v>19</v>
      </c>
      <c r="J8" s="28" t="s">
        <v>52</v>
      </c>
      <c r="K8" s="28">
        <v>560</v>
      </c>
      <c r="L8" s="28">
        <v>560</v>
      </c>
      <c r="M8" s="28">
        <v>0</v>
      </c>
      <c r="N8" s="2">
        <v>152</v>
      </c>
      <c r="O8" s="2">
        <v>205</v>
      </c>
      <c r="P8" s="15"/>
      <c r="Q8" s="15"/>
      <c r="R8" s="15"/>
      <c r="S8" s="15"/>
    </row>
    <row r="9" spans="3:19">
      <c r="C9" s="27">
        <v>42738</v>
      </c>
      <c r="D9" s="28"/>
      <c r="E9" s="28">
        <v>392</v>
      </c>
      <c r="F9" s="28" t="s">
        <v>60</v>
      </c>
      <c r="G9" s="28" t="s">
        <v>54</v>
      </c>
      <c r="H9" s="28" t="s">
        <v>28</v>
      </c>
      <c r="I9" s="28" t="s">
        <v>19</v>
      </c>
      <c r="J9" s="28" t="s">
        <v>52</v>
      </c>
      <c r="K9" s="28">
        <v>35</v>
      </c>
      <c r="L9" s="28">
        <v>35</v>
      </c>
      <c r="M9" s="28">
        <v>0</v>
      </c>
      <c r="N9" s="2">
        <v>152</v>
      </c>
      <c r="O9" s="2">
        <v>205</v>
      </c>
      <c r="P9" s="15"/>
      <c r="Q9" s="15"/>
      <c r="R9" s="15"/>
      <c r="S9" s="15"/>
    </row>
    <row r="10" spans="3:19">
      <c r="C10" s="27">
        <v>42739</v>
      </c>
      <c r="D10" s="28">
        <v>682</v>
      </c>
      <c r="E10" s="28">
        <v>394</v>
      </c>
      <c r="F10" s="28" t="s">
        <v>126</v>
      </c>
      <c r="G10" s="28" t="s">
        <v>71</v>
      </c>
      <c r="H10" s="28" t="s">
        <v>64</v>
      </c>
      <c r="I10" s="28" t="s">
        <v>19</v>
      </c>
      <c r="J10" s="28" t="s">
        <v>49</v>
      </c>
      <c r="K10" s="28">
        <v>65.099999999999994</v>
      </c>
      <c r="L10" s="28">
        <v>53.95</v>
      </c>
      <c r="M10" s="28">
        <v>11.149999999999991</v>
      </c>
      <c r="N10" s="2">
        <v>164</v>
      </c>
      <c r="O10" s="2">
        <v>226</v>
      </c>
      <c r="P10" s="15"/>
      <c r="Q10" s="15"/>
      <c r="R10" s="15"/>
      <c r="S10" s="15"/>
    </row>
    <row r="11" spans="3:19">
      <c r="C11" s="27">
        <v>42739</v>
      </c>
      <c r="D11" s="28">
        <v>677</v>
      </c>
      <c r="E11" s="28">
        <v>394</v>
      </c>
      <c r="F11" s="28" t="s">
        <v>84</v>
      </c>
      <c r="G11" s="28" t="s">
        <v>71</v>
      </c>
      <c r="H11" s="28" t="s">
        <v>20</v>
      </c>
      <c r="I11" s="28" t="s">
        <v>19</v>
      </c>
      <c r="J11" s="28" t="s">
        <v>49</v>
      </c>
      <c r="K11" s="28">
        <v>72.2</v>
      </c>
      <c r="L11" s="28">
        <v>61.8</v>
      </c>
      <c r="M11" s="28">
        <v>10.400000000000006</v>
      </c>
      <c r="N11" s="2">
        <v>164</v>
      </c>
      <c r="O11" s="2">
        <v>226</v>
      </c>
      <c r="P11" s="15"/>
      <c r="Q11" s="15"/>
      <c r="R11" s="15"/>
      <c r="S11" s="15"/>
    </row>
    <row r="12" spans="3:19">
      <c r="C12" s="27">
        <v>42739</v>
      </c>
      <c r="D12" s="28">
        <v>681</v>
      </c>
      <c r="E12" s="28">
        <v>395</v>
      </c>
      <c r="F12" s="28" t="s">
        <v>85</v>
      </c>
      <c r="G12" s="28" t="s">
        <v>54</v>
      </c>
      <c r="H12" s="28" t="s">
        <v>28</v>
      </c>
      <c r="I12" s="28" t="s">
        <v>19</v>
      </c>
      <c r="J12" s="28" t="s">
        <v>52</v>
      </c>
      <c r="K12" s="28">
        <v>66.05</v>
      </c>
      <c r="L12" s="28">
        <v>58.25</v>
      </c>
      <c r="M12" s="28">
        <v>7.7999999999999972</v>
      </c>
      <c r="N12" s="2">
        <v>152</v>
      </c>
      <c r="O12" s="2">
        <v>214</v>
      </c>
      <c r="P12" s="15"/>
      <c r="Q12" s="15"/>
      <c r="R12" s="15"/>
      <c r="S12" s="15"/>
    </row>
    <row r="13" spans="3:19">
      <c r="C13" s="27">
        <v>42739</v>
      </c>
      <c r="D13" s="28">
        <v>676</v>
      </c>
      <c r="E13" s="28">
        <v>396</v>
      </c>
      <c r="F13" s="28" t="s">
        <v>86</v>
      </c>
      <c r="G13" s="28" t="s">
        <v>54</v>
      </c>
      <c r="H13" s="28" t="s">
        <v>29</v>
      </c>
      <c r="I13" s="28" t="s">
        <v>19</v>
      </c>
      <c r="J13" s="28" t="s">
        <v>49</v>
      </c>
      <c r="K13" s="28">
        <v>114.3</v>
      </c>
      <c r="L13" s="28">
        <v>100.3</v>
      </c>
      <c r="M13" s="28">
        <v>14</v>
      </c>
      <c r="N13" s="2">
        <v>152</v>
      </c>
      <c r="O13" s="2">
        <v>214</v>
      </c>
      <c r="P13" s="15"/>
      <c r="Q13" s="15"/>
      <c r="R13" s="15"/>
      <c r="S13" s="15"/>
    </row>
    <row r="14" spans="3:19">
      <c r="C14" s="27">
        <v>42739</v>
      </c>
      <c r="D14" s="28">
        <v>667</v>
      </c>
      <c r="E14" s="28">
        <v>396</v>
      </c>
      <c r="F14" s="28" t="s">
        <v>86</v>
      </c>
      <c r="G14" s="28" t="s">
        <v>54</v>
      </c>
      <c r="H14" s="28" t="s">
        <v>38</v>
      </c>
      <c r="I14" s="28" t="s">
        <v>19</v>
      </c>
      <c r="J14" s="28" t="s">
        <v>49</v>
      </c>
      <c r="K14" s="28">
        <v>112.15</v>
      </c>
      <c r="L14" s="28">
        <v>98.95</v>
      </c>
      <c r="M14" s="28">
        <v>13.200000000000003</v>
      </c>
      <c r="N14" s="2">
        <v>152</v>
      </c>
      <c r="O14" s="2">
        <v>214</v>
      </c>
      <c r="P14" s="15"/>
      <c r="Q14" s="15"/>
      <c r="R14" s="15"/>
      <c r="S14" s="15"/>
    </row>
    <row r="15" spans="3:19">
      <c r="C15" s="27">
        <v>42739</v>
      </c>
      <c r="D15" s="28">
        <v>676</v>
      </c>
      <c r="E15" s="28">
        <v>396</v>
      </c>
      <c r="F15" s="28" t="s">
        <v>86</v>
      </c>
      <c r="G15" s="28" t="s">
        <v>54</v>
      </c>
      <c r="H15" s="28" t="s">
        <v>31</v>
      </c>
      <c r="I15" s="28" t="s">
        <v>19</v>
      </c>
      <c r="J15" s="28" t="s">
        <v>49</v>
      </c>
      <c r="K15" s="28">
        <v>109.3</v>
      </c>
      <c r="L15" s="28">
        <v>82.2</v>
      </c>
      <c r="M15" s="28">
        <v>27.099999999999994</v>
      </c>
      <c r="N15" s="2">
        <v>152</v>
      </c>
      <c r="O15" s="2">
        <v>214</v>
      </c>
      <c r="P15" s="15"/>
      <c r="Q15" s="15"/>
      <c r="R15" s="15"/>
      <c r="S15" s="15"/>
    </row>
    <row r="16" spans="3:19">
      <c r="C16" s="27">
        <v>42739</v>
      </c>
      <c r="D16" s="28">
        <v>624</v>
      </c>
      <c r="E16" s="28">
        <v>397</v>
      </c>
      <c r="F16" s="28" t="s">
        <v>87</v>
      </c>
      <c r="G16" s="28" t="s">
        <v>57</v>
      </c>
      <c r="H16" s="28" t="s">
        <v>28</v>
      </c>
      <c r="I16" s="28"/>
      <c r="J16" s="28" t="s">
        <v>49</v>
      </c>
      <c r="K16" s="28">
        <v>61.4</v>
      </c>
      <c r="L16" s="28">
        <v>51.25</v>
      </c>
      <c r="M16" s="28">
        <v>10.149999999999999</v>
      </c>
      <c r="N16" s="2">
        <v>223</v>
      </c>
      <c r="O16" s="2">
        <v>285</v>
      </c>
      <c r="P16" s="15"/>
      <c r="Q16" s="15"/>
      <c r="R16" s="15"/>
      <c r="S16" s="15"/>
    </row>
    <row r="17" spans="3:19">
      <c r="C17" s="27">
        <v>42739</v>
      </c>
      <c r="D17" s="28">
        <v>636</v>
      </c>
      <c r="E17" s="28">
        <v>397</v>
      </c>
      <c r="F17" s="28" t="s">
        <v>87</v>
      </c>
      <c r="G17" s="28" t="s">
        <v>57</v>
      </c>
      <c r="H17" s="28" t="s">
        <v>18</v>
      </c>
      <c r="I17" s="28"/>
      <c r="J17" s="28" t="s">
        <v>49</v>
      </c>
      <c r="K17" s="28">
        <v>124.85</v>
      </c>
      <c r="L17" s="28">
        <v>114.1</v>
      </c>
      <c r="M17" s="28">
        <v>10.75</v>
      </c>
      <c r="N17" s="2">
        <v>223</v>
      </c>
      <c r="O17" s="2">
        <v>285</v>
      </c>
      <c r="P17" s="15"/>
      <c r="Q17" s="15"/>
      <c r="R17" s="15"/>
      <c r="S17" s="15"/>
    </row>
    <row r="18" spans="3:19">
      <c r="C18" s="27">
        <v>42739</v>
      </c>
      <c r="D18" s="28">
        <v>636</v>
      </c>
      <c r="E18" s="28">
        <v>397</v>
      </c>
      <c r="F18" s="28" t="s">
        <v>87</v>
      </c>
      <c r="G18" s="28" t="s">
        <v>57</v>
      </c>
      <c r="H18" s="28" t="s">
        <v>38</v>
      </c>
      <c r="I18" s="28"/>
      <c r="J18" s="28" t="s">
        <v>49</v>
      </c>
      <c r="K18" s="28">
        <v>129.69999999999999</v>
      </c>
      <c r="L18" s="28">
        <v>113.2</v>
      </c>
      <c r="M18" s="28">
        <v>16.499999999999986</v>
      </c>
      <c r="N18" s="2">
        <v>223</v>
      </c>
      <c r="O18" s="2">
        <v>285</v>
      </c>
      <c r="P18" s="15"/>
      <c r="Q18" s="15"/>
      <c r="R18" s="15"/>
      <c r="S18" s="15"/>
    </row>
    <row r="19" spans="3:19">
      <c r="C19" s="27">
        <v>42739</v>
      </c>
      <c r="D19" s="28">
        <v>678</v>
      </c>
      <c r="E19" s="28">
        <v>398</v>
      </c>
      <c r="F19" s="28" t="s">
        <v>88</v>
      </c>
      <c r="G19" s="28" t="s">
        <v>71</v>
      </c>
      <c r="H19" s="28" t="s">
        <v>26</v>
      </c>
      <c r="I19" s="28" t="s">
        <v>19</v>
      </c>
      <c r="J19" s="28" t="s">
        <v>49</v>
      </c>
      <c r="K19" s="28">
        <v>128.80000000000001</v>
      </c>
      <c r="L19" s="28">
        <v>111.75</v>
      </c>
      <c r="M19" s="28">
        <v>17.050000000000011</v>
      </c>
      <c r="N19" s="2">
        <v>164</v>
      </c>
      <c r="O19" s="2">
        <v>226</v>
      </c>
      <c r="P19" s="15"/>
      <c r="Q19" s="15"/>
      <c r="R19" s="15"/>
      <c r="S19" s="15"/>
    </row>
    <row r="20" spans="3:19">
      <c r="C20" s="27">
        <v>42739</v>
      </c>
      <c r="D20" s="28">
        <v>683</v>
      </c>
      <c r="E20" s="28">
        <v>399</v>
      </c>
      <c r="F20" s="28" t="s">
        <v>89</v>
      </c>
      <c r="G20" s="28" t="s">
        <v>54</v>
      </c>
      <c r="H20" s="28" t="s">
        <v>18</v>
      </c>
      <c r="I20" s="28" t="s">
        <v>19</v>
      </c>
      <c r="J20" s="28" t="s">
        <v>49</v>
      </c>
      <c r="K20" s="28">
        <v>77</v>
      </c>
      <c r="L20" s="28">
        <v>68</v>
      </c>
      <c r="M20" s="28">
        <v>9</v>
      </c>
      <c r="N20" s="2">
        <v>152</v>
      </c>
      <c r="O20" s="2">
        <v>214</v>
      </c>
      <c r="P20" s="15"/>
      <c r="Q20" s="15"/>
      <c r="R20" s="15"/>
      <c r="S20" s="15"/>
    </row>
    <row r="21" spans="3:19">
      <c r="C21" s="27">
        <v>42741</v>
      </c>
      <c r="D21" s="28">
        <v>990</v>
      </c>
      <c r="E21" s="29">
        <v>606</v>
      </c>
      <c r="F21" s="28" t="s">
        <v>69</v>
      </c>
      <c r="G21" s="28" t="s">
        <v>54</v>
      </c>
      <c r="H21" s="28" t="s">
        <v>28</v>
      </c>
      <c r="I21" s="28" t="s">
        <v>19</v>
      </c>
      <c r="J21" s="28" t="s">
        <v>52</v>
      </c>
      <c r="K21" s="28">
        <v>175</v>
      </c>
      <c r="L21" s="28">
        <v>175</v>
      </c>
      <c r="M21" s="28">
        <v>0</v>
      </c>
      <c r="N21" s="2">
        <v>161</v>
      </c>
      <c r="O21" s="2">
        <v>205</v>
      </c>
      <c r="P21" s="15"/>
      <c r="Q21" s="15"/>
      <c r="R21" s="15"/>
      <c r="S21" s="15"/>
    </row>
    <row r="22" spans="3:19">
      <c r="C22" s="27">
        <v>42741</v>
      </c>
      <c r="D22" s="28">
        <v>1000</v>
      </c>
      <c r="E22" s="29">
        <v>606</v>
      </c>
      <c r="F22" s="28" t="s">
        <v>69</v>
      </c>
      <c r="G22" s="28" t="s">
        <v>54</v>
      </c>
      <c r="H22" s="28" t="s">
        <v>29</v>
      </c>
      <c r="I22" s="28" t="s">
        <v>19</v>
      </c>
      <c r="J22" s="28" t="s">
        <v>52</v>
      </c>
      <c r="K22" s="28">
        <v>140</v>
      </c>
      <c r="L22" s="28">
        <v>140</v>
      </c>
      <c r="M22" s="28">
        <v>0</v>
      </c>
      <c r="N22" s="2">
        <v>155</v>
      </c>
      <c r="O22" s="2">
        <v>205</v>
      </c>
      <c r="P22" s="15"/>
      <c r="Q22" s="15"/>
      <c r="R22" s="15"/>
      <c r="S22" s="15"/>
    </row>
    <row r="23" spans="3:19">
      <c r="C23" s="27">
        <v>42742</v>
      </c>
      <c r="D23" s="28">
        <v>679</v>
      </c>
      <c r="E23" s="29">
        <v>608</v>
      </c>
      <c r="F23" s="28" t="s">
        <v>94</v>
      </c>
      <c r="G23" s="28" t="s">
        <v>54</v>
      </c>
      <c r="H23" s="28" t="s">
        <v>18</v>
      </c>
      <c r="I23" s="28" t="s">
        <v>19</v>
      </c>
      <c r="J23" s="28" t="s">
        <v>49</v>
      </c>
      <c r="K23" s="28">
        <v>119.5</v>
      </c>
      <c r="L23" s="28">
        <v>104.95</v>
      </c>
      <c r="M23" s="28">
        <v>14.549999999999997</v>
      </c>
      <c r="N23" s="2">
        <v>152</v>
      </c>
      <c r="O23" s="2">
        <v>214</v>
      </c>
      <c r="P23" s="15"/>
      <c r="Q23" s="15"/>
      <c r="R23" s="15"/>
      <c r="S23" s="15"/>
    </row>
    <row r="24" spans="3:19">
      <c r="C24" s="27">
        <v>42742</v>
      </c>
      <c r="D24" s="28">
        <v>991</v>
      </c>
      <c r="E24" s="29">
        <v>612</v>
      </c>
      <c r="F24" s="28" t="s">
        <v>102</v>
      </c>
      <c r="G24" s="28" t="s">
        <v>54</v>
      </c>
      <c r="H24" s="28" t="s">
        <v>66</v>
      </c>
      <c r="I24" s="28" t="s">
        <v>19</v>
      </c>
      <c r="J24" s="28" t="s">
        <v>52</v>
      </c>
      <c r="K24" s="28">
        <v>100.35</v>
      </c>
      <c r="L24" s="28">
        <v>100.35</v>
      </c>
      <c r="M24" s="28">
        <v>0</v>
      </c>
      <c r="N24" s="2">
        <v>161</v>
      </c>
      <c r="O24" s="2">
        <v>205</v>
      </c>
      <c r="P24" s="15"/>
      <c r="Q24" s="15"/>
      <c r="R24" s="15"/>
      <c r="S24" s="15"/>
    </row>
    <row r="25" spans="3:19">
      <c r="C25" s="27">
        <v>42745</v>
      </c>
      <c r="D25" s="28">
        <v>692</v>
      </c>
      <c r="E25" s="29">
        <v>617</v>
      </c>
      <c r="F25" s="28" t="s">
        <v>107</v>
      </c>
      <c r="G25" s="28" t="s">
        <v>54</v>
      </c>
      <c r="H25" s="28" t="s">
        <v>18</v>
      </c>
      <c r="I25" s="28" t="s">
        <v>19</v>
      </c>
      <c r="J25" s="28" t="s">
        <v>49</v>
      </c>
      <c r="K25" s="28">
        <v>198.45</v>
      </c>
      <c r="L25" s="28">
        <v>173.2</v>
      </c>
      <c r="M25" s="28">
        <v>25.25</v>
      </c>
      <c r="N25" s="2">
        <v>151</v>
      </c>
      <c r="O25" s="2">
        <v>213</v>
      </c>
      <c r="P25" s="15"/>
      <c r="Q25" s="15"/>
      <c r="R25" s="15"/>
      <c r="S25" s="15"/>
    </row>
    <row r="26" spans="3:19">
      <c r="C26" s="27">
        <v>42745</v>
      </c>
      <c r="D26" s="28">
        <v>680</v>
      </c>
      <c r="E26" s="29">
        <v>618</v>
      </c>
      <c r="F26" s="28" t="s">
        <v>108</v>
      </c>
      <c r="G26" s="28" t="s">
        <v>54</v>
      </c>
      <c r="H26" s="28" t="s">
        <v>66</v>
      </c>
      <c r="I26" s="28" t="s">
        <v>19</v>
      </c>
      <c r="J26" s="28" t="s">
        <v>49</v>
      </c>
      <c r="K26" s="28">
        <v>56.8</v>
      </c>
      <c r="L26" s="28">
        <v>49.65</v>
      </c>
      <c r="M26" s="28">
        <v>7.1499999999999986</v>
      </c>
      <c r="N26" s="2">
        <v>152</v>
      </c>
      <c r="O26" s="2">
        <v>214</v>
      </c>
      <c r="P26" s="15"/>
      <c r="Q26" s="15"/>
      <c r="R26" s="15"/>
      <c r="S26" s="15"/>
    </row>
    <row r="27" spans="3:19">
      <c r="C27" s="27">
        <v>42745</v>
      </c>
      <c r="D27" s="28">
        <v>1242</v>
      </c>
      <c r="E27" s="28">
        <v>618</v>
      </c>
      <c r="F27" s="28" t="s">
        <v>108</v>
      </c>
      <c r="G27" s="28" t="s">
        <v>109</v>
      </c>
      <c r="H27" s="28" t="s">
        <v>66</v>
      </c>
      <c r="I27" s="28" t="s">
        <v>19</v>
      </c>
      <c r="J27" s="28" t="s">
        <v>49</v>
      </c>
      <c r="K27" s="28">
        <v>61.25</v>
      </c>
      <c r="L27" s="28">
        <v>51.45</v>
      </c>
      <c r="M27" s="28">
        <v>9.7999999999999972</v>
      </c>
      <c r="N27" s="2">
        <v>174</v>
      </c>
      <c r="O27" s="2">
        <v>236</v>
      </c>
      <c r="P27" s="15"/>
      <c r="Q27" s="15"/>
      <c r="R27" s="15"/>
      <c r="S27" s="15"/>
    </row>
    <row r="28" spans="3:19">
      <c r="C28" s="27">
        <v>42746</v>
      </c>
      <c r="D28" s="28">
        <v>1205</v>
      </c>
      <c r="E28" s="28">
        <v>621</v>
      </c>
      <c r="F28" s="28" t="s">
        <v>110</v>
      </c>
      <c r="G28" s="28" t="s">
        <v>39</v>
      </c>
      <c r="H28" s="28" t="s">
        <v>44</v>
      </c>
      <c r="I28" s="28" t="s">
        <v>19</v>
      </c>
      <c r="J28" s="28" t="s">
        <v>49</v>
      </c>
      <c r="K28" s="28">
        <v>512.04999999999995</v>
      </c>
      <c r="L28" s="28">
        <v>495.85</v>
      </c>
      <c r="M28" s="28">
        <v>16.199999999999932</v>
      </c>
      <c r="N28" s="2">
        <v>197</v>
      </c>
      <c r="O28" s="2">
        <v>245</v>
      </c>
      <c r="P28" s="15"/>
      <c r="Q28" s="15"/>
      <c r="R28" s="15"/>
      <c r="S28" s="15"/>
    </row>
    <row r="29" spans="3:19">
      <c r="C29" s="27">
        <v>42749</v>
      </c>
      <c r="D29" s="28">
        <v>1202</v>
      </c>
      <c r="E29" s="28">
        <v>624</v>
      </c>
      <c r="F29" s="28" t="s">
        <v>125</v>
      </c>
      <c r="G29" s="28" t="s">
        <v>54</v>
      </c>
      <c r="H29" s="28" t="s">
        <v>26</v>
      </c>
      <c r="I29" s="28" t="s">
        <v>19</v>
      </c>
      <c r="J29" s="28" t="s">
        <v>49</v>
      </c>
      <c r="K29" s="28">
        <v>57.65</v>
      </c>
      <c r="L29" s="28">
        <v>48.6</v>
      </c>
      <c r="M29" s="28">
        <v>9.0499999999999972</v>
      </c>
      <c r="N29" s="2">
        <v>151</v>
      </c>
      <c r="O29" s="2">
        <v>213</v>
      </c>
      <c r="P29" s="15"/>
      <c r="Q29" s="15"/>
      <c r="R29" s="15"/>
      <c r="S29" s="15"/>
    </row>
    <row r="30" spans="3:19">
      <c r="C30" s="27">
        <v>42749</v>
      </c>
      <c r="D30" s="28">
        <v>1202</v>
      </c>
      <c r="E30" s="28">
        <v>624</v>
      </c>
      <c r="F30" s="28" t="s">
        <v>125</v>
      </c>
      <c r="G30" s="28" t="s">
        <v>54</v>
      </c>
      <c r="H30" s="28" t="s">
        <v>20</v>
      </c>
      <c r="I30" s="28" t="s">
        <v>19</v>
      </c>
      <c r="J30" s="28" t="s">
        <v>49</v>
      </c>
      <c r="K30" s="28">
        <v>54.8</v>
      </c>
      <c r="L30" s="28">
        <v>47.9</v>
      </c>
      <c r="M30" s="28">
        <v>6.8999999999999986</v>
      </c>
      <c r="N30" s="2">
        <v>151</v>
      </c>
      <c r="O30" s="2">
        <v>213</v>
      </c>
      <c r="P30" s="15"/>
      <c r="Q30" s="15"/>
      <c r="R30" s="15"/>
      <c r="S30" s="15"/>
    </row>
    <row r="31" spans="3:19">
      <c r="C31" s="27">
        <v>42751</v>
      </c>
      <c r="D31" s="29">
        <v>518990</v>
      </c>
      <c r="E31" s="28">
        <v>627</v>
      </c>
      <c r="F31" s="28" t="s">
        <v>95</v>
      </c>
      <c r="G31" s="28" t="s">
        <v>54</v>
      </c>
      <c r="H31" s="28" t="s">
        <v>28</v>
      </c>
      <c r="I31" s="28" t="s">
        <v>19</v>
      </c>
      <c r="J31" s="28" t="s">
        <v>52</v>
      </c>
      <c r="K31" s="28">
        <v>350</v>
      </c>
      <c r="L31" s="28">
        <v>350</v>
      </c>
      <c r="M31" s="28">
        <v>0</v>
      </c>
      <c r="N31" s="2">
        <v>161</v>
      </c>
      <c r="O31" s="2">
        <v>205</v>
      </c>
      <c r="P31" s="15"/>
      <c r="Q31" s="15"/>
      <c r="R31" s="15"/>
      <c r="S31" s="15"/>
    </row>
    <row r="32" spans="3:19">
      <c r="C32" s="27">
        <v>42751</v>
      </c>
      <c r="D32" s="30">
        <v>0</v>
      </c>
      <c r="E32" s="33">
        <v>627</v>
      </c>
      <c r="F32" s="30" t="s">
        <v>95</v>
      </c>
      <c r="G32" s="30" t="s">
        <v>54</v>
      </c>
      <c r="H32" s="30" t="s">
        <v>29</v>
      </c>
      <c r="I32" s="30" t="s">
        <v>19</v>
      </c>
      <c r="J32" s="30" t="s">
        <v>52</v>
      </c>
      <c r="K32" s="30">
        <v>350</v>
      </c>
      <c r="L32" s="30">
        <v>350</v>
      </c>
      <c r="M32" s="30">
        <v>0</v>
      </c>
      <c r="N32" s="6">
        <v>161</v>
      </c>
      <c r="O32" s="6">
        <v>205</v>
      </c>
      <c r="P32" s="15"/>
      <c r="Q32" s="15"/>
      <c r="R32" s="15"/>
      <c r="S32" s="15"/>
    </row>
    <row r="33" spans="3:19">
      <c r="C33" s="27">
        <v>42751</v>
      </c>
      <c r="D33" s="30">
        <v>0</v>
      </c>
      <c r="E33" s="30">
        <v>627</v>
      </c>
      <c r="F33" s="30" t="s">
        <v>95</v>
      </c>
      <c r="G33" s="30" t="s">
        <v>54</v>
      </c>
      <c r="H33" s="30" t="s">
        <v>25</v>
      </c>
      <c r="I33" s="30" t="s">
        <v>19</v>
      </c>
      <c r="J33" s="30" t="s">
        <v>52</v>
      </c>
      <c r="K33" s="30">
        <v>175</v>
      </c>
      <c r="L33" s="30">
        <v>175</v>
      </c>
      <c r="M33" s="30">
        <v>0</v>
      </c>
      <c r="N33" s="6">
        <v>161</v>
      </c>
      <c r="O33" s="6">
        <v>205</v>
      </c>
      <c r="P33" s="15"/>
      <c r="Q33" s="15"/>
      <c r="R33" s="15"/>
      <c r="S33" s="15"/>
    </row>
    <row r="34" spans="3:19">
      <c r="C34" s="27">
        <v>42754</v>
      </c>
      <c r="D34" s="28">
        <v>1216</v>
      </c>
      <c r="E34" s="28">
        <v>634</v>
      </c>
      <c r="F34" s="28" t="s">
        <v>43</v>
      </c>
      <c r="G34" s="28" t="s">
        <v>54</v>
      </c>
      <c r="H34" s="28" t="s">
        <v>31</v>
      </c>
      <c r="I34" s="28" t="s">
        <v>19</v>
      </c>
      <c r="J34" s="28" t="s">
        <v>52</v>
      </c>
      <c r="K34" s="28">
        <v>133.85</v>
      </c>
      <c r="L34" s="28">
        <v>120.35</v>
      </c>
      <c r="M34" s="28">
        <v>13.5</v>
      </c>
      <c r="N34" s="2">
        <v>160</v>
      </c>
      <c r="O34" s="2">
        <v>222</v>
      </c>
      <c r="P34" s="15"/>
      <c r="Q34" s="15"/>
      <c r="R34" s="15"/>
      <c r="S34" s="15"/>
    </row>
    <row r="35" spans="3:19">
      <c r="C35" s="27">
        <v>42754</v>
      </c>
      <c r="D35" s="28">
        <v>1216</v>
      </c>
      <c r="E35" s="28">
        <v>634</v>
      </c>
      <c r="F35" s="28" t="s">
        <v>43</v>
      </c>
      <c r="G35" s="28" t="s">
        <v>54</v>
      </c>
      <c r="H35" s="28" t="s">
        <v>29</v>
      </c>
      <c r="I35" s="28" t="s">
        <v>19</v>
      </c>
      <c r="J35" s="28" t="s">
        <v>52</v>
      </c>
      <c r="K35" s="28">
        <v>122.5</v>
      </c>
      <c r="L35" s="28">
        <v>106.1</v>
      </c>
      <c r="M35" s="28">
        <v>16.400000000000006</v>
      </c>
      <c r="N35" s="2">
        <v>160</v>
      </c>
      <c r="O35" s="2">
        <v>222</v>
      </c>
      <c r="P35" s="15"/>
      <c r="Q35" s="15"/>
      <c r="R35" s="15"/>
      <c r="S35" s="15"/>
    </row>
    <row r="36" spans="3:19">
      <c r="C36" s="27">
        <v>42754</v>
      </c>
      <c r="D36" s="28">
        <v>990</v>
      </c>
      <c r="E36" s="28">
        <v>638</v>
      </c>
      <c r="F36" s="28" t="s">
        <v>42</v>
      </c>
      <c r="G36" s="28" t="s">
        <v>54</v>
      </c>
      <c r="H36" s="28" t="s">
        <v>28</v>
      </c>
      <c r="I36" s="28" t="s">
        <v>19</v>
      </c>
      <c r="J36" s="28" t="s">
        <v>52</v>
      </c>
      <c r="K36" s="28">
        <v>350</v>
      </c>
      <c r="L36" s="28">
        <v>350</v>
      </c>
      <c r="M36" s="28">
        <v>0</v>
      </c>
      <c r="N36" s="2">
        <v>161</v>
      </c>
      <c r="O36" s="2">
        <v>205</v>
      </c>
      <c r="P36" s="15"/>
      <c r="Q36" s="15"/>
      <c r="R36" s="15"/>
      <c r="S36" s="15"/>
    </row>
    <row r="37" spans="3:19">
      <c r="C37" s="27">
        <v>42754</v>
      </c>
      <c r="D37" s="28">
        <v>1267</v>
      </c>
      <c r="E37" s="29">
        <v>639</v>
      </c>
      <c r="F37" s="28" t="s">
        <v>110</v>
      </c>
      <c r="G37" s="28" t="s">
        <v>39</v>
      </c>
      <c r="H37" s="28" t="s">
        <v>44</v>
      </c>
      <c r="I37" s="28" t="s">
        <v>19</v>
      </c>
      <c r="J37" s="28" t="s">
        <v>49</v>
      </c>
      <c r="K37" s="28">
        <v>83.75</v>
      </c>
      <c r="L37" s="28">
        <v>79.8</v>
      </c>
      <c r="M37" s="28">
        <v>3.9500000000000028</v>
      </c>
      <c r="N37" s="2">
        <v>204</v>
      </c>
      <c r="O37" s="2">
        <v>245</v>
      </c>
      <c r="P37" s="15"/>
      <c r="Q37" s="15"/>
      <c r="R37" s="15"/>
      <c r="S37" s="15"/>
    </row>
    <row r="38" spans="3:19">
      <c r="C38" s="27">
        <v>42754</v>
      </c>
      <c r="D38" s="28">
        <v>1270</v>
      </c>
      <c r="E38" s="28">
        <v>640</v>
      </c>
      <c r="F38" s="28" t="s">
        <v>123</v>
      </c>
      <c r="G38" s="28" t="s">
        <v>54</v>
      </c>
      <c r="H38" s="28" t="s">
        <v>28</v>
      </c>
      <c r="I38" s="28" t="s">
        <v>19</v>
      </c>
      <c r="J38" s="28" t="s">
        <v>52</v>
      </c>
      <c r="K38" s="28">
        <v>251.05</v>
      </c>
      <c r="L38" s="28">
        <v>222.5</v>
      </c>
      <c r="M38" s="28">
        <v>28.550000000000011</v>
      </c>
      <c r="N38" s="2">
        <v>161</v>
      </c>
      <c r="O38" s="2">
        <v>223</v>
      </c>
      <c r="P38" s="15"/>
      <c r="Q38" s="15"/>
      <c r="R38" s="15"/>
      <c r="S38" s="15"/>
    </row>
    <row r="39" spans="3:19">
      <c r="C39" s="27">
        <v>42754</v>
      </c>
      <c r="D39" s="28">
        <v>1275</v>
      </c>
      <c r="E39" s="28">
        <v>640</v>
      </c>
      <c r="F39" s="28" t="s">
        <v>123</v>
      </c>
      <c r="G39" s="28" t="s">
        <v>54</v>
      </c>
      <c r="H39" s="28" t="s">
        <v>29</v>
      </c>
      <c r="I39" s="28" t="s">
        <v>19</v>
      </c>
      <c r="J39" s="28" t="s">
        <v>52</v>
      </c>
      <c r="K39" s="28">
        <v>250.75</v>
      </c>
      <c r="L39" s="28">
        <v>192.55</v>
      </c>
      <c r="M39" s="28">
        <v>58.199999999999989</v>
      </c>
      <c r="N39" s="2">
        <v>161</v>
      </c>
      <c r="O39" s="2">
        <v>223</v>
      </c>
      <c r="P39" s="15"/>
      <c r="Q39" s="15"/>
      <c r="R39" s="15"/>
      <c r="S39" s="15"/>
    </row>
    <row r="40" spans="3:19">
      <c r="C40" s="27">
        <v>42755</v>
      </c>
      <c r="D40" s="30">
        <v>1271</v>
      </c>
      <c r="E40" s="30">
        <v>642</v>
      </c>
      <c r="F40" s="30" t="s">
        <v>133</v>
      </c>
      <c r="G40" s="30" t="s">
        <v>54</v>
      </c>
      <c r="H40" s="30" t="s">
        <v>26</v>
      </c>
      <c r="I40" s="30" t="s">
        <v>19</v>
      </c>
      <c r="J40" s="30" t="s">
        <v>49</v>
      </c>
      <c r="K40" s="30">
        <v>179.7</v>
      </c>
      <c r="L40" s="30">
        <v>154.35</v>
      </c>
      <c r="M40" s="30">
        <v>25.349999999999994</v>
      </c>
      <c r="N40" s="6">
        <v>161</v>
      </c>
      <c r="O40" s="6">
        <v>223</v>
      </c>
      <c r="P40" s="15"/>
      <c r="Q40" s="15"/>
      <c r="R40" s="15"/>
      <c r="S40" s="15"/>
    </row>
    <row r="41" spans="3:19">
      <c r="C41" s="27">
        <v>42755</v>
      </c>
      <c r="D41" s="30">
        <v>1271</v>
      </c>
      <c r="E41" s="30">
        <v>642</v>
      </c>
      <c r="F41" s="30" t="s">
        <v>133</v>
      </c>
      <c r="G41" s="30" t="s">
        <v>54</v>
      </c>
      <c r="H41" s="30" t="s">
        <v>134</v>
      </c>
      <c r="I41" s="30" t="s">
        <v>19</v>
      </c>
      <c r="J41" s="30" t="s">
        <v>49</v>
      </c>
      <c r="K41" s="30">
        <v>126.7</v>
      </c>
      <c r="L41" s="30">
        <v>116.55</v>
      </c>
      <c r="M41" s="30">
        <v>10.150000000000006</v>
      </c>
      <c r="N41" s="6">
        <v>161</v>
      </c>
      <c r="O41" s="6">
        <v>223</v>
      </c>
      <c r="P41" s="15"/>
      <c r="Q41" s="15"/>
      <c r="R41" s="15"/>
      <c r="S41" s="15"/>
    </row>
    <row r="42" spans="3:19">
      <c r="C42" s="27">
        <v>42755</v>
      </c>
      <c r="D42" s="28">
        <v>1271</v>
      </c>
      <c r="E42" s="28">
        <v>642</v>
      </c>
      <c r="F42" s="28" t="s">
        <v>133</v>
      </c>
      <c r="G42" s="28" t="s">
        <v>54</v>
      </c>
      <c r="H42" s="28" t="s">
        <v>132</v>
      </c>
      <c r="I42" s="28" t="s">
        <v>19</v>
      </c>
      <c r="J42" s="28" t="s">
        <v>49</v>
      </c>
      <c r="K42" s="28">
        <v>135.25</v>
      </c>
      <c r="L42" s="28">
        <v>119.65</v>
      </c>
      <c r="M42" s="28">
        <v>15.599999999999994</v>
      </c>
      <c r="N42" s="2">
        <v>161</v>
      </c>
      <c r="O42" s="2">
        <v>223</v>
      </c>
      <c r="P42" s="15"/>
      <c r="Q42" s="15"/>
      <c r="R42" s="15"/>
      <c r="S42" s="15"/>
    </row>
    <row r="43" spans="3:19">
      <c r="C43" s="27">
        <v>42756</v>
      </c>
      <c r="D43" s="28">
        <v>1273</v>
      </c>
      <c r="E43" s="28">
        <v>643</v>
      </c>
      <c r="F43" s="28" t="s">
        <v>60</v>
      </c>
      <c r="G43" s="28" t="s">
        <v>54</v>
      </c>
      <c r="H43" s="28" t="s">
        <v>28</v>
      </c>
      <c r="I43" s="28" t="s">
        <v>19</v>
      </c>
      <c r="J43" s="28" t="s">
        <v>52</v>
      </c>
      <c r="K43" s="28">
        <v>1050</v>
      </c>
      <c r="L43" s="28">
        <v>1050</v>
      </c>
      <c r="M43" s="28">
        <v>0</v>
      </c>
      <c r="N43" s="2">
        <v>161</v>
      </c>
      <c r="O43" s="2">
        <v>205</v>
      </c>
      <c r="P43" s="15"/>
      <c r="Q43" s="15"/>
      <c r="R43" s="15"/>
      <c r="S43" s="15"/>
    </row>
    <row r="44" spans="3:19">
      <c r="C44" s="32">
        <v>42758</v>
      </c>
      <c r="D44" s="16">
        <v>1207</v>
      </c>
      <c r="E44" s="16">
        <v>645</v>
      </c>
      <c r="F44" s="16" t="s">
        <v>135</v>
      </c>
      <c r="G44" s="16" t="s">
        <v>54</v>
      </c>
      <c r="H44" s="16" t="s">
        <v>132</v>
      </c>
      <c r="I44" s="16" t="s">
        <v>19</v>
      </c>
      <c r="J44" s="16" t="s">
        <v>34</v>
      </c>
      <c r="K44" s="16">
        <v>94.05</v>
      </c>
      <c r="L44" s="16">
        <v>83.55</v>
      </c>
      <c r="M44" s="16">
        <v>10.5</v>
      </c>
      <c r="N44" s="2">
        <v>154</v>
      </c>
      <c r="O44" s="2">
        <v>216</v>
      </c>
      <c r="P44" s="15"/>
      <c r="Q44" s="15"/>
      <c r="R44" s="15"/>
      <c r="S44" s="15"/>
    </row>
    <row r="45" spans="3:19">
      <c r="C45" s="27">
        <v>42758</v>
      </c>
      <c r="D45" s="29">
        <v>990945</v>
      </c>
      <c r="E45" s="28">
        <v>647</v>
      </c>
      <c r="F45" s="28" t="s">
        <v>61</v>
      </c>
      <c r="G45" s="28" t="s">
        <v>54</v>
      </c>
      <c r="H45" s="28" t="s">
        <v>28</v>
      </c>
      <c r="I45" s="28" t="s">
        <v>19</v>
      </c>
      <c r="J45" s="28" t="s">
        <v>52</v>
      </c>
      <c r="K45" s="28">
        <v>385</v>
      </c>
      <c r="L45" s="28">
        <v>385</v>
      </c>
      <c r="M45" s="28">
        <v>0</v>
      </c>
      <c r="N45" s="8">
        <v>160</v>
      </c>
      <c r="O45" s="8">
        <v>205</v>
      </c>
      <c r="P45" s="15"/>
      <c r="Q45" s="15"/>
      <c r="R45" s="15"/>
      <c r="S45" s="15"/>
    </row>
    <row r="46" spans="3:19">
      <c r="C46" s="27">
        <v>42758</v>
      </c>
      <c r="D46" s="30">
        <v>0</v>
      </c>
      <c r="E46" s="30">
        <v>647</v>
      </c>
      <c r="F46" s="30" t="s">
        <v>61</v>
      </c>
      <c r="G46" s="30" t="s">
        <v>54</v>
      </c>
      <c r="H46" s="30" t="s">
        <v>29</v>
      </c>
      <c r="I46" s="30" t="s">
        <v>19</v>
      </c>
      <c r="J46" s="30" t="s">
        <v>52</v>
      </c>
      <c r="K46" s="30">
        <v>350</v>
      </c>
      <c r="L46" s="30">
        <v>350</v>
      </c>
      <c r="M46" s="30">
        <v>0</v>
      </c>
      <c r="N46" s="12">
        <v>160</v>
      </c>
      <c r="O46" s="12">
        <v>205</v>
      </c>
      <c r="P46" s="15"/>
      <c r="Q46" s="15"/>
      <c r="R46" s="15"/>
      <c r="S46" s="15"/>
    </row>
    <row r="47" spans="3:19">
      <c r="C47" s="27">
        <v>42758</v>
      </c>
      <c r="D47" s="28">
        <v>1218</v>
      </c>
      <c r="E47" s="28">
        <v>648</v>
      </c>
      <c r="F47" s="28" t="s">
        <v>139</v>
      </c>
      <c r="G47" s="28" t="s">
        <v>54</v>
      </c>
      <c r="H47" s="28" t="s">
        <v>29</v>
      </c>
      <c r="I47" s="28" t="s">
        <v>19</v>
      </c>
      <c r="J47" s="28" t="s">
        <v>49</v>
      </c>
      <c r="K47" s="28">
        <v>68.2</v>
      </c>
      <c r="L47" s="28">
        <v>54</v>
      </c>
      <c r="M47" s="28">
        <v>14.200000000000003</v>
      </c>
      <c r="N47" s="8">
        <v>160</v>
      </c>
      <c r="O47" s="8">
        <v>222</v>
      </c>
      <c r="P47" s="15"/>
      <c r="Q47" s="15"/>
      <c r="R47" s="15"/>
      <c r="S47" s="15"/>
    </row>
    <row r="48" spans="3:19">
      <c r="C48" s="27">
        <v>42758</v>
      </c>
      <c r="D48" s="28">
        <v>1215</v>
      </c>
      <c r="E48" s="28">
        <v>648</v>
      </c>
      <c r="F48" s="28" t="s">
        <v>139</v>
      </c>
      <c r="G48" s="28" t="s">
        <v>54</v>
      </c>
      <c r="H48" s="28" t="s">
        <v>45</v>
      </c>
      <c r="I48" s="28" t="s">
        <v>19</v>
      </c>
      <c r="J48" s="28" t="s">
        <v>49</v>
      </c>
      <c r="K48" s="28">
        <v>69.8</v>
      </c>
      <c r="L48" s="28">
        <v>58.6</v>
      </c>
      <c r="M48" s="28">
        <v>11.199999999999996</v>
      </c>
      <c r="N48" s="2">
        <v>160</v>
      </c>
      <c r="O48" s="2">
        <v>222</v>
      </c>
      <c r="P48" s="15"/>
      <c r="Q48" s="15"/>
      <c r="R48" s="15"/>
      <c r="S48" s="15"/>
    </row>
    <row r="49" spans="3:19">
      <c r="C49" s="27">
        <v>42758</v>
      </c>
      <c r="D49" s="28">
        <v>1292</v>
      </c>
      <c r="E49" s="28">
        <v>648</v>
      </c>
      <c r="F49" s="28" t="s">
        <v>139</v>
      </c>
      <c r="G49" s="28" t="s">
        <v>54</v>
      </c>
      <c r="H49" s="28" t="s">
        <v>20</v>
      </c>
      <c r="I49" s="28" t="s">
        <v>19</v>
      </c>
      <c r="J49" s="28" t="s">
        <v>49</v>
      </c>
      <c r="K49" s="28">
        <v>66.150000000000006</v>
      </c>
      <c r="L49" s="28">
        <v>55.7</v>
      </c>
      <c r="M49" s="28">
        <v>10.450000000000003</v>
      </c>
      <c r="N49" s="2">
        <v>161</v>
      </c>
      <c r="O49" s="2">
        <v>223</v>
      </c>
      <c r="P49" s="15"/>
      <c r="Q49" s="15"/>
      <c r="R49" s="15"/>
      <c r="S49" s="15"/>
    </row>
    <row r="50" spans="3:19">
      <c r="C50" s="27">
        <v>42758</v>
      </c>
      <c r="D50" s="28">
        <v>1274</v>
      </c>
      <c r="E50" s="28">
        <v>650</v>
      </c>
      <c r="F50" s="28" t="s">
        <v>141</v>
      </c>
      <c r="G50" s="28" t="s">
        <v>109</v>
      </c>
      <c r="H50" s="28" t="s">
        <v>26</v>
      </c>
      <c r="I50" s="28" t="s">
        <v>19</v>
      </c>
      <c r="J50" s="28" t="s">
        <v>49</v>
      </c>
      <c r="K50" s="28">
        <v>118.75</v>
      </c>
      <c r="L50" s="28">
        <v>105.65</v>
      </c>
      <c r="M50" s="28">
        <v>13.099999999999994</v>
      </c>
      <c r="N50" s="2">
        <v>170</v>
      </c>
      <c r="O50" s="2">
        <v>232</v>
      </c>
      <c r="P50" s="15"/>
      <c r="Q50" s="15"/>
      <c r="R50" s="15"/>
      <c r="S50" s="15"/>
    </row>
    <row r="51" spans="3:19">
      <c r="C51" s="27">
        <v>42758</v>
      </c>
      <c r="D51" s="28">
        <v>1291</v>
      </c>
      <c r="E51" s="28">
        <v>650</v>
      </c>
      <c r="F51" s="28" t="s">
        <v>141</v>
      </c>
      <c r="G51" s="28" t="s">
        <v>109</v>
      </c>
      <c r="H51" s="28" t="s">
        <v>20</v>
      </c>
      <c r="I51" s="28" t="s">
        <v>19</v>
      </c>
      <c r="J51" s="28" t="s">
        <v>49</v>
      </c>
      <c r="K51" s="28">
        <v>120.05</v>
      </c>
      <c r="L51" s="28">
        <v>104.35</v>
      </c>
      <c r="M51" s="28">
        <v>15.700000000000003</v>
      </c>
      <c r="N51" s="2">
        <v>172</v>
      </c>
      <c r="O51" s="2">
        <v>232</v>
      </c>
      <c r="P51" s="15"/>
      <c r="Q51" s="15"/>
      <c r="R51" s="15"/>
      <c r="S51" s="15"/>
    </row>
    <row r="52" spans="3:19">
      <c r="C52" s="27">
        <v>42759</v>
      </c>
      <c r="D52" s="28">
        <v>1290</v>
      </c>
      <c r="E52" s="28">
        <v>104</v>
      </c>
      <c r="F52" s="28" t="s">
        <v>182</v>
      </c>
      <c r="G52" s="28" t="s">
        <v>109</v>
      </c>
      <c r="H52" s="28" t="s">
        <v>20</v>
      </c>
      <c r="I52" s="28" t="s">
        <v>19</v>
      </c>
      <c r="J52" s="28" t="s">
        <v>49</v>
      </c>
      <c r="K52" s="28">
        <v>57.4</v>
      </c>
      <c r="L52" s="28">
        <v>48.3</v>
      </c>
      <c r="M52" s="28">
        <v>9.1000000000000014</v>
      </c>
      <c r="N52" s="2">
        <v>172</v>
      </c>
      <c r="O52" s="2">
        <v>234</v>
      </c>
      <c r="P52" s="15"/>
      <c r="Q52" s="15"/>
      <c r="R52" s="15"/>
      <c r="S52" s="15"/>
    </row>
    <row r="53" spans="3:19">
      <c r="C53" s="27">
        <v>42759</v>
      </c>
      <c r="D53" s="28">
        <v>1239</v>
      </c>
      <c r="E53" s="28">
        <v>104</v>
      </c>
      <c r="F53" s="28" t="s">
        <v>182</v>
      </c>
      <c r="G53" s="28" t="s">
        <v>109</v>
      </c>
      <c r="H53" s="28" t="s">
        <v>26</v>
      </c>
      <c r="I53" s="28" t="s">
        <v>19</v>
      </c>
      <c r="J53" s="28" t="s">
        <v>49</v>
      </c>
      <c r="K53" s="28">
        <v>57.6</v>
      </c>
      <c r="L53" s="28">
        <v>49.15</v>
      </c>
      <c r="M53" s="28">
        <v>8.4500000000000028</v>
      </c>
      <c r="N53" s="2">
        <v>170</v>
      </c>
      <c r="O53" s="2">
        <v>232</v>
      </c>
      <c r="P53" s="15"/>
      <c r="Q53" s="15"/>
      <c r="R53" s="15"/>
      <c r="S53" s="15"/>
    </row>
    <row r="54" spans="3:19">
      <c r="C54" s="27">
        <v>42759</v>
      </c>
      <c r="D54" s="28">
        <v>1269</v>
      </c>
      <c r="E54" s="28">
        <v>106</v>
      </c>
      <c r="F54" s="28" t="s">
        <v>186</v>
      </c>
      <c r="G54" s="28" t="s">
        <v>54</v>
      </c>
      <c r="H54" s="28" t="s">
        <v>31</v>
      </c>
      <c r="I54" s="28" t="s">
        <v>19</v>
      </c>
      <c r="J54" s="28" t="s">
        <v>49</v>
      </c>
      <c r="K54" s="28">
        <v>122.3</v>
      </c>
      <c r="L54" s="28">
        <v>108.5</v>
      </c>
      <c r="M54" s="28">
        <v>13.799999999999997</v>
      </c>
      <c r="N54" s="2">
        <v>161</v>
      </c>
      <c r="O54" s="2">
        <v>223</v>
      </c>
      <c r="P54" s="15"/>
      <c r="Q54" s="15"/>
      <c r="R54" s="15"/>
      <c r="S54" s="15"/>
    </row>
    <row r="55" spans="3:19">
      <c r="C55" s="27">
        <v>42762</v>
      </c>
      <c r="D55" s="28"/>
      <c r="E55" s="28">
        <v>112</v>
      </c>
      <c r="F55" s="28" t="s">
        <v>69</v>
      </c>
      <c r="G55" s="28" t="s">
        <v>54</v>
      </c>
      <c r="H55" s="28" t="s">
        <v>28</v>
      </c>
      <c r="I55" s="28" t="s">
        <v>19</v>
      </c>
      <c r="J55" s="28" t="s">
        <v>52</v>
      </c>
      <c r="K55" s="28">
        <v>350</v>
      </c>
      <c r="L55" s="28">
        <v>350</v>
      </c>
      <c r="M55" s="28">
        <v>0</v>
      </c>
      <c r="N55" s="2">
        <v>161</v>
      </c>
      <c r="O55" s="2">
        <v>205</v>
      </c>
      <c r="P55" s="15"/>
      <c r="Q55" s="15"/>
      <c r="R55" s="15"/>
      <c r="S55" s="15"/>
    </row>
    <row r="56" spans="3:19">
      <c r="C56" s="27">
        <v>42762</v>
      </c>
      <c r="D56" s="28"/>
      <c r="E56" s="28">
        <v>112</v>
      </c>
      <c r="F56" s="28" t="s">
        <v>69</v>
      </c>
      <c r="G56" s="28" t="s">
        <v>54</v>
      </c>
      <c r="H56" s="28" t="s">
        <v>29</v>
      </c>
      <c r="I56" s="28" t="s">
        <v>19</v>
      </c>
      <c r="J56" s="28" t="s">
        <v>52</v>
      </c>
      <c r="K56" s="28">
        <v>175</v>
      </c>
      <c r="L56" s="28">
        <v>175</v>
      </c>
      <c r="M56" s="28">
        <v>0</v>
      </c>
      <c r="N56" s="2">
        <v>161</v>
      </c>
      <c r="O56" s="2">
        <v>205</v>
      </c>
      <c r="P56" s="15"/>
      <c r="Q56" s="15"/>
      <c r="R56" s="15"/>
      <c r="S56" s="15"/>
    </row>
    <row r="57" spans="3:19">
      <c r="C57" s="27">
        <v>42762</v>
      </c>
      <c r="D57" s="29"/>
      <c r="E57" s="29">
        <v>112</v>
      </c>
      <c r="F57" s="28" t="s">
        <v>69</v>
      </c>
      <c r="G57" s="28" t="s">
        <v>54</v>
      </c>
      <c r="H57" s="28" t="s">
        <v>25</v>
      </c>
      <c r="I57" s="28" t="s">
        <v>19</v>
      </c>
      <c r="J57" s="28" t="s">
        <v>52</v>
      </c>
      <c r="K57" s="34">
        <v>175</v>
      </c>
      <c r="L57" s="28">
        <v>175</v>
      </c>
      <c r="M57" s="28">
        <v>0</v>
      </c>
      <c r="N57" s="2">
        <v>161</v>
      </c>
      <c r="O57" s="2">
        <v>205</v>
      </c>
      <c r="P57" s="15"/>
      <c r="Q57" s="15"/>
      <c r="R57" s="15"/>
      <c r="S57" s="15"/>
    </row>
    <row r="58" spans="3:19">
      <c r="C58" s="27">
        <v>42763</v>
      </c>
      <c r="D58" s="28">
        <v>1230</v>
      </c>
      <c r="E58" s="28">
        <v>115</v>
      </c>
      <c r="F58" s="28" t="s">
        <v>194</v>
      </c>
      <c r="G58" s="28" t="s">
        <v>54</v>
      </c>
      <c r="H58" s="28" t="s">
        <v>18</v>
      </c>
      <c r="I58" s="28" t="s">
        <v>19</v>
      </c>
      <c r="J58" s="28" t="s">
        <v>49</v>
      </c>
      <c r="K58" s="28">
        <v>55.9</v>
      </c>
      <c r="L58" s="28">
        <v>55.6</v>
      </c>
      <c r="M58" s="28">
        <v>0.29999999999999716</v>
      </c>
      <c r="N58" s="2">
        <v>161</v>
      </c>
      <c r="O58" s="2">
        <v>223</v>
      </c>
      <c r="P58" s="15"/>
      <c r="Q58" s="15"/>
      <c r="R58" s="15"/>
      <c r="S58" s="15"/>
    </row>
    <row r="59" spans="3:19">
      <c r="C59" s="27">
        <v>42763</v>
      </c>
      <c r="D59" s="28">
        <v>1237</v>
      </c>
      <c r="E59" s="28">
        <v>115</v>
      </c>
      <c r="F59" s="28" t="s">
        <v>194</v>
      </c>
      <c r="G59" s="28" t="s">
        <v>54</v>
      </c>
      <c r="H59" s="28" t="s">
        <v>25</v>
      </c>
      <c r="I59" s="28" t="s">
        <v>19</v>
      </c>
      <c r="J59" s="28" t="s">
        <v>49</v>
      </c>
      <c r="K59" s="28">
        <v>68.349999999999994</v>
      </c>
      <c r="L59" s="28">
        <v>56.6</v>
      </c>
      <c r="M59" s="28">
        <v>11.749999999999993</v>
      </c>
      <c r="N59" s="2">
        <v>161</v>
      </c>
      <c r="O59" s="2">
        <v>223</v>
      </c>
      <c r="P59" s="15"/>
      <c r="Q59" s="15"/>
      <c r="R59" s="15"/>
      <c r="S59" s="15"/>
    </row>
    <row r="60" spans="3:19">
      <c r="C60" s="27">
        <v>42763</v>
      </c>
      <c r="D60" s="28">
        <v>1237</v>
      </c>
      <c r="E60" s="28">
        <v>115</v>
      </c>
      <c r="F60" s="28" t="s">
        <v>194</v>
      </c>
      <c r="G60" s="28" t="s">
        <v>54</v>
      </c>
      <c r="H60" s="28" t="s">
        <v>30</v>
      </c>
      <c r="I60" s="28" t="s">
        <v>19</v>
      </c>
      <c r="J60" s="28" t="s">
        <v>49</v>
      </c>
      <c r="K60" s="28">
        <v>62.95</v>
      </c>
      <c r="L60" s="28">
        <v>54.05</v>
      </c>
      <c r="M60" s="28">
        <v>8.9000000000000057</v>
      </c>
      <c r="N60" s="2">
        <v>161</v>
      </c>
      <c r="O60" s="2">
        <v>223</v>
      </c>
      <c r="P60" s="15"/>
      <c r="Q60" s="15"/>
      <c r="R60" s="15"/>
      <c r="S60" s="15"/>
    </row>
    <row r="61" spans="3:19">
      <c r="C61" s="27">
        <v>42763</v>
      </c>
      <c r="D61" s="28">
        <v>1230</v>
      </c>
      <c r="E61" s="28">
        <v>115</v>
      </c>
      <c r="F61" s="28" t="s">
        <v>194</v>
      </c>
      <c r="G61" s="28" t="s">
        <v>54</v>
      </c>
      <c r="H61" s="28" t="s">
        <v>38</v>
      </c>
      <c r="I61" s="28" t="s">
        <v>19</v>
      </c>
      <c r="J61" s="28" t="s">
        <v>49</v>
      </c>
      <c r="K61" s="28">
        <v>66.7</v>
      </c>
      <c r="L61" s="28">
        <v>55</v>
      </c>
      <c r="M61" s="28">
        <v>11.700000000000003</v>
      </c>
      <c r="N61" s="2">
        <v>161</v>
      </c>
      <c r="O61" s="2">
        <v>223</v>
      </c>
      <c r="P61" s="15"/>
      <c r="Q61" s="15"/>
      <c r="R61" s="15"/>
      <c r="S61" s="15"/>
    </row>
    <row r="62" spans="3:19">
      <c r="C62" s="27">
        <v>42765</v>
      </c>
      <c r="D62" s="29"/>
      <c r="E62" s="28">
        <v>117</v>
      </c>
      <c r="F62" s="28" t="s">
        <v>102</v>
      </c>
      <c r="G62" s="28" t="s">
        <v>54</v>
      </c>
      <c r="H62" s="28" t="s">
        <v>28</v>
      </c>
      <c r="I62" s="28" t="s">
        <v>19</v>
      </c>
      <c r="J62" s="28" t="s">
        <v>52</v>
      </c>
      <c r="K62" s="28">
        <v>350</v>
      </c>
      <c r="L62" s="28">
        <v>350</v>
      </c>
      <c r="M62" s="28">
        <v>0</v>
      </c>
      <c r="N62" s="2">
        <v>161</v>
      </c>
      <c r="O62" s="2">
        <v>205</v>
      </c>
      <c r="P62" s="15"/>
      <c r="Q62" s="15"/>
      <c r="R62" s="15"/>
      <c r="S62" s="15"/>
    </row>
    <row r="63" spans="3:19">
      <c r="C63" s="27">
        <v>42765</v>
      </c>
      <c r="D63" s="29"/>
      <c r="E63" s="28">
        <v>117</v>
      </c>
      <c r="F63" s="28" t="s">
        <v>102</v>
      </c>
      <c r="G63" s="28" t="s">
        <v>54</v>
      </c>
      <c r="H63" s="28" t="s">
        <v>29</v>
      </c>
      <c r="I63" s="28" t="s">
        <v>19</v>
      </c>
      <c r="J63" s="28" t="s">
        <v>52</v>
      </c>
      <c r="K63" s="28">
        <v>350</v>
      </c>
      <c r="L63" s="28">
        <v>350</v>
      </c>
      <c r="M63" s="28">
        <v>0</v>
      </c>
      <c r="N63" s="2">
        <v>161</v>
      </c>
      <c r="O63" s="2">
        <v>205</v>
      </c>
      <c r="P63" s="15"/>
      <c r="Q63" s="15"/>
      <c r="R63" s="15"/>
      <c r="S6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E5:H152"/>
  <sheetViews>
    <sheetView workbookViewId="0">
      <selection activeCell="F128" sqref="F128"/>
    </sheetView>
  </sheetViews>
  <sheetFormatPr defaultRowHeight="15"/>
  <cols>
    <col min="5" max="5" width="11.140625" bestFit="1" customWidth="1"/>
  </cols>
  <sheetData>
    <row r="5" spans="5:8">
      <c r="E5" t="s">
        <v>206</v>
      </c>
    </row>
    <row r="6" spans="5:8" hidden="1">
      <c r="E6" s="28">
        <v>101</v>
      </c>
    </row>
    <row r="7" spans="5:8">
      <c r="E7" s="31">
        <v>103</v>
      </c>
      <c r="F7">
        <v>102</v>
      </c>
    </row>
    <row r="8" spans="5:8" hidden="1">
      <c r="E8" s="28">
        <v>104</v>
      </c>
    </row>
    <row r="9" spans="5:8" hidden="1">
      <c r="E9" s="28">
        <v>104</v>
      </c>
    </row>
    <row r="10" spans="5:8" hidden="1">
      <c r="E10" s="28">
        <v>105</v>
      </c>
    </row>
    <row r="11" spans="5:8" hidden="1">
      <c r="E11" s="28">
        <v>105</v>
      </c>
    </row>
    <row r="12" spans="5:8" hidden="1">
      <c r="E12" s="28">
        <v>105</v>
      </c>
    </row>
    <row r="13" spans="5:8" hidden="1">
      <c r="E13" s="28">
        <v>105</v>
      </c>
    </row>
    <row r="14" spans="5:8">
      <c r="E14" s="28">
        <v>106</v>
      </c>
      <c r="F14">
        <v>107</v>
      </c>
      <c r="H14" t="s">
        <v>205</v>
      </c>
    </row>
    <row r="15" spans="5:8">
      <c r="E15" s="28">
        <v>109</v>
      </c>
      <c r="F15">
        <v>108</v>
      </c>
    </row>
    <row r="16" spans="5:8" hidden="1">
      <c r="E16" s="28">
        <v>109</v>
      </c>
    </row>
    <row r="17" spans="5:6" hidden="1">
      <c r="E17" s="28">
        <v>109</v>
      </c>
    </row>
    <row r="18" spans="5:6" hidden="1">
      <c r="E18" s="28">
        <v>109</v>
      </c>
    </row>
    <row r="19" spans="5:6" hidden="1">
      <c r="E19" s="28">
        <v>110</v>
      </c>
    </row>
    <row r="20" spans="5:6" hidden="1">
      <c r="E20" s="28">
        <v>110</v>
      </c>
    </row>
    <row r="21" spans="5:6">
      <c r="E21" s="28">
        <v>110</v>
      </c>
      <c r="F21">
        <v>111</v>
      </c>
    </row>
    <row r="22" spans="5:6" hidden="1">
      <c r="E22" s="28">
        <v>112</v>
      </c>
    </row>
    <row r="23" spans="5:6" hidden="1">
      <c r="E23" s="28">
        <v>112</v>
      </c>
    </row>
    <row r="24" spans="5:6" hidden="1">
      <c r="E24" s="29">
        <v>112</v>
      </c>
    </row>
    <row r="25" spans="5:6">
      <c r="E25" s="29">
        <v>113</v>
      </c>
      <c r="F25">
        <v>114</v>
      </c>
    </row>
    <row r="26" spans="5:6" hidden="1">
      <c r="E26" s="28">
        <v>115</v>
      </c>
    </row>
    <row r="27" spans="5:6" hidden="1">
      <c r="E27" s="28">
        <v>115</v>
      </c>
    </row>
    <row r="28" spans="5:6" hidden="1">
      <c r="E28" s="28">
        <v>115</v>
      </c>
    </row>
    <row r="29" spans="5:6">
      <c r="E29" s="28">
        <v>115</v>
      </c>
      <c r="F29">
        <v>116</v>
      </c>
    </row>
    <row r="30" spans="5:6" hidden="1">
      <c r="E30" s="28">
        <v>117</v>
      </c>
    </row>
    <row r="31" spans="5:6" hidden="1">
      <c r="E31" s="28">
        <v>117</v>
      </c>
    </row>
    <row r="32" spans="5:6">
      <c r="E32" s="28">
        <v>118</v>
      </c>
      <c r="F32" t="s">
        <v>207</v>
      </c>
    </row>
    <row r="33" spans="5:6" hidden="1">
      <c r="E33" s="28">
        <v>384</v>
      </c>
    </row>
    <row r="34" spans="5:6" hidden="1">
      <c r="E34" s="29">
        <v>384</v>
      </c>
    </row>
    <row r="35" spans="5:6" hidden="1">
      <c r="E35" s="29">
        <v>384</v>
      </c>
    </row>
    <row r="36" spans="5:6" hidden="1">
      <c r="E36" s="28">
        <v>384</v>
      </c>
    </row>
    <row r="37" spans="5:6" hidden="1">
      <c r="E37" s="29">
        <v>385</v>
      </c>
    </row>
    <row r="38" spans="5:6">
      <c r="E38" s="16">
        <v>385</v>
      </c>
      <c r="F38">
        <v>386</v>
      </c>
    </row>
    <row r="39" spans="5:6" hidden="1">
      <c r="E39" s="28">
        <v>387</v>
      </c>
    </row>
    <row r="40" spans="5:6" hidden="1">
      <c r="E40" s="28">
        <v>387</v>
      </c>
    </row>
    <row r="41" spans="5:6" hidden="1">
      <c r="E41" s="28">
        <v>387</v>
      </c>
    </row>
    <row r="42" spans="5:6" hidden="1">
      <c r="E42" s="28">
        <v>387</v>
      </c>
    </row>
    <row r="43" spans="5:6" hidden="1">
      <c r="E43" s="28">
        <v>387</v>
      </c>
    </row>
    <row r="44" spans="5:6" hidden="1">
      <c r="E44" s="28">
        <v>387</v>
      </c>
    </row>
    <row r="45" spans="5:6" hidden="1">
      <c r="E45" s="28">
        <v>388</v>
      </c>
    </row>
    <row r="46" spans="5:6" hidden="1">
      <c r="E46" s="28">
        <v>388</v>
      </c>
    </row>
    <row r="47" spans="5:6" hidden="1">
      <c r="E47" s="28">
        <v>388</v>
      </c>
    </row>
    <row r="48" spans="5:6" hidden="1">
      <c r="E48" s="28">
        <v>388</v>
      </c>
    </row>
    <row r="49" spans="5:6" hidden="1">
      <c r="E49" s="28">
        <v>388</v>
      </c>
    </row>
    <row r="50" spans="5:6" hidden="1">
      <c r="E50" s="30">
        <v>389</v>
      </c>
    </row>
    <row r="51" spans="5:6" hidden="1">
      <c r="E51" s="30">
        <v>389</v>
      </c>
    </row>
    <row r="52" spans="5:6" hidden="1">
      <c r="E52" s="30">
        <v>389</v>
      </c>
    </row>
    <row r="53" spans="5:6" hidden="1">
      <c r="E53" s="30">
        <v>389</v>
      </c>
    </row>
    <row r="54" spans="5:6" hidden="1">
      <c r="E54" s="30">
        <v>389</v>
      </c>
    </row>
    <row r="55" spans="5:6" hidden="1">
      <c r="E55" s="28">
        <v>390</v>
      </c>
    </row>
    <row r="56" spans="5:6" hidden="1">
      <c r="E56" s="28">
        <v>390</v>
      </c>
    </row>
    <row r="57" spans="5:6" hidden="1">
      <c r="E57" s="28">
        <v>390</v>
      </c>
    </row>
    <row r="58" spans="5:6" hidden="1">
      <c r="E58" s="28">
        <v>390</v>
      </c>
    </row>
    <row r="59" spans="5:6">
      <c r="E59" s="28">
        <v>392</v>
      </c>
      <c r="F59">
        <v>391</v>
      </c>
    </row>
    <row r="60" spans="5:6" hidden="1">
      <c r="E60" s="28">
        <v>392</v>
      </c>
    </row>
    <row r="61" spans="5:6" hidden="1">
      <c r="E61" s="28">
        <v>393</v>
      </c>
    </row>
    <row r="62" spans="5:6" hidden="1">
      <c r="E62" s="28">
        <v>393</v>
      </c>
    </row>
    <row r="63" spans="5:6" hidden="1">
      <c r="E63" s="28">
        <v>393</v>
      </c>
    </row>
    <row r="64" spans="5:6" hidden="1">
      <c r="E64" s="28">
        <v>393</v>
      </c>
    </row>
    <row r="65" spans="5:6" hidden="1">
      <c r="E65" s="28">
        <v>394</v>
      </c>
    </row>
    <row r="66" spans="5:6" hidden="1">
      <c r="E66" s="28">
        <v>394</v>
      </c>
    </row>
    <row r="67" spans="5:6" hidden="1">
      <c r="E67" s="28">
        <v>395</v>
      </c>
    </row>
    <row r="68" spans="5:6" hidden="1">
      <c r="E68" s="28">
        <v>396</v>
      </c>
    </row>
    <row r="69" spans="5:6" hidden="1">
      <c r="E69" s="28">
        <v>396</v>
      </c>
    </row>
    <row r="70" spans="5:6" hidden="1">
      <c r="E70" s="28">
        <v>396</v>
      </c>
    </row>
    <row r="71" spans="5:6" hidden="1">
      <c r="E71" s="28">
        <v>397</v>
      </c>
    </row>
    <row r="72" spans="5:6" hidden="1">
      <c r="E72" s="28">
        <v>397</v>
      </c>
    </row>
    <row r="73" spans="5:6" hidden="1">
      <c r="E73" s="28">
        <v>397</v>
      </c>
    </row>
    <row r="74" spans="5:6" hidden="1">
      <c r="E74" s="28">
        <v>398</v>
      </c>
    </row>
    <row r="75" spans="5:6" hidden="1">
      <c r="E75" s="28">
        <v>399</v>
      </c>
    </row>
    <row r="76" spans="5:6" hidden="1">
      <c r="E76" s="28">
        <v>400</v>
      </c>
    </row>
    <row r="77" spans="5:6" hidden="1">
      <c r="E77" s="28">
        <v>400</v>
      </c>
    </row>
    <row r="78" spans="5:6">
      <c r="E78" s="30">
        <v>601</v>
      </c>
      <c r="F78">
        <v>600</v>
      </c>
    </row>
    <row r="79" spans="5:6" hidden="1">
      <c r="E79" s="28">
        <v>602</v>
      </c>
    </row>
    <row r="80" spans="5:6" hidden="1">
      <c r="E80" s="28">
        <v>602</v>
      </c>
    </row>
    <row r="81" spans="5:6" hidden="1">
      <c r="E81" s="28">
        <v>602</v>
      </c>
    </row>
    <row r="82" spans="5:6" hidden="1">
      <c r="E82" s="29">
        <v>603</v>
      </c>
    </row>
    <row r="83" spans="5:6" hidden="1">
      <c r="E83" s="29">
        <v>604</v>
      </c>
    </row>
    <row r="84" spans="5:6" hidden="1">
      <c r="E84" s="29">
        <v>605</v>
      </c>
    </row>
    <row r="85" spans="5:6" hidden="1">
      <c r="E85" s="29">
        <v>606</v>
      </c>
    </row>
    <row r="86" spans="5:6" hidden="1">
      <c r="E86" s="29">
        <v>606</v>
      </c>
    </row>
    <row r="87" spans="5:6">
      <c r="E87" s="29">
        <v>608</v>
      </c>
      <c r="F87">
        <v>607</v>
      </c>
    </row>
    <row r="88" spans="5:6" hidden="1">
      <c r="E88" s="29">
        <v>609</v>
      </c>
    </row>
    <row r="89" spans="5:6" hidden="1">
      <c r="E89" s="29">
        <v>609</v>
      </c>
    </row>
    <row r="90" spans="5:6" hidden="1">
      <c r="E90" s="29">
        <v>609</v>
      </c>
    </row>
    <row r="91" spans="5:6" hidden="1">
      <c r="E91" s="29">
        <v>610</v>
      </c>
    </row>
    <row r="92" spans="5:6" hidden="1">
      <c r="E92" s="29">
        <v>611</v>
      </c>
    </row>
    <row r="93" spans="5:6" hidden="1">
      <c r="E93" s="38">
        <v>611</v>
      </c>
    </row>
    <row r="94" spans="5:6" hidden="1">
      <c r="E94" s="29">
        <v>612</v>
      </c>
    </row>
    <row r="95" spans="5:6" hidden="1">
      <c r="E95" s="29">
        <v>613</v>
      </c>
    </row>
    <row r="96" spans="5:6" hidden="1">
      <c r="E96" s="29">
        <v>613</v>
      </c>
    </row>
    <row r="97" spans="5:6" hidden="1">
      <c r="E97" s="38">
        <v>614</v>
      </c>
    </row>
    <row r="98" spans="5:6" hidden="1">
      <c r="E98" s="29">
        <v>615</v>
      </c>
    </row>
    <row r="99" spans="5:6" hidden="1">
      <c r="E99" s="29">
        <v>616</v>
      </c>
    </row>
    <row r="100" spans="5:6" hidden="1">
      <c r="E100" s="29">
        <v>616</v>
      </c>
    </row>
    <row r="101" spans="5:6" hidden="1">
      <c r="E101" s="38">
        <v>616</v>
      </c>
    </row>
    <row r="102" spans="5:6" hidden="1">
      <c r="E102" s="29">
        <v>617</v>
      </c>
    </row>
    <row r="103" spans="5:6" hidden="1">
      <c r="E103" s="29">
        <v>618</v>
      </c>
    </row>
    <row r="104" spans="5:6" hidden="1">
      <c r="E104" s="28">
        <v>618</v>
      </c>
    </row>
    <row r="105" spans="5:6">
      <c r="E105" s="28">
        <v>619</v>
      </c>
      <c r="F105">
        <v>620</v>
      </c>
    </row>
    <row r="106" spans="5:6" hidden="1">
      <c r="E106" s="28">
        <v>621</v>
      </c>
    </row>
    <row r="107" spans="5:6" hidden="1">
      <c r="E107" s="28">
        <v>621</v>
      </c>
    </row>
    <row r="108" spans="5:6" hidden="1">
      <c r="E108" s="16">
        <v>622</v>
      </c>
    </row>
    <row r="109" spans="5:6" hidden="1">
      <c r="E109" s="28">
        <v>622</v>
      </c>
    </row>
    <row r="110" spans="5:6" hidden="1">
      <c r="E110" s="28">
        <v>622</v>
      </c>
    </row>
    <row r="111" spans="5:6">
      <c r="E111" s="28">
        <v>622</v>
      </c>
      <c r="F111">
        <v>623</v>
      </c>
    </row>
    <row r="112" spans="5:6" hidden="1">
      <c r="E112" s="28">
        <v>624</v>
      </c>
    </row>
    <row r="113" spans="5:6">
      <c r="E113" s="28">
        <v>624</v>
      </c>
      <c r="F113">
        <v>625</v>
      </c>
    </row>
    <row r="114" spans="5:6" hidden="1">
      <c r="E114" s="28">
        <v>626</v>
      </c>
    </row>
    <row r="115" spans="5:6" hidden="1">
      <c r="E115" s="28">
        <v>627</v>
      </c>
    </row>
    <row r="116" spans="5:6" hidden="1">
      <c r="E116" s="33">
        <v>627</v>
      </c>
    </row>
    <row r="117" spans="5:6">
      <c r="E117" s="30">
        <v>627</v>
      </c>
      <c r="F117">
        <v>628</v>
      </c>
    </row>
    <row r="118" spans="5:6" hidden="1">
      <c r="E118" s="28">
        <v>629</v>
      </c>
    </row>
    <row r="119" spans="5:6" hidden="1">
      <c r="E119" s="29">
        <v>630</v>
      </c>
    </row>
    <row r="120" spans="5:6" hidden="1">
      <c r="E120" s="29">
        <v>630</v>
      </c>
    </row>
    <row r="121" spans="5:6" hidden="1">
      <c r="E121" s="28">
        <v>631</v>
      </c>
    </row>
    <row r="122" spans="5:6" hidden="1">
      <c r="E122" s="28">
        <v>631</v>
      </c>
    </row>
    <row r="123" spans="5:6" hidden="1">
      <c r="E123" s="28">
        <v>631</v>
      </c>
    </row>
    <row r="124" spans="5:6" hidden="1">
      <c r="E124" s="31">
        <v>632</v>
      </c>
    </row>
    <row r="125" spans="5:6" hidden="1">
      <c r="E125" s="28">
        <v>633</v>
      </c>
    </row>
    <row r="126" spans="5:6" hidden="1">
      <c r="E126" s="28">
        <v>634</v>
      </c>
    </row>
    <row r="127" spans="5:6" hidden="1">
      <c r="E127" s="28">
        <v>634</v>
      </c>
    </row>
    <row r="128" spans="5:6">
      <c r="E128" s="28">
        <v>636</v>
      </c>
      <c r="F128">
        <v>635</v>
      </c>
    </row>
    <row r="129" spans="5:5" hidden="1">
      <c r="E129" s="28">
        <v>636</v>
      </c>
    </row>
    <row r="130" spans="5:5" hidden="1">
      <c r="E130" s="28">
        <v>637</v>
      </c>
    </row>
    <row r="131" spans="5:5" hidden="1">
      <c r="E131" s="28">
        <v>638</v>
      </c>
    </row>
    <row r="132" spans="5:5" hidden="1">
      <c r="E132" s="29">
        <v>639</v>
      </c>
    </row>
    <row r="133" spans="5:5" hidden="1">
      <c r="E133" s="28">
        <v>640</v>
      </c>
    </row>
    <row r="134" spans="5:5" hidden="1">
      <c r="E134" s="28">
        <v>640</v>
      </c>
    </row>
    <row r="135" spans="5:5" hidden="1">
      <c r="E135" s="28">
        <v>641</v>
      </c>
    </row>
    <row r="136" spans="5:5" hidden="1">
      <c r="E136" s="30">
        <v>642</v>
      </c>
    </row>
    <row r="137" spans="5:5" hidden="1">
      <c r="E137" s="30">
        <v>642</v>
      </c>
    </row>
    <row r="138" spans="5:5" hidden="1">
      <c r="E138" s="28">
        <v>642</v>
      </c>
    </row>
    <row r="139" spans="5:5" hidden="1">
      <c r="E139" s="28">
        <v>643</v>
      </c>
    </row>
    <row r="140" spans="5:5" hidden="1">
      <c r="E140" s="28">
        <v>644</v>
      </c>
    </row>
    <row r="141" spans="5:5" hidden="1">
      <c r="E141" s="16">
        <v>645</v>
      </c>
    </row>
    <row r="142" spans="5:5" hidden="1">
      <c r="E142" s="28">
        <v>646</v>
      </c>
    </row>
    <row r="143" spans="5:5" hidden="1">
      <c r="E143" s="28">
        <v>646</v>
      </c>
    </row>
    <row r="144" spans="5:5" hidden="1">
      <c r="E144" s="28">
        <v>647</v>
      </c>
    </row>
    <row r="145" spans="5:5" hidden="1">
      <c r="E145" s="30">
        <v>647</v>
      </c>
    </row>
    <row r="146" spans="5:5" hidden="1">
      <c r="E146" s="28">
        <v>648</v>
      </c>
    </row>
    <row r="147" spans="5:5" hidden="1">
      <c r="E147" s="28">
        <v>648</v>
      </c>
    </row>
    <row r="148" spans="5:5" hidden="1">
      <c r="E148" s="28">
        <v>648</v>
      </c>
    </row>
    <row r="149" spans="5:5" hidden="1">
      <c r="E149" s="28">
        <v>649</v>
      </c>
    </row>
    <row r="150" spans="5:5" hidden="1">
      <c r="E150" s="28">
        <v>650</v>
      </c>
    </row>
    <row r="151" spans="5:5" hidden="1">
      <c r="E151" s="31">
        <v>650</v>
      </c>
    </row>
    <row r="152" spans="5:5" hidden="1">
      <c r="E152" s="29">
        <v>107111114</v>
      </c>
    </row>
  </sheetData>
  <autoFilter ref="E5:F152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Zubair sb Ledger</vt:lpstr>
      <vt:lpstr>Sameer Sb Ledger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2017-02-11T09:36:02Z</dcterms:modified>
</cp:coreProperties>
</file>