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\Sales Dashboard\"/>
    </mc:Choice>
  </mc:AlternateContent>
  <xr:revisionPtr revIDLastSave="0" documentId="13_ncr:1_{E4B623E4-A135-49DA-A885-E17AC8CBB34C}" xr6:coauthVersionLast="47" xr6:coauthVersionMax="47" xr10:uidLastSave="{00000000-0000-0000-0000-000000000000}"/>
  <bookViews>
    <workbookView xWindow="-120" yWindow="-120" windowWidth="20730" windowHeight="11160" tabRatio="822" xr2:uid="{26983171-C7D0-4FA9-9423-522C600E96AE}"/>
  </bookViews>
  <sheets>
    <sheet name="Sales" sheetId="5" r:id="rId1"/>
    <sheet name="Achv" sheetId="15" r:id="rId2"/>
    <sheet name="TopAcc" sheetId="9" r:id="rId3"/>
    <sheet name="OrdersByAcc" sheetId="11" state="hidden" r:id="rId4"/>
    <sheet name="SalesByAcc" sheetId="12" state="hidden" r:id="rId5"/>
    <sheet name="KAMPerf" sheetId="13" state="hidden" r:id="rId6"/>
    <sheet name="SalesCalc" sheetId="4" state="hidden" r:id="rId7"/>
    <sheet name="AchvCalc" sheetId="14" state="hidden" r:id="rId8"/>
    <sheet name="TopKAM" sheetId="6" state="hidden" r:id="rId9"/>
    <sheet name="Data" sheetId="16" state="hidden" r:id="rId10"/>
  </sheets>
  <definedNames>
    <definedName name="_xlnm._FilterDatabase" localSheetId="4" hidden="1">SalesByAcc!$B$4:$P$204</definedName>
    <definedName name="_xlnm._FilterDatabase" localSheetId="8" hidden="1">TopKAM!$C$2:$D$200</definedName>
    <definedName name="ChartMonths">OFFSET(SalesCalc!$F$5,COUNTIF(SalesCalc!$E$6:$E$29,TRUE),0,-SalesCalc!$C$11)</definedName>
    <definedName name="ChartNewAccActual">OFFSET(AchvCalc!$J$5,COUNTIF(AchvCalc!$E$6:$E$29,TRUE),0,-SalesCalc!$C$11)</definedName>
    <definedName name="ChartNewAccForecast">OFFSET(AchvCalc!$I$5,COUNTIF(AchvCalc!$E$6:$E$29,TRUE),0,-SalesCalc!$C$11)</definedName>
    <definedName name="ChartNewOrders">OFFSET(SalesCalc!$L$5,COUNTIF(SalesCalc!$E$6:$E$29,TRUE),0,-SalesCalc!$C$11)</definedName>
    <definedName name="ChartReturnOrders">OFFSET(SalesCalc!$M$5,COUNTIF(SalesCalc!$E$6:$E$29,TRUE),0,-SalesCalc!$C$11)</definedName>
    <definedName name="ChartSalesActual">OFFSET(AchvCalc!$H$5,COUNTIF(AchvCalc!$E$6:$E$29,TRUE),0,-SalesCalc!$C$11)</definedName>
    <definedName name="ChartSalesForecast">OFFSET(AchvCalc!$G$5,COUNTIF(AchvCalc!$E$6:$E$29,TRUE),0,-SalesCalc!$C$11)</definedName>
    <definedName name="ChartSalesGrowth">OFFSET(SalesCalc!$J$5,COUNTIF(SalesCalc!$E$6:$E$29,TRUE),0,-SalesCalc!$C$11)</definedName>
    <definedName name="MonthlyNewOrders">OrdersByAcc!$E$208:$AB$208</definedName>
    <definedName name="MonthlyTotalOrders">OrdersByAcc!$E$207:$AB$207</definedName>
    <definedName name="NewAccFirstOrder">TopKAM!$D$3:$D$202</definedName>
    <definedName name="NewAccKAM">TopKAM!$E$3:$E$202</definedName>
    <definedName name="_xlnm.Print_Area" localSheetId="1">Achv!$A$1:$W$27</definedName>
    <definedName name="_xlnm.Print_Area" localSheetId="0">Sales!$A$1:$W$27</definedName>
    <definedName name="_xlnm.Print_Area" localSheetId="2">TopAcc!$A$1:$AD$30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B2" i="15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C8" i="13" l="1" a="1"/>
  <c r="C8" i="13" s="1"/>
  <c r="C5" i="11" a="1"/>
  <c r="C5" i="11" s="1"/>
  <c r="O19" i="4" a="1"/>
  <c r="O19" i="4" s="1"/>
  <c r="H6" i="4"/>
  <c r="AB8" i="13" l="1"/>
  <c r="X8" i="13"/>
  <c r="T8" i="13"/>
  <c r="P8" i="13"/>
  <c r="L8" i="13"/>
  <c r="H8" i="13"/>
  <c r="AA8" i="13"/>
  <c r="W8" i="13"/>
  <c r="S8" i="13"/>
  <c r="O8" i="13"/>
  <c r="K8" i="13"/>
  <c r="G8" i="13"/>
  <c r="Y8" i="13"/>
  <c r="U8" i="13"/>
  <c r="Q8" i="13"/>
  <c r="M8" i="13"/>
  <c r="I8" i="13"/>
  <c r="E8" i="13"/>
  <c r="C9" i="13" a="1"/>
  <c r="C9" i="13" s="1"/>
  <c r="Z8" i="13"/>
  <c r="V8" i="13"/>
  <c r="R8" i="13"/>
  <c r="N8" i="13"/>
  <c r="J8" i="13"/>
  <c r="F8" i="13"/>
  <c r="Z5" i="11"/>
  <c r="V5" i="11"/>
  <c r="R5" i="11"/>
  <c r="N5" i="11"/>
  <c r="J5" i="11"/>
  <c r="F5" i="11"/>
  <c r="G5" i="11"/>
  <c r="L5" i="11"/>
  <c r="Q5" i="11"/>
  <c r="W5" i="11"/>
  <c r="AB5" i="11"/>
  <c r="D5" i="11" a="1"/>
  <c r="D5" i="11" s="1"/>
  <c r="H5" i="11"/>
  <c r="M5" i="11"/>
  <c r="S5" i="11"/>
  <c r="X5" i="11"/>
  <c r="C6" i="11" a="1"/>
  <c r="C6" i="11" s="1"/>
  <c r="I5" i="11"/>
  <c r="O5" i="11"/>
  <c r="T5" i="11"/>
  <c r="Y5" i="11"/>
  <c r="E5" i="11"/>
  <c r="K5" i="11"/>
  <c r="P5" i="11"/>
  <c r="U5" i="11"/>
  <c r="AA5" i="11"/>
  <c r="O20" i="4" a="1"/>
  <c r="O20" i="4" s="1"/>
  <c r="O34" i="4" s="1"/>
  <c r="C2" i="14"/>
  <c r="G28" i="14"/>
  <c r="G29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H6" i="14"/>
  <c r="F6" i="14"/>
  <c r="C11" i="4"/>
  <c r="B48" i="13"/>
  <c r="B8" i="13"/>
  <c r="B5" i="11"/>
  <c r="V46" i="4"/>
  <c r="V39" i="4"/>
  <c r="V32" i="4"/>
  <c r="V25" i="4"/>
  <c r="V18" i="4"/>
  <c r="X46" i="4"/>
  <c r="X39" i="4"/>
  <c r="X32" i="4"/>
  <c r="X25" i="4"/>
  <c r="X18" i="4"/>
  <c r="F7" i="4"/>
  <c r="E6" i="4"/>
  <c r="E6" i="14" s="1"/>
  <c r="B7" i="4"/>
  <c r="B8" i="4"/>
  <c r="B9" i="4"/>
  <c r="F8" i="4" l="1"/>
  <c r="H8" i="4" s="1"/>
  <c r="H7" i="4"/>
  <c r="E7" i="4"/>
  <c r="E7" i="14" s="1"/>
  <c r="C7" i="11" a="1"/>
  <c r="C7" i="11" s="1"/>
  <c r="C8" i="11" s="1" a="1"/>
  <c r="C8" i="11" s="1"/>
  <c r="Z9" i="13"/>
  <c r="V9" i="13"/>
  <c r="R9" i="13"/>
  <c r="N9" i="13"/>
  <c r="J9" i="13"/>
  <c r="F9" i="13"/>
  <c r="Y9" i="13"/>
  <c r="U9" i="13"/>
  <c r="Q9" i="13"/>
  <c r="M9" i="13"/>
  <c r="I9" i="13"/>
  <c r="E9" i="13"/>
  <c r="AA9" i="13"/>
  <c r="W9" i="13"/>
  <c r="S9" i="13"/>
  <c r="O9" i="13"/>
  <c r="K9" i="13"/>
  <c r="G9" i="13"/>
  <c r="AB9" i="13"/>
  <c r="X9" i="13"/>
  <c r="T9" i="13"/>
  <c r="P9" i="13"/>
  <c r="L9" i="13"/>
  <c r="H9" i="13"/>
  <c r="C10" i="13" a="1"/>
  <c r="C10" i="13" s="1"/>
  <c r="Z6" i="11"/>
  <c r="V6" i="11"/>
  <c r="R6" i="11"/>
  <c r="N6" i="11"/>
  <c r="J6" i="11"/>
  <c r="F6" i="11"/>
  <c r="Y6" i="11"/>
  <c r="T6" i="11"/>
  <c r="O6" i="11"/>
  <c r="I6" i="11"/>
  <c r="X6" i="11"/>
  <c r="S6" i="11"/>
  <c r="M6" i="11"/>
  <c r="H6" i="11"/>
  <c r="D6" i="11" a="1"/>
  <c r="D6" i="11" s="1"/>
  <c r="AB6" i="11"/>
  <c r="W6" i="11"/>
  <c r="Q6" i="11"/>
  <c r="L6" i="11"/>
  <c r="G6" i="11"/>
  <c r="AA6" i="11"/>
  <c r="U6" i="11"/>
  <c r="P6" i="11"/>
  <c r="K6" i="11"/>
  <c r="E6" i="11"/>
  <c r="O21" i="4" a="1"/>
  <c r="O21" i="4" s="1"/>
  <c r="B3" i="6"/>
  <c r="B6" i="11"/>
  <c r="B5" i="12"/>
  <c r="B7" i="11"/>
  <c r="B9" i="13"/>
  <c r="B10" i="13"/>
  <c r="B28" i="13"/>
  <c r="B11" i="13"/>
  <c r="B68" i="13"/>
  <c r="F8" i="14"/>
  <c r="F9" i="4"/>
  <c r="H9" i="4" s="1"/>
  <c r="E8" i="4"/>
  <c r="E8" i="14" s="1"/>
  <c r="F7" i="14"/>
  <c r="I6" i="4"/>
  <c r="J6" i="4"/>
  <c r="C28" i="13"/>
  <c r="C48" i="13"/>
  <c r="G6" i="4"/>
  <c r="G6" i="14" s="1"/>
  <c r="C5" i="12"/>
  <c r="C3" i="6"/>
  <c r="C68" i="13"/>
  <c r="D3" i="6"/>
  <c r="O33" i="4"/>
  <c r="I7" i="11" l="1"/>
  <c r="P7" i="11"/>
  <c r="Q7" i="11"/>
  <c r="M7" i="11"/>
  <c r="R7" i="11"/>
  <c r="T7" i="11"/>
  <c r="U7" i="11"/>
  <c r="W7" i="11"/>
  <c r="X7" i="11"/>
  <c r="V7" i="11"/>
  <c r="Y7" i="11"/>
  <c r="AA7" i="11"/>
  <c r="D7" i="11" a="1"/>
  <c r="D7" i="11" s="1"/>
  <c r="F7" i="11"/>
  <c r="Z7" i="11"/>
  <c r="E7" i="11"/>
  <c r="L7" i="11"/>
  <c r="H7" i="11"/>
  <c r="J7" i="11"/>
  <c r="O7" i="11"/>
  <c r="K7" i="11"/>
  <c r="G7" i="11"/>
  <c r="AB7" i="11"/>
  <c r="S7" i="11"/>
  <c r="N7" i="11"/>
  <c r="E3" i="6" a="1"/>
  <c r="E3" i="6" s="1"/>
  <c r="O22" i="4" a="1"/>
  <c r="O22" i="4" s="1"/>
  <c r="R8" i="11"/>
  <c r="AB8" i="11"/>
  <c r="G8" i="11"/>
  <c r="K8" i="11"/>
  <c r="O8" i="11"/>
  <c r="M8" i="11"/>
  <c r="C9" i="11" a="1"/>
  <c r="C9" i="11" s="1"/>
  <c r="N8" i="11"/>
  <c r="W8" i="11"/>
  <c r="AA8" i="11"/>
  <c r="E8" i="11"/>
  <c r="I8" i="11"/>
  <c r="H8" i="11"/>
  <c r="V8" i="11"/>
  <c r="F8" i="11"/>
  <c r="L8" i="11"/>
  <c r="P8" i="11"/>
  <c r="T8" i="11"/>
  <c r="S8" i="11"/>
  <c r="Z8" i="11"/>
  <c r="J8" i="11"/>
  <c r="Q8" i="11"/>
  <c r="U8" i="11"/>
  <c r="Y8" i="11"/>
  <c r="X8" i="11"/>
  <c r="D8" i="11" a="1"/>
  <c r="D8" i="11" s="1"/>
  <c r="Y5" i="12"/>
  <c r="U5" i="12"/>
  <c r="Q5" i="12"/>
  <c r="M5" i="12"/>
  <c r="I5" i="12"/>
  <c r="E5" i="12"/>
  <c r="X5" i="12"/>
  <c r="S5" i="12"/>
  <c r="N5" i="12"/>
  <c r="H5" i="12"/>
  <c r="AB5" i="12"/>
  <c r="W5" i="12"/>
  <c r="R5" i="12"/>
  <c r="L5" i="12"/>
  <c r="G5" i="12"/>
  <c r="T5" i="12"/>
  <c r="J5" i="12"/>
  <c r="AA5" i="12"/>
  <c r="V5" i="12"/>
  <c r="P5" i="12"/>
  <c r="K5" i="12"/>
  <c r="F5" i="12"/>
  <c r="Z5" i="12"/>
  <c r="O5" i="12"/>
  <c r="AB10" i="13"/>
  <c r="X10" i="13"/>
  <c r="T10" i="13"/>
  <c r="P10" i="13"/>
  <c r="L10" i="13"/>
  <c r="H10" i="13"/>
  <c r="AA10" i="13"/>
  <c r="W10" i="13"/>
  <c r="S10" i="13"/>
  <c r="O10" i="13"/>
  <c r="K10" i="13"/>
  <c r="G10" i="13"/>
  <c r="Y10" i="13"/>
  <c r="U10" i="13"/>
  <c r="Q10" i="13"/>
  <c r="M10" i="13"/>
  <c r="I10" i="13"/>
  <c r="E10" i="13"/>
  <c r="Z10" i="13"/>
  <c r="V10" i="13"/>
  <c r="R10" i="13"/>
  <c r="N10" i="13"/>
  <c r="J10" i="13"/>
  <c r="F10" i="13"/>
  <c r="C11" i="13" a="1"/>
  <c r="C11" i="13" s="1"/>
  <c r="Z48" i="13" a="1"/>
  <c r="Z48" i="13" s="1"/>
  <c r="W48" i="13" a="1"/>
  <c r="W48" i="13" s="1"/>
  <c r="R48" i="13" a="1"/>
  <c r="R48" i="13" s="1"/>
  <c r="O48" i="13" a="1"/>
  <c r="O48" i="13" s="1"/>
  <c r="J48" i="13" a="1"/>
  <c r="J48" i="13" s="1"/>
  <c r="G48" i="13" a="1"/>
  <c r="G48" i="13" s="1"/>
  <c r="AB48" i="13" a="1"/>
  <c r="AB48" i="13" s="1"/>
  <c r="Y48" i="13" a="1"/>
  <c r="Y48" i="13" s="1"/>
  <c r="T48" i="13" a="1"/>
  <c r="T48" i="13" s="1"/>
  <c r="Q48" i="13" a="1"/>
  <c r="Q48" i="13" s="1"/>
  <c r="L48" i="13" a="1"/>
  <c r="L48" i="13" s="1"/>
  <c r="I48" i="13" a="1"/>
  <c r="I48" i="13" s="1"/>
  <c r="AA48" i="13" a="1"/>
  <c r="AA48" i="13" s="1"/>
  <c r="V48" i="13" a="1"/>
  <c r="V48" i="13" s="1"/>
  <c r="S48" i="13" a="1"/>
  <c r="S48" i="13" s="1"/>
  <c r="N48" i="13" a="1"/>
  <c r="N48" i="13" s="1"/>
  <c r="K48" i="13" a="1"/>
  <c r="K48" i="13" s="1"/>
  <c r="F48" i="13" a="1"/>
  <c r="F48" i="13" s="1"/>
  <c r="X48" i="13" a="1"/>
  <c r="X48" i="13" s="1"/>
  <c r="U48" i="13" a="1"/>
  <c r="U48" i="13" s="1"/>
  <c r="P48" i="13" a="1"/>
  <c r="P48" i="13" s="1"/>
  <c r="M48" i="13" a="1"/>
  <c r="M48" i="13" s="1"/>
  <c r="H48" i="13" a="1"/>
  <c r="H48" i="13" s="1"/>
  <c r="E48" i="13" a="1"/>
  <c r="E48" i="13" s="1"/>
  <c r="Z9" i="11"/>
  <c r="V9" i="11"/>
  <c r="R9" i="11"/>
  <c r="N9" i="11"/>
  <c r="J9" i="11"/>
  <c r="F9" i="11"/>
  <c r="AA9" i="11"/>
  <c r="U9" i="11"/>
  <c r="P9" i="11"/>
  <c r="K9" i="11"/>
  <c r="E9" i="11"/>
  <c r="Y9" i="11"/>
  <c r="T9" i="11"/>
  <c r="O9" i="11"/>
  <c r="I9" i="11"/>
  <c r="X9" i="11"/>
  <c r="S9" i="11"/>
  <c r="M9" i="11"/>
  <c r="H9" i="11"/>
  <c r="D9" i="11" a="1"/>
  <c r="D9" i="11" s="1"/>
  <c r="AB9" i="11"/>
  <c r="W9" i="11"/>
  <c r="Q9" i="11"/>
  <c r="L9" i="11"/>
  <c r="G9" i="11"/>
  <c r="C10" i="11" a="1"/>
  <c r="C10" i="11" s="1"/>
  <c r="O23" i="4" a="1"/>
  <c r="O23" i="4" s="1"/>
  <c r="H7" i="14"/>
  <c r="I7" i="4"/>
  <c r="J7" i="4"/>
  <c r="H8" i="14"/>
  <c r="I8" i="4"/>
  <c r="J8" i="4"/>
  <c r="B31" i="13"/>
  <c r="B51" i="13"/>
  <c r="B71" i="13"/>
  <c r="B69" i="13"/>
  <c r="B29" i="13"/>
  <c r="B49" i="13"/>
  <c r="F9" i="14"/>
  <c r="E9" i="4"/>
  <c r="F10" i="4"/>
  <c r="H10" i="4" s="1"/>
  <c r="B12" i="13"/>
  <c r="B4" i="6"/>
  <c r="B6" i="12"/>
  <c r="B50" i="13"/>
  <c r="B70" i="13"/>
  <c r="B30" i="13"/>
  <c r="B7" i="12"/>
  <c r="B5" i="6"/>
  <c r="B8" i="11"/>
  <c r="D8" i="13"/>
  <c r="D4" i="6"/>
  <c r="C6" i="12"/>
  <c r="C4" i="6"/>
  <c r="C49" i="13"/>
  <c r="C29" i="13"/>
  <c r="C69" i="13"/>
  <c r="O35" i="4"/>
  <c r="E4" i="6" l="1" a="1"/>
  <c r="E4" i="6" s="1"/>
  <c r="O24" i="4" a="1"/>
  <c r="O24" i="4" s="1"/>
  <c r="Y6" i="12"/>
  <c r="U6" i="12"/>
  <c r="Q6" i="12"/>
  <c r="M6" i="12"/>
  <c r="I6" i="12"/>
  <c r="E6" i="12"/>
  <c r="AA6" i="12"/>
  <c r="V6" i="12"/>
  <c r="P6" i="12"/>
  <c r="K6" i="12"/>
  <c r="F6" i="12"/>
  <c r="Z6" i="12"/>
  <c r="T6" i="12"/>
  <c r="O6" i="12"/>
  <c r="J6" i="12"/>
  <c r="AB6" i="12"/>
  <c r="R6" i="12"/>
  <c r="G6" i="12"/>
  <c r="X6" i="12"/>
  <c r="S6" i="12"/>
  <c r="N6" i="12"/>
  <c r="H6" i="12"/>
  <c r="W6" i="12"/>
  <c r="L6" i="12"/>
  <c r="C12" i="13" a="1"/>
  <c r="C12" i="13" s="1"/>
  <c r="C13" i="13" s="1" a="1"/>
  <c r="C13" i="13" s="1"/>
  <c r="Z49" i="13" a="1"/>
  <c r="Z49" i="13" s="1"/>
  <c r="W49" i="13" a="1"/>
  <c r="W49" i="13" s="1"/>
  <c r="R49" i="13" a="1"/>
  <c r="R49" i="13" s="1"/>
  <c r="O49" i="13" a="1"/>
  <c r="O49" i="13" s="1"/>
  <c r="J49" i="13" a="1"/>
  <c r="J49" i="13" s="1"/>
  <c r="G49" i="13" a="1"/>
  <c r="G49" i="13" s="1"/>
  <c r="AB49" i="13" a="1"/>
  <c r="AB49" i="13" s="1"/>
  <c r="Y49" i="13" a="1"/>
  <c r="Y49" i="13" s="1"/>
  <c r="T49" i="13" a="1"/>
  <c r="T49" i="13" s="1"/>
  <c r="Q49" i="13" a="1"/>
  <c r="Q49" i="13" s="1"/>
  <c r="L49" i="13" a="1"/>
  <c r="L49" i="13" s="1"/>
  <c r="I49" i="13" a="1"/>
  <c r="I49" i="13" s="1"/>
  <c r="AA49" i="13" a="1"/>
  <c r="AA49" i="13" s="1"/>
  <c r="V49" i="13" a="1"/>
  <c r="V49" i="13" s="1"/>
  <c r="S49" i="13" a="1"/>
  <c r="S49" i="13" s="1"/>
  <c r="N49" i="13" a="1"/>
  <c r="N49" i="13" s="1"/>
  <c r="K49" i="13" a="1"/>
  <c r="K49" i="13" s="1"/>
  <c r="F49" i="13" a="1"/>
  <c r="F49" i="13" s="1"/>
  <c r="X49" i="13" a="1"/>
  <c r="X49" i="13" s="1"/>
  <c r="U49" i="13" a="1"/>
  <c r="U49" i="13" s="1"/>
  <c r="P49" i="13" a="1"/>
  <c r="P49" i="13" s="1"/>
  <c r="M49" i="13" a="1"/>
  <c r="M49" i="13" s="1"/>
  <c r="H49" i="13" a="1"/>
  <c r="H49" i="13" s="1"/>
  <c r="E49" i="13" a="1"/>
  <c r="E49" i="13" s="1"/>
  <c r="Z11" i="13"/>
  <c r="V11" i="13"/>
  <c r="R11" i="13"/>
  <c r="N11" i="13"/>
  <c r="J11" i="13"/>
  <c r="F11" i="13"/>
  <c r="Y11" i="13"/>
  <c r="U11" i="13"/>
  <c r="Q11" i="13"/>
  <c r="M11" i="13"/>
  <c r="I11" i="13"/>
  <c r="E11" i="13"/>
  <c r="AB11" i="13"/>
  <c r="X11" i="13"/>
  <c r="T11" i="13"/>
  <c r="P11" i="13"/>
  <c r="L11" i="13"/>
  <c r="H11" i="13"/>
  <c r="AA11" i="13"/>
  <c r="W11" i="13"/>
  <c r="S11" i="13"/>
  <c r="O11" i="13"/>
  <c r="K11" i="13"/>
  <c r="G11" i="13"/>
  <c r="AB12" i="13"/>
  <c r="X12" i="13"/>
  <c r="T12" i="13"/>
  <c r="P12" i="13"/>
  <c r="L12" i="13"/>
  <c r="H12" i="13"/>
  <c r="AA12" i="13"/>
  <c r="W12" i="13"/>
  <c r="S12" i="13"/>
  <c r="O12" i="13"/>
  <c r="K12" i="13"/>
  <c r="G12" i="13"/>
  <c r="Z12" i="13"/>
  <c r="V12" i="13"/>
  <c r="R12" i="13"/>
  <c r="N12" i="13"/>
  <c r="J12" i="13"/>
  <c r="F12" i="13"/>
  <c r="Y12" i="13"/>
  <c r="U12" i="13"/>
  <c r="Q12" i="13"/>
  <c r="M12" i="13"/>
  <c r="I12" i="13"/>
  <c r="E12" i="13"/>
  <c r="Z10" i="11"/>
  <c r="V10" i="11"/>
  <c r="R10" i="11"/>
  <c r="N10" i="11"/>
  <c r="J10" i="11"/>
  <c r="F10" i="11"/>
  <c r="Y10" i="11"/>
  <c r="T10" i="11"/>
  <c r="O10" i="11"/>
  <c r="I10" i="11"/>
  <c r="X10" i="11"/>
  <c r="S10" i="11"/>
  <c r="M10" i="11"/>
  <c r="H10" i="11"/>
  <c r="D10" i="11" a="1"/>
  <c r="D10" i="11" s="1"/>
  <c r="AB10" i="11"/>
  <c r="W10" i="11"/>
  <c r="Q10" i="11"/>
  <c r="L10" i="11"/>
  <c r="G10" i="11"/>
  <c r="AA10" i="11"/>
  <c r="U10" i="11"/>
  <c r="P10" i="11"/>
  <c r="K10" i="11"/>
  <c r="E10" i="11"/>
  <c r="C11" i="11" a="1"/>
  <c r="C11" i="11" s="1"/>
  <c r="O25" i="4" a="1"/>
  <c r="O25" i="4" s="1"/>
  <c r="B8" i="12"/>
  <c r="B6" i="6"/>
  <c r="E9" i="14"/>
  <c r="B13" i="13"/>
  <c r="H9" i="14"/>
  <c r="I9" i="4"/>
  <c r="J9" i="4"/>
  <c r="B32" i="13"/>
  <c r="B52" i="13"/>
  <c r="B72" i="13"/>
  <c r="B14" i="13"/>
  <c r="F10" i="14"/>
  <c r="E10" i="4"/>
  <c r="F11" i="4"/>
  <c r="H11" i="4" s="1"/>
  <c r="B9" i="11"/>
  <c r="D5" i="12"/>
  <c r="C50" i="13"/>
  <c r="C30" i="13"/>
  <c r="C70" i="13"/>
  <c r="C5" i="6"/>
  <c r="C7" i="12"/>
  <c r="D5" i="6"/>
  <c r="D9" i="13"/>
  <c r="O36" i="4"/>
  <c r="E10" i="14" l="1"/>
  <c r="R13" i="13"/>
  <c r="Y13" i="13"/>
  <c r="I13" i="13"/>
  <c r="T13" i="13"/>
  <c r="AA13" i="13"/>
  <c r="K13" i="13"/>
  <c r="N13" i="13"/>
  <c r="U13" i="13"/>
  <c r="E13" i="13"/>
  <c r="P13" i="13"/>
  <c r="W13" i="13"/>
  <c r="G13" i="13"/>
  <c r="Z13" i="13"/>
  <c r="J13" i="13"/>
  <c r="Q13" i="13"/>
  <c r="AB13" i="13"/>
  <c r="L13" i="13"/>
  <c r="S13" i="13"/>
  <c r="C14" i="13" a="1"/>
  <c r="C14" i="13" s="1"/>
  <c r="C15" i="13" s="1" a="1"/>
  <c r="C15" i="13" s="1"/>
  <c r="V13" i="13"/>
  <c r="F13" i="13"/>
  <c r="M13" i="13"/>
  <c r="X13" i="13"/>
  <c r="H13" i="13"/>
  <c r="O13" i="13"/>
  <c r="Y7" i="12"/>
  <c r="U7" i="12"/>
  <c r="Q7" i="12"/>
  <c r="M7" i="12"/>
  <c r="I7" i="12"/>
  <c r="E7" i="12"/>
  <c r="X7" i="12"/>
  <c r="S7" i="12"/>
  <c r="N7" i="12"/>
  <c r="H7" i="12"/>
  <c r="AB7" i="12"/>
  <c r="W7" i="12"/>
  <c r="R7" i="12"/>
  <c r="L7" i="12"/>
  <c r="G7" i="12"/>
  <c r="Z7" i="12"/>
  <c r="O7" i="12"/>
  <c r="AA7" i="12"/>
  <c r="V7" i="12"/>
  <c r="P7" i="12"/>
  <c r="K7" i="12"/>
  <c r="F7" i="12"/>
  <c r="T7" i="12"/>
  <c r="J7" i="12"/>
  <c r="E5" i="6" a="1"/>
  <c r="E5" i="6" s="1"/>
  <c r="O26" i="4" a="1"/>
  <c r="O26" i="4" s="1"/>
  <c r="Z50" i="13" a="1"/>
  <c r="Z50" i="13" s="1"/>
  <c r="W50" i="13" a="1"/>
  <c r="W50" i="13" s="1"/>
  <c r="R50" i="13" a="1"/>
  <c r="R50" i="13" s="1"/>
  <c r="O50" i="13" a="1"/>
  <c r="O50" i="13" s="1"/>
  <c r="J50" i="13" a="1"/>
  <c r="J50" i="13" s="1"/>
  <c r="G50" i="13" a="1"/>
  <c r="G50" i="13" s="1"/>
  <c r="AB50" i="13" a="1"/>
  <c r="AB50" i="13" s="1"/>
  <c r="Y50" i="13" a="1"/>
  <c r="Y50" i="13" s="1"/>
  <c r="T50" i="13" a="1"/>
  <c r="T50" i="13" s="1"/>
  <c r="Q50" i="13" a="1"/>
  <c r="Q50" i="13" s="1"/>
  <c r="L50" i="13" a="1"/>
  <c r="L50" i="13" s="1"/>
  <c r="I50" i="13" a="1"/>
  <c r="I50" i="13" s="1"/>
  <c r="AA50" i="13" a="1"/>
  <c r="AA50" i="13" s="1"/>
  <c r="V50" i="13" a="1"/>
  <c r="V50" i="13" s="1"/>
  <c r="S50" i="13" a="1"/>
  <c r="S50" i="13" s="1"/>
  <c r="N50" i="13" a="1"/>
  <c r="N50" i="13" s="1"/>
  <c r="K50" i="13" a="1"/>
  <c r="K50" i="13" s="1"/>
  <c r="F50" i="13" a="1"/>
  <c r="F50" i="13" s="1"/>
  <c r="X50" i="13" a="1"/>
  <c r="X50" i="13" s="1"/>
  <c r="U50" i="13" a="1"/>
  <c r="U50" i="13" s="1"/>
  <c r="P50" i="13" a="1"/>
  <c r="P50" i="13" s="1"/>
  <c r="M50" i="13" a="1"/>
  <c r="M50" i="13" s="1"/>
  <c r="H50" i="13" a="1"/>
  <c r="H50" i="13" s="1"/>
  <c r="E50" i="13" a="1"/>
  <c r="E50" i="13" s="1"/>
  <c r="AB14" i="13"/>
  <c r="X14" i="13"/>
  <c r="T14" i="13"/>
  <c r="P14" i="13"/>
  <c r="L14" i="13"/>
  <c r="H14" i="13"/>
  <c r="AA14" i="13"/>
  <c r="W14" i="13"/>
  <c r="S14" i="13"/>
  <c r="O14" i="13"/>
  <c r="K14" i="13"/>
  <c r="G14" i="13"/>
  <c r="Z14" i="13"/>
  <c r="V14" i="13"/>
  <c r="R14" i="13"/>
  <c r="N14" i="13"/>
  <c r="J14" i="13"/>
  <c r="F14" i="13"/>
  <c r="Y14" i="13"/>
  <c r="U14" i="13"/>
  <c r="Q14" i="13"/>
  <c r="M14" i="13"/>
  <c r="I14" i="13"/>
  <c r="E14" i="13"/>
  <c r="Z11" i="11"/>
  <c r="V11" i="11"/>
  <c r="R11" i="11"/>
  <c r="N11" i="11"/>
  <c r="J11" i="11"/>
  <c r="F11" i="11"/>
  <c r="AB11" i="11"/>
  <c r="X11" i="11"/>
  <c r="T11" i="11"/>
  <c r="P11" i="11"/>
  <c r="L11" i="11"/>
  <c r="W11" i="11"/>
  <c r="O11" i="11"/>
  <c r="H11" i="11"/>
  <c r="D11" i="11" a="1"/>
  <c r="D11" i="11" s="1"/>
  <c r="U11" i="11"/>
  <c r="M11" i="11"/>
  <c r="G11" i="11"/>
  <c r="AA11" i="11"/>
  <c r="S11" i="11"/>
  <c r="K11" i="11"/>
  <c r="E11" i="11"/>
  <c r="Y11" i="11"/>
  <c r="Q11" i="11"/>
  <c r="I11" i="11"/>
  <c r="C12" i="11" a="1"/>
  <c r="C12" i="11" s="1"/>
  <c r="C13" i="11" s="1" a="1"/>
  <c r="C13" i="11" s="1"/>
  <c r="O27" i="4" a="1"/>
  <c r="O27" i="4" s="1"/>
  <c r="F11" i="14"/>
  <c r="F12" i="4"/>
  <c r="H12" i="4" s="1"/>
  <c r="E11" i="4"/>
  <c r="B54" i="13"/>
  <c r="B74" i="13"/>
  <c r="B34" i="13"/>
  <c r="B73" i="13"/>
  <c r="B33" i="13"/>
  <c r="B53" i="13"/>
  <c r="B15" i="13"/>
  <c r="B10" i="11"/>
  <c r="H10" i="14"/>
  <c r="I10" i="4"/>
  <c r="J10" i="4"/>
  <c r="B9" i="12"/>
  <c r="B7" i="6"/>
  <c r="B11" i="11"/>
  <c r="D10" i="13"/>
  <c r="D6" i="12"/>
  <c r="C8" i="12"/>
  <c r="D6" i="6"/>
  <c r="C6" i="6"/>
  <c r="C51" i="13"/>
  <c r="C31" i="13"/>
  <c r="C71" i="13"/>
  <c r="O37" i="4"/>
  <c r="AA15" i="13" l="1"/>
  <c r="J15" i="13"/>
  <c r="Q15" i="13"/>
  <c r="Y15" i="13"/>
  <c r="H15" i="13"/>
  <c r="K15" i="13"/>
  <c r="V15" i="13"/>
  <c r="F15" i="13"/>
  <c r="M15" i="13"/>
  <c r="T15" i="13"/>
  <c r="W15" i="13"/>
  <c r="G15" i="13"/>
  <c r="AB15" i="13"/>
  <c r="R15" i="13"/>
  <c r="Z15" i="13"/>
  <c r="I15" i="13"/>
  <c r="P15" i="13"/>
  <c r="S15" i="13"/>
  <c r="C16" i="13" a="1"/>
  <c r="C16" i="13" s="1"/>
  <c r="P16" i="13" s="1"/>
  <c r="X15" i="13"/>
  <c r="N15" i="13"/>
  <c r="U15" i="13"/>
  <c r="E15" i="13"/>
  <c r="L15" i="13"/>
  <c r="O15" i="13"/>
  <c r="Y8" i="12"/>
  <c r="U8" i="12"/>
  <c r="Q8" i="12"/>
  <c r="M8" i="12"/>
  <c r="I8" i="12"/>
  <c r="E8" i="12"/>
  <c r="AA8" i="12"/>
  <c r="V8" i="12"/>
  <c r="P8" i="12"/>
  <c r="K8" i="12"/>
  <c r="F8" i="12"/>
  <c r="Z8" i="12"/>
  <c r="T8" i="12"/>
  <c r="O8" i="12"/>
  <c r="J8" i="12"/>
  <c r="W8" i="12"/>
  <c r="L8" i="12"/>
  <c r="X8" i="12"/>
  <c r="S8" i="12"/>
  <c r="N8" i="12"/>
  <c r="H8" i="12"/>
  <c r="AB8" i="12"/>
  <c r="R8" i="12"/>
  <c r="G8" i="12"/>
  <c r="O28" i="4" a="1"/>
  <c r="O28" i="4" s="1"/>
  <c r="E6" i="6" a="1"/>
  <c r="E6" i="6" s="1"/>
  <c r="Z51" i="13" a="1"/>
  <c r="Z51" i="13" s="1"/>
  <c r="W51" i="13" a="1"/>
  <c r="W51" i="13" s="1"/>
  <c r="R51" i="13" a="1"/>
  <c r="R51" i="13" s="1"/>
  <c r="O51" i="13" a="1"/>
  <c r="O51" i="13" s="1"/>
  <c r="J51" i="13" a="1"/>
  <c r="J51" i="13" s="1"/>
  <c r="G51" i="13" a="1"/>
  <c r="G51" i="13" s="1"/>
  <c r="AB51" i="13" a="1"/>
  <c r="AB51" i="13" s="1"/>
  <c r="Y51" i="13" a="1"/>
  <c r="Y51" i="13" s="1"/>
  <c r="T51" i="13" a="1"/>
  <c r="T51" i="13" s="1"/>
  <c r="Q51" i="13" a="1"/>
  <c r="Q51" i="13" s="1"/>
  <c r="L51" i="13" a="1"/>
  <c r="L51" i="13" s="1"/>
  <c r="I51" i="13" a="1"/>
  <c r="I51" i="13" s="1"/>
  <c r="AA51" i="13" a="1"/>
  <c r="AA51" i="13" s="1"/>
  <c r="V51" i="13" a="1"/>
  <c r="V51" i="13" s="1"/>
  <c r="S51" i="13" a="1"/>
  <c r="S51" i="13" s="1"/>
  <c r="N51" i="13" a="1"/>
  <c r="N51" i="13" s="1"/>
  <c r="K51" i="13" a="1"/>
  <c r="K51" i="13" s="1"/>
  <c r="F51" i="13" a="1"/>
  <c r="F51" i="13" s="1"/>
  <c r="X51" i="13" a="1"/>
  <c r="X51" i="13" s="1"/>
  <c r="U51" i="13" a="1"/>
  <c r="U51" i="13" s="1"/>
  <c r="P51" i="13" a="1"/>
  <c r="P51" i="13" s="1"/>
  <c r="M51" i="13" a="1"/>
  <c r="M51" i="13" s="1"/>
  <c r="H51" i="13" a="1"/>
  <c r="H51" i="13" s="1"/>
  <c r="E51" i="13" a="1"/>
  <c r="E51" i="13" s="1"/>
  <c r="Z13" i="11"/>
  <c r="V13" i="11"/>
  <c r="R13" i="11"/>
  <c r="N13" i="11"/>
  <c r="J13" i="11"/>
  <c r="F13" i="11"/>
  <c r="AB13" i="11"/>
  <c r="X13" i="11"/>
  <c r="T13" i="11"/>
  <c r="P13" i="11"/>
  <c r="L13" i="11"/>
  <c r="H13" i="11"/>
  <c r="W13" i="11"/>
  <c r="O13" i="11"/>
  <c r="G13" i="11"/>
  <c r="U13" i="11"/>
  <c r="M13" i="11"/>
  <c r="E13" i="11"/>
  <c r="AA13" i="11"/>
  <c r="S13" i="11"/>
  <c r="K13" i="11"/>
  <c r="D13" i="11" a="1"/>
  <c r="D13" i="11" s="1"/>
  <c r="Y13" i="11"/>
  <c r="Q13" i="11"/>
  <c r="I13" i="11"/>
  <c r="Z12" i="11"/>
  <c r="V12" i="11"/>
  <c r="R12" i="11"/>
  <c r="N12" i="11"/>
  <c r="J12" i="11"/>
  <c r="F12" i="11"/>
  <c r="AB12" i="11"/>
  <c r="X12" i="11"/>
  <c r="T12" i="11"/>
  <c r="P12" i="11"/>
  <c r="L12" i="11"/>
  <c r="H12" i="11"/>
  <c r="AA12" i="11"/>
  <c r="S12" i="11"/>
  <c r="K12" i="11"/>
  <c r="D12" i="11" a="1"/>
  <c r="D12" i="11" s="1"/>
  <c r="Y12" i="11"/>
  <c r="Q12" i="11"/>
  <c r="I12" i="11"/>
  <c r="W12" i="11"/>
  <c r="O12" i="11"/>
  <c r="G12" i="11"/>
  <c r="U12" i="11"/>
  <c r="M12" i="11"/>
  <c r="E12" i="11"/>
  <c r="C14" i="11" a="1"/>
  <c r="C14" i="11" s="1"/>
  <c r="B35" i="13"/>
  <c r="B75" i="13"/>
  <c r="B55" i="13"/>
  <c r="H11" i="14"/>
  <c r="J11" i="4"/>
  <c r="I11" i="4"/>
  <c r="E11" i="14"/>
  <c r="B16" i="13"/>
  <c r="B17" i="13"/>
  <c r="B18" i="13" s="1"/>
  <c r="F12" i="14"/>
  <c r="F13" i="4"/>
  <c r="H13" i="4" s="1"/>
  <c r="E12" i="4"/>
  <c r="B11" i="12"/>
  <c r="B9" i="6"/>
  <c r="B10" i="12"/>
  <c r="B8" i="6"/>
  <c r="B12" i="11"/>
  <c r="D11" i="13"/>
  <c r="C9" i="12"/>
  <c r="D7" i="6"/>
  <c r="C7" i="6"/>
  <c r="C52" i="13"/>
  <c r="C32" i="13"/>
  <c r="C72" i="13"/>
  <c r="D7" i="12"/>
  <c r="O40" i="4"/>
  <c r="O38" i="4"/>
  <c r="O39" i="4"/>
  <c r="AB16" i="13" l="1"/>
  <c r="X16" i="13"/>
  <c r="M16" i="13"/>
  <c r="E16" i="13"/>
  <c r="C17" i="13" a="1"/>
  <c r="C17" i="13" s="1"/>
  <c r="R16" i="13"/>
  <c r="N16" i="13"/>
  <c r="K16" i="13"/>
  <c r="W16" i="13"/>
  <c r="L16" i="13"/>
  <c r="Y16" i="13"/>
  <c r="O16" i="13"/>
  <c r="H16" i="13"/>
  <c r="Y9" i="12"/>
  <c r="U9" i="12"/>
  <c r="Q9" i="12"/>
  <c r="M9" i="12"/>
  <c r="I9" i="12"/>
  <c r="E9" i="12"/>
  <c r="X9" i="12"/>
  <c r="S9" i="12"/>
  <c r="N9" i="12"/>
  <c r="H9" i="12"/>
  <c r="AB9" i="12"/>
  <c r="W9" i="12"/>
  <c r="R9" i="12"/>
  <c r="L9" i="12"/>
  <c r="G9" i="12"/>
  <c r="T9" i="12"/>
  <c r="J9" i="12"/>
  <c r="AA9" i="12"/>
  <c r="V9" i="12"/>
  <c r="P9" i="12"/>
  <c r="K9" i="12"/>
  <c r="F9" i="12"/>
  <c r="Z9" i="12"/>
  <c r="O9" i="12"/>
  <c r="Q16" i="13"/>
  <c r="AA16" i="13"/>
  <c r="G16" i="13"/>
  <c r="J16" i="13"/>
  <c r="Z16" i="13"/>
  <c r="T16" i="13"/>
  <c r="E7" i="6" a="1"/>
  <c r="E7" i="6" s="1"/>
  <c r="I16" i="13"/>
  <c r="S16" i="13"/>
  <c r="U16" i="13"/>
  <c r="F16" i="13"/>
  <c r="V16" i="13"/>
  <c r="Z52" i="13" a="1"/>
  <c r="Z52" i="13" s="1"/>
  <c r="U52" i="13" a="1"/>
  <c r="U52" i="13" s="1"/>
  <c r="R52" i="13" a="1"/>
  <c r="R52" i="13" s="1"/>
  <c r="M52" i="13" a="1"/>
  <c r="M52" i="13" s="1"/>
  <c r="K52" i="13" a="1"/>
  <c r="K52" i="13" s="1"/>
  <c r="I52" i="13" a="1"/>
  <c r="I52" i="13" s="1"/>
  <c r="G52" i="13" a="1"/>
  <c r="G52" i="13" s="1"/>
  <c r="AB52" i="13" a="1"/>
  <c r="AB52" i="13" s="1"/>
  <c r="W52" i="13" a="1"/>
  <c r="W52" i="13" s="1"/>
  <c r="T52" i="13" a="1"/>
  <c r="T52" i="13" s="1"/>
  <c r="Y52" i="13" a="1"/>
  <c r="Y52" i="13" s="1"/>
  <c r="V52" i="13" a="1"/>
  <c r="V52" i="13" s="1"/>
  <c r="Q52" i="13" a="1"/>
  <c r="Q52" i="13" s="1"/>
  <c r="N52" i="13" a="1"/>
  <c r="N52" i="13" s="1"/>
  <c r="L52" i="13" a="1"/>
  <c r="L52" i="13" s="1"/>
  <c r="J52" i="13" a="1"/>
  <c r="J52" i="13" s="1"/>
  <c r="H52" i="13" a="1"/>
  <c r="H52" i="13" s="1"/>
  <c r="AA52" i="13" a="1"/>
  <c r="AA52" i="13" s="1"/>
  <c r="X52" i="13" a="1"/>
  <c r="X52" i="13" s="1"/>
  <c r="S52" i="13" a="1"/>
  <c r="S52" i="13" s="1"/>
  <c r="P52" i="13" a="1"/>
  <c r="P52" i="13" s="1"/>
  <c r="O52" i="13" a="1"/>
  <c r="O52" i="13" s="1"/>
  <c r="F52" i="13" a="1"/>
  <c r="F52" i="13" s="1"/>
  <c r="E52" i="13" a="1"/>
  <c r="E52" i="13" s="1"/>
  <c r="Z17" i="13"/>
  <c r="V17" i="13"/>
  <c r="R17" i="13"/>
  <c r="N17" i="13"/>
  <c r="J17" i="13"/>
  <c r="F17" i="13"/>
  <c r="AB17" i="13"/>
  <c r="X17" i="13"/>
  <c r="T17" i="13"/>
  <c r="P17" i="13"/>
  <c r="L17" i="13"/>
  <c r="H17" i="13"/>
  <c r="U17" i="13"/>
  <c r="M17" i="13"/>
  <c r="E17" i="13"/>
  <c r="AA17" i="13"/>
  <c r="S17" i="13"/>
  <c r="K17" i="13"/>
  <c r="Y17" i="13"/>
  <c r="Q17" i="13"/>
  <c r="I17" i="13"/>
  <c r="W17" i="13"/>
  <c r="O17" i="13"/>
  <c r="G17" i="13"/>
  <c r="C18" i="13" a="1"/>
  <c r="C18" i="13" s="1"/>
  <c r="Z14" i="11"/>
  <c r="V14" i="11"/>
  <c r="R14" i="11"/>
  <c r="N14" i="11"/>
  <c r="J14" i="11"/>
  <c r="F14" i="11"/>
  <c r="AB14" i="11"/>
  <c r="X14" i="11"/>
  <c r="T14" i="11"/>
  <c r="P14" i="11"/>
  <c r="L14" i="11"/>
  <c r="H14" i="11"/>
  <c r="AA14" i="11"/>
  <c r="S14" i="11"/>
  <c r="K14" i="11"/>
  <c r="D14" i="11" a="1"/>
  <c r="D14" i="11" s="1"/>
  <c r="Y14" i="11"/>
  <c r="Q14" i="11"/>
  <c r="I14" i="11"/>
  <c r="W14" i="11"/>
  <c r="O14" i="11"/>
  <c r="G14" i="11"/>
  <c r="U14" i="11"/>
  <c r="M14" i="11"/>
  <c r="E14" i="11"/>
  <c r="C15" i="11" a="1"/>
  <c r="C15" i="11" s="1"/>
  <c r="B58" i="13"/>
  <c r="B38" i="13"/>
  <c r="B78" i="13"/>
  <c r="H12" i="14"/>
  <c r="I12" i="4"/>
  <c r="J12" i="4"/>
  <c r="E12" i="14"/>
  <c r="B77" i="13"/>
  <c r="B37" i="13"/>
  <c r="B57" i="13"/>
  <c r="B13" i="11"/>
  <c r="B19" i="13"/>
  <c r="F13" i="14"/>
  <c r="E13" i="4"/>
  <c r="F14" i="4"/>
  <c r="H14" i="4" s="1"/>
  <c r="B12" i="12"/>
  <c r="B10" i="6"/>
  <c r="B14" i="11"/>
  <c r="B56" i="13"/>
  <c r="B76" i="13"/>
  <c r="B36" i="13"/>
  <c r="C53" i="13"/>
  <c r="C33" i="13"/>
  <c r="C73" i="13"/>
  <c r="D12" i="13"/>
  <c r="C8" i="6"/>
  <c r="C10" i="12"/>
  <c r="D8" i="6"/>
  <c r="D8" i="12"/>
  <c r="O41" i="4"/>
  <c r="Y10" i="12" l="1"/>
  <c r="U10" i="12"/>
  <c r="Q10" i="12"/>
  <c r="M10" i="12"/>
  <c r="I10" i="12"/>
  <c r="E10" i="12"/>
  <c r="AA10" i="12"/>
  <c r="V10" i="12"/>
  <c r="P10" i="12"/>
  <c r="K10" i="12"/>
  <c r="F10" i="12"/>
  <c r="Z10" i="12"/>
  <c r="T10" i="12"/>
  <c r="O10" i="12"/>
  <c r="J10" i="12"/>
  <c r="W10" i="12"/>
  <c r="L10" i="12"/>
  <c r="G10" i="12"/>
  <c r="X10" i="12"/>
  <c r="S10" i="12"/>
  <c r="N10" i="12"/>
  <c r="H10" i="12"/>
  <c r="AB10" i="12"/>
  <c r="R10" i="12"/>
  <c r="E8" i="6" a="1"/>
  <c r="E8" i="6" s="1"/>
  <c r="Z53" i="13" a="1"/>
  <c r="Z53" i="13" s="1"/>
  <c r="U53" i="13" a="1"/>
  <c r="U53" i="13" s="1"/>
  <c r="R53" i="13" a="1"/>
  <c r="R53" i="13" s="1"/>
  <c r="M53" i="13" a="1"/>
  <c r="M53" i="13" s="1"/>
  <c r="J53" i="13" a="1"/>
  <c r="J53" i="13" s="1"/>
  <c r="E53" i="13" a="1"/>
  <c r="E53" i="13" s="1"/>
  <c r="AB53" i="13" a="1"/>
  <c r="AB53" i="13" s="1"/>
  <c r="W53" i="13" a="1"/>
  <c r="W53" i="13" s="1"/>
  <c r="T53" i="13" a="1"/>
  <c r="T53" i="13" s="1"/>
  <c r="O53" i="13" a="1"/>
  <c r="O53" i="13" s="1"/>
  <c r="L53" i="13" a="1"/>
  <c r="L53" i="13" s="1"/>
  <c r="G53" i="13" a="1"/>
  <c r="G53" i="13" s="1"/>
  <c r="Y53" i="13" a="1"/>
  <c r="Y53" i="13" s="1"/>
  <c r="V53" i="13" a="1"/>
  <c r="V53" i="13" s="1"/>
  <c r="Q53" i="13" a="1"/>
  <c r="Q53" i="13" s="1"/>
  <c r="N53" i="13" a="1"/>
  <c r="N53" i="13" s="1"/>
  <c r="I53" i="13" a="1"/>
  <c r="I53" i="13" s="1"/>
  <c r="F53" i="13" a="1"/>
  <c r="F53" i="13" s="1"/>
  <c r="AA53" i="13" a="1"/>
  <c r="AA53" i="13" s="1"/>
  <c r="X53" i="13" a="1"/>
  <c r="X53" i="13" s="1"/>
  <c r="S53" i="13" a="1"/>
  <c r="S53" i="13" s="1"/>
  <c r="P53" i="13" a="1"/>
  <c r="P53" i="13" s="1"/>
  <c r="K53" i="13" a="1"/>
  <c r="K53" i="13" s="1"/>
  <c r="H53" i="13" a="1"/>
  <c r="H53" i="13" s="1"/>
  <c r="AB18" i="13"/>
  <c r="X18" i="13"/>
  <c r="T18" i="13"/>
  <c r="P18" i="13"/>
  <c r="L18" i="13"/>
  <c r="H18" i="13"/>
  <c r="Z18" i="13"/>
  <c r="V18" i="13"/>
  <c r="R18" i="13"/>
  <c r="N18" i="13"/>
  <c r="J18" i="13"/>
  <c r="F18" i="13"/>
  <c r="AA18" i="13"/>
  <c r="S18" i="13"/>
  <c r="K18" i="13"/>
  <c r="Y18" i="13"/>
  <c r="Q18" i="13"/>
  <c r="I18" i="13"/>
  <c r="W18" i="13"/>
  <c r="O18" i="13"/>
  <c r="G18" i="13"/>
  <c r="U18" i="13"/>
  <c r="M18" i="13"/>
  <c r="E18" i="13"/>
  <c r="C19" i="13" a="1"/>
  <c r="C19" i="13" s="1"/>
  <c r="Z15" i="11"/>
  <c r="V15" i="11"/>
  <c r="R15" i="11"/>
  <c r="N15" i="11"/>
  <c r="J15" i="11"/>
  <c r="F15" i="11"/>
  <c r="AB15" i="11"/>
  <c r="X15" i="11"/>
  <c r="T15" i="11"/>
  <c r="P15" i="11"/>
  <c r="L15" i="11"/>
  <c r="H15" i="11"/>
  <c r="W15" i="11"/>
  <c r="O15" i="11"/>
  <c r="G15" i="11"/>
  <c r="U15" i="11"/>
  <c r="M15" i="11"/>
  <c r="E15" i="11"/>
  <c r="AA15" i="11"/>
  <c r="S15" i="11"/>
  <c r="K15" i="11"/>
  <c r="D15" i="11" a="1"/>
  <c r="D15" i="11" s="1"/>
  <c r="Y15" i="11"/>
  <c r="Q15" i="11"/>
  <c r="I15" i="11"/>
  <c r="C16" i="11" a="1"/>
  <c r="C16" i="11" s="1"/>
  <c r="F14" i="14"/>
  <c r="F15" i="4"/>
  <c r="H15" i="4" s="1"/>
  <c r="E14" i="4"/>
  <c r="B39" i="13"/>
  <c r="B79" i="13"/>
  <c r="B59" i="13"/>
  <c r="B15" i="11"/>
  <c r="E13" i="14"/>
  <c r="B11" i="6"/>
  <c r="B13" i="12"/>
  <c r="B14" i="12"/>
  <c r="B12" i="6"/>
  <c r="H13" i="14"/>
  <c r="I13" i="4"/>
  <c r="J13" i="4"/>
  <c r="B20" i="13"/>
  <c r="D13" i="13"/>
  <c r="D9" i="6"/>
  <c r="C9" i="6"/>
  <c r="C11" i="12"/>
  <c r="D9" i="12"/>
  <c r="C34" i="13"/>
  <c r="C54" i="13"/>
  <c r="C74" i="13"/>
  <c r="O42" i="4"/>
  <c r="Y11" i="12" l="1"/>
  <c r="U11" i="12"/>
  <c r="Q11" i="12"/>
  <c r="M11" i="12"/>
  <c r="I11" i="12"/>
  <c r="E11" i="12"/>
  <c r="X11" i="12"/>
  <c r="S11" i="12"/>
  <c r="N11" i="12"/>
  <c r="H11" i="12"/>
  <c r="AB11" i="12"/>
  <c r="W11" i="12"/>
  <c r="R11" i="12"/>
  <c r="L11" i="12"/>
  <c r="G11" i="12"/>
  <c r="Z11" i="12"/>
  <c r="J11" i="12"/>
  <c r="AA11" i="12"/>
  <c r="V11" i="12"/>
  <c r="P11" i="12"/>
  <c r="K11" i="12"/>
  <c r="F11" i="12"/>
  <c r="T11" i="12"/>
  <c r="O11" i="12"/>
  <c r="E9" i="6" a="1"/>
  <c r="E9" i="6" s="1"/>
  <c r="AA54" i="13" a="1"/>
  <c r="AA54" i="13" s="1"/>
  <c r="Y54" i="13" a="1"/>
  <c r="Y54" i="13" s="1"/>
  <c r="W54" i="13" a="1"/>
  <c r="W54" i="13" s="1"/>
  <c r="U54" i="13" a="1"/>
  <c r="U54" i="13" s="1"/>
  <c r="S54" i="13" a="1"/>
  <c r="S54" i="13" s="1"/>
  <c r="Q54" i="13" a="1"/>
  <c r="Q54" i="13" s="1"/>
  <c r="M54" i="13" a="1"/>
  <c r="M54" i="13" s="1"/>
  <c r="J54" i="13" a="1"/>
  <c r="J54" i="13" s="1"/>
  <c r="E54" i="13" a="1"/>
  <c r="E54" i="13" s="1"/>
  <c r="Z54" i="13" a="1"/>
  <c r="Z54" i="13" s="1"/>
  <c r="V54" i="13" a="1"/>
  <c r="V54" i="13" s="1"/>
  <c r="R54" i="13" a="1"/>
  <c r="R54" i="13" s="1"/>
  <c r="O54" i="13" a="1"/>
  <c r="O54" i="13" s="1"/>
  <c r="L54" i="13" a="1"/>
  <c r="L54" i="13" s="1"/>
  <c r="G54" i="13" a="1"/>
  <c r="G54" i="13" s="1"/>
  <c r="N54" i="13" a="1"/>
  <c r="N54" i="13" s="1"/>
  <c r="I54" i="13" a="1"/>
  <c r="I54" i="13" s="1"/>
  <c r="F54" i="13" a="1"/>
  <c r="F54" i="13" s="1"/>
  <c r="AB54" i="13" a="1"/>
  <c r="AB54" i="13" s="1"/>
  <c r="X54" i="13" a="1"/>
  <c r="X54" i="13" s="1"/>
  <c r="T54" i="13" a="1"/>
  <c r="T54" i="13" s="1"/>
  <c r="P54" i="13" a="1"/>
  <c r="P54" i="13" s="1"/>
  <c r="K54" i="13" a="1"/>
  <c r="K54" i="13" s="1"/>
  <c r="H54" i="13" a="1"/>
  <c r="H54" i="13" s="1"/>
  <c r="Z19" i="13"/>
  <c r="V19" i="13"/>
  <c r="R19" i="13"/>
  <c r="N19" i="13"/>
  <c r="J19" i="13"/>
  <c r="F19" i="13"/>
  <c r="AB19" i="13"/>
  <c r="X19" i="13"/>
  <c r="T19" i="13"/>
  <c r="P19" i="13"/>
  <c r="L19" i="13"/>
  <c r="H19" i="13"/>
  <c r="Y19" i="13"/>
  <c r="Q19" i="13"/>
  <c r="I19" i="13"/>
  <c r="W19" i="13"/>
  <c r="O19" i="13"/>
  <c r="G19" i="13"/>
  <c r="U19" i="13"/>
  <c r="M19" i="13"/>
  <c r="E19" i="13"/>
  <c r="AA19" i="13"/>
  <c r="S19" i="13"/>
  <c r="K19" i="13"/>
  <c r="C20" i="13" a="1"/>
  <c r="C20" i="13" s="1"/>
  <c r="Z16" i="11"/>
  <c r="V16" i="11"/>
  <c r="R16" i="11"/>
  <c r="N16" i="11"/>
  <c r="J16" i="11"/>
  <c r="F16" i="11"/>
  <c r="AB16" i="11"/>
  <c r="X16" i="11"/>
  <c r="T16" i="11"/>
  <c r="P16" i="11"/>
  <c r="L16" i="11"/>
  <c r="H16" i="11"/>
  <c r="AA16" i="11"/>
  <c r="S16" i="11"/>
  <c r="K16" i="11"/>
  <c r="D16" i="11" a="1"/>
  <c r="D16" i="11" s="1"/>
  <c r="Y16" i="11"/>
  <c r="Q16" i="11"/>
  <c r="I16" i="11"/>
  <c r="W16" i="11"/>
  <c r="O16" i="11"/>
  <c r="G16" i="11"/>
  <c r="U16" i="11"/>
  <c r="M16" i="11"/>
  <c r="E16" i="11"/>
  <c r="C17" i="11" a="1"/>
  <c r="C17" i="11" s="1"/>
  <c r="E14" i="14"/>
  <c r="B80" i="13"/>
  <c r="B40" i="13"/>
  <c r="B60" i="13"/>
  <c r="B21" i="13"/>
  <c r="B15" i="12"/>
  <c r="B13" i="6"/>
  <c r="B16" i="11"/>
  <c r="F15" i="14"/>
  <c r="F16" i="4"/>
  <c r="H16" i="4" s="1"/>
  <c r="E15" i="4"/>
  <c r="H14" i="14"/>
  <c r="J14" i="4"/>
  <c r="I14" i="4"/>
  <c r="D10" i="6"/>
  <c r="C10" i="6"/>
  <c r="C12" i="12"/>
  <c r="D11" i="6"/>
  <c r="C11" i="6"/>
  <c r="C13" i="12"/>
  <c r="C35" i="13"/>
  <c r="C75" i="13"/>
  <c r="C55" i="13"/>
  <c r="D14" i="13"/>
  <c r="D10" i="12"/>
  <c r="Y13" i="12" l="1"/>
  <c r="U13" i="12"/>
  <c r="Q13" i="12"/>
  <c r="M13" i="12"/>
  <c r="I13" i="12"/>
  <c r="E13" i="12"/>
  <c r="X13" i="12"/>
  <c r="S13" i="12"/>
  <c r="N13" i="12"/>
  <c r="H13" i="12"/>
  <c r="AB13" i="12"/>
  <c r="W13" i="12"/>
  <c r="R13" i="12"/>
  <c r="L13" i="12"/>
  <c r="G13" i="12"/>
  <c r="T13" i="12"/>
  <c r="J13" i="12"/>
  <c r="AA13" i="12"/>
  <c r="V13" i="12"/>
  <c r="P13" i="12"/>
  <c r="K13" i="12"/>
  <c r="F13" i="12"/>
  <c r="Z13" i="12"/>
  <c r="O13" i="12"/>
  <c r="E10" i="6" a="1"/>
  <c r="E10" i="6" s="1"/>
  <c r="E11" i="6" a="1"/>
  <c r="E11" i="6" s="1"/>
  <c r="Y12" i="12"/>
  <c r="U12" i="12"/>
  <c r="Q12" i="12"/>
  <c r="M12" i="12"/>
  <c r="I12" i="12"/>
  <c r="E12" i="12"/>
  <c r="AA12" i="12"/>
  <c r="V12" i="12"/>
  <c r="P12" i="12"/>
  <c r="K12" i="12"/>
  <c r="F12" i="12"/>
  <c r="Z12" i="12"/>
  <c r="T12" i="12"/>
  <c r="O12" i="12"/>
  <c r="J12" i="12"/>
  <c r="W12" i="12"/>
  <c r="L12" i="12"/>
  <c r="X12" i="12"/>
  <c r="S12" i="12"/>
  <c r="N12" i="12"/>
  <c r="H12" i="12"/>
  <c r="AB12" i="12"/>
  <c r="R12" i="12"/>
  <c r="G12" i="12"/>
  <c r="AA55" i="13" a="1"/>
  <c r="AA55" i="13" s="1"/>
  <c r="Y55" i="13" a="1"/>
  <c r="Y55" i="13" s="1"/>
  <c r="W55" i="13" a="1"/>
  <c r="W55" i="13" s="1"/>
  <c r="U55" i="13" a="1"/>
  <c r="U55" i="13" s="1"/>
  <c r="S55" i="13" a="1"/>
  <c r="S55" i="13" s="1"/>
  <c r="Q55" i="13" a="1"/>
  <c r="Q55" i="13" s="1"/>
  <c r="O55" i="13" a="1"/>
  <c r="O55" i="13" s="1"/>
  <c r="M55" i="13" a="1"/>
  <c r="M55" i="13" s="1"/>
  <c r="K55" i="13" a="1"/>
  <c r="K55" i="13" s="1"/>
  <c r="I55" i="13" a="1"/>
  <c r="I55" i="13" s="1"/>
  <c r="G55" i="13" a="1"/>
  <c r="G55" i="13" s="1"/>
  <c r="E55" i="13" a="1"/>
  <c r="E55" i="13" s="1"/>
  <c r="Z55" i="13" a="1"/>
  <c r="Z55" i="13" s="1"/>
  <c r="X55" i="13" a="1"/>
  <c r="X55" i="13" s="1"/>
  <c r="V55" i="13" a="1"/>
  <c r="V55" i="13" s="1"/>
  <c r="T55" i="13" a="1"/>
  <c r="T55" i="13" s="1"/>
  <c r="R55" i="13" a="1"/>
  <c r="R55" i="13" s="1"/>
  <c r="P55" i="13" a="1"/>
  <c r="P55" i="13" s="1"/>
  <c r="N55" i="13" a="1"/>
  <c r="N55" i="13" s="1"/>
  <c r="L55" i="13" a="1"/>
  <c r="L55" i="13" s="1"/>
  <c r="J55" i="13" a="1"/>
  <c r="J55" i="13" s="1"/>
  <c r="H55" i="13" a="1"/>
  <c r="H55" i="13" s="1"/>
  <c r="F55" i="13" a="1"/>
  <c r="F55" i="13" s="1"/>
  <c r="AB55" i="13" a="1"/>
  <c r="AB55" i="13" s="1"/>
  <c r="AB20" i="13"/>
  <c r="X20" i="13"/>
  <c r="T20" i="13"/>
  <c r="P20" i="13"/>
  <c r="L20" i="13"/>
  <c r="H20" i="13"/>
  <c r="Z20" i="13"/>
  <c r="V20" i="13"/>
  <c r="R20" i="13"/>
  <c r="N20" i="13"/>
  <c r="J20" i="13"/>
  <c r="F20" i="13"/>
  <c r="W20" i="13"/>
  <c r="O20" i="13"/>
  <c r="G20" i="13"/>
  <c r="U20" i="13"/>
  <c r="M20" i="13"/>
  <c r="E20" i="13"/>
  <c r="AA20" i="13"/>
  <c r="S20" i="13"/>
  <c r="K20" i="13"/>
  <c r="Y20" i="13"/>
  <c r="Q20" i="13"/>
  <c r="I20" i="13"/>
  <c r="C21" i="13" a="1"/>
  <c r="C21" i="13" s="1"/>
  <c r="Z17" i="11"/>
  <c r="V17" i="11"/>
  <c r="R17" i="11"/>
  <c r="N17" i="11"/>
  <c r="J17" i="11"/>
  <c r="F17" i="11"/>
  <c r="AB17" i="11"/>
  <c r="X17" i="11"/>
  <c r="T17" i="11"/>
  <c r="P17" i="11"/>
  <c r="L17" i="11"/>
  <c r="H17" i="11"/>
  <c r="W17" i="11"/>
  <c r="O17" i="11"/>
  <c r="G17" i="11"/>
  <c r="U17" i="11"/>
  <c r="M17" i="11"/>
  <c r="E17" i="11"/>
  <c r="AA17" i="11"/>
  <c r="S17" i="11"/>
  <c r="K17" i="11"/>
  <c r="D17" i="11" a="1"/>
  <c r="D17" i="11" s="1"/>
  <c r="Y17" i="11"/>
  <c r="Q17" i="11"/>
  <c r="I17" i="11"/>
  <c r="C18" i="11" a="1"/>
  <c r="C18" i="11" s="1"/>
  <c r="H15" i="14"/>
  <c r="I15" i="4"/>
  <c r="J15" i="4"/>
  <c r="E15" i="14"/>
  <c r="F16" i="14"/>
  <c r="E16" i="4"/>
  <c r="F17" i="4"/>
  <c r="H17" i="4" s="1"/>
  <c r="B81" i="13"/>
  <c r="B61" i="13"/>
  <c r="B41" i="13"/>
  <c r="B22" i="13"/>
  <c r="B16" i="12"/>
  <c r="B14" i="6"/>
  <c r="B17" i="11"/>
  <c r="D15" i="13"/>
  <c r="C56" i="13"/>
  <c r="C36" i="13"/>
  <c r="C76" i="13"/>
  <c r="C37" i="13"/>
  <c r="C77" i="13"/>
  <c r="C57" i="13"/>
  <c r="C12" i="6"/>
  <c r="C14" i="12"/>
  <c r="D12" i="6"/>
  <c r="D11" i="12"/>
  <c r="E16" i="14" l="1"/>
  <c r="E12" i="6" a="1"/>
  <c r="E12" i="6" s="1"/>
  <c r="Y14" i="12"/>
  <c r="U14" i="12"/>
  <c r="Q14" i="12"/>
  <c r="M14" i="12"/>
  <c r="I14" i="12"/>
  <c r="E14" i="12"/>
  <c r="AA14" i="12"/>
  <c r="V14" i="12"/>
  <c r="P14" i="12"/>
  <c r="K14" i="12"/>
  <c r="F14" i="12"/>
  <c r="Z14" i="12"/>
  <c r="T14" i="12"/>
  <c r="O14" i="12"/>
  <c r="J14" i="12"/>
  <c r="AB14" i="12"/>
  <c r="R14" i="12"/>
  <c r="G14" i="12"/>
  <c r="X14" i="12"/>
  <c r="S14" i="12"/>
  <c r="N14" i="12"/>
  <c r="H14" i="12"/>
  <c r="W14" i="12"/>
  <c r="L14" i="12"/>
  <c r="AA57" i="13" a="1"/>
  <c r="AA57" i="13" s="1"/>
  <c r="W57" i="13" a="1"/>
  <c r="W57" i="13" s="1"/>
  <c r="S57" i="13" a="1"/>
  <c r="S57" i="13" s="1"/>
  <c r="O57" i="13" a="1"/>
  <c r="O57" i="13" s="1"/>
  <c r="K57" i="13" a="1"/>
  <c r="K57" i="13" s="1"/>
  <c r="G57" i="13" a="1"/>
  <c r="G57" i="13" s="1"/>
  <c r="Z57" i="13" a="1"/>
  <c r="Z57" i="13" s="1"/>
  <c r="V57" i="13" a="1"/>
  <c r="V57" i="13" s="1"/>
  <c r="R57" i="13" a="1"/>
  <c r="R57" i="13" s="1"/>
  <c r="N57" i="13" a="1"/>
  <c r="N57" i="13" s="1"/>
  <c r="J57" i="13" a="1"/>
  <c r="J57" i="13" s="1"/>
  <c r="F57" i="13" a="1"/>
  <c r="F57" i="13" s="1"/>
  <c r="Y57" i="13" a="1"/>
  <c r="Y57" i="13" s="1"/>
  <c r="U57" i="13" a="1"/>
  <c r="U57" i="13" s="1"/>
  <c r="Q57" i="13" a="1"/>
  <c r="Q57" i="13" s="1"/>
  <c r="M57" i="13" a="1"/>
  <c r="M57" i="13" s="1"/>
  <c r="I57" i="13" a="1"/>
  <c r="I57" i="13" s="1"/>
  <c r="E57" i="13" a="1"/>
  <c r="E57" i="13" s="1"/>
  <c r="T57" i="13" a="1"/>
  <c r="T57" i="13" s="1"/>
  <c r="P57" i="13" a="1"/>
  <c r="P57" i="13" s="1"/>
  <c r="AB57" i="13" a="1"/>
  <c r="AB57" i="13" s="1"/>
  <c r="L57" i="13" a="1"/>
  <c r="L57" i="13" s="1"/>
  <c r="X57" i="13" a="1"/>
  <c r="X57" i="13" s="1"/>
  <c r="H57" i="13" a="1"/>
  <c r="H57" i="13" s="1"/>
  <c r="AA56" i="13" a="1"/>
  <c r="AA56" i="13" s="1"/>
  <c r="W56" i="13" a="1"/>
  <c r="W56" i="13" s="1"/>
  <c r="S56" i="13" a="1"/>
  <c r="S56" i="13" s="1"/>
  <c r="O56" i="13" a="1"/>
  <c r="O56" i="13" s="1"/>
  <c r="K56" i="13" a="1"/>
  <c r="K56" i="13" s="1"/>
  <c r="G56" i="13" a="1"/>
  <c r="G56" i="13" s="1"/>
  <c r="Z56" i="13" a="1"/>
  <c r="Z56" i="13" s="1"/>
  <c r="V56" i="13" a="1"/>
  <c r="V56" i="13" s="1"/>
  <c r="R56" i="13" a="1"/>
  <c r="R56" i="13" s="1"/>
  <c r="N56" i="13" a="1"/>
  <c r="N56" i="13" s="1"/>
  <c r="J56" i="13" a="1"/>
  <c r="J56" i="13" s="1"/>
  <c r="F56" i="13" a="1"/>
  <c r="F56" i="13" s="1"/>
  <c r="Y56" i="13" a="1"/>
  <c r="Y56" i="13" s="1"/>
  <c r="U56" i="13" a="1"/>
  <c r="U56" i="13" s="1"/>
  <c r="Q56" i="13" a="1"/>
  <c r="Q56" i="13" s="1"/>
  <c r="M56" i="13" a="1"/>
  <c r="M56" i="13" s="1"/>
  <c r="I56" i="13" a="1"/>
  <c r="I56" i="13" s="1"/>
  <c r="E56" i="13" a="1"/>
  <c r="E56" i="13" s="1"/>
  <c r="AB56" i="13" a="1"/>
  <c r="AB56" i="13" s="1"/>
  <c r="L56" i="13" a="1"/>
  <c r="L56" i="13" s="1"/>
  <c r="X56" i="13" a="1"/>
  <c r="X56" i="13" s="1"/>
  <c r="H56" i="13" a="1"/>
  <c r="H56" i="13" s="1"/>
  <c r="T56" i="13" a="1"/>
  <c r="T56" i="13" s="1"/>
  <c r="P56" i="13" a="1"/>
  <c r="P56" i="13" s="1"/>
  <c r="Z21" i="13"/>
  <c r="V21" i="13"/>
  <c r="R21" i="13"/>
  <c r="N21" i="13"/>
  <c r="J21" i="13"/>
  <c r="F21" i="13"/>
  <c r="AB21" i="13"/>
  <c r="X21" i="13"/>
  <c r="T21" i="13"/>
  <c r="P21" i="13"/>
  <c r="L21" i="13"/>
  <c r="H21" i="13"/>
  <c r="AA21" i="13"/>
  <c r="W21" i="13"/>
  <c r="S21" i="13"/>
  <c r="O21" i="13"/>
  <c r="K21" i="13"/>
  <c r="G21" i="13"/>
  <c r="Y21" i="13"/>
  <c r="I21" i="13"/>
  <c r="U21" i="13"/>
  <c r="E21" i="13"/>
  <c r="Q21" i="13"/>
  <c r="M21" i="13"/>
  <c r="C22" i="13" a="1"/>
  <c r="C22" i="13" s="1"/>
  <c r="Z18" i="11"/>
  <c r="V18" i="11"/>
  <c r="R18" i="11"/>
  <c r="N18" i="11"/>
  <c r="J18" i="11"/>
  <c r="F18" i="11"/>
  <c r="AB18" i="11"/>
  <c r="X18" i="11"/>
  <c r="T18" i="11"/>
  <c r="P18" i="11"/>
  <c r="L18" i="11"/>
  <c r="H18" i="11"/>
  <c r="AA18" i="11"/>
  <c r="S18" i="11"/>
  <c r="K18" i="11"/>
  <c r="D18" i="11" a="1"/>
  <c r="D18" i="11" s="1"/>
  <c r="Y18" i="11"/>
  <c r="Q18" i="11"/>
  <c r="I18" i="11"/>
  <c r="W18" i="11"/>
  <c r="O18" i="11"/>
  <c r="G18" i="11"/>
  <c r="U18" i="11"/>
  <c r="M18" i="11"/>
  <c r="E18" i="11"/>
  <c r="C19" i="11" a="1"/>
  <c r="C19" i="11" s="1"/>
  <c r="B17" i="12"/>
  <c r="B15" i="6"/>
  <c r="B18" i="11"/>
  <c r="H16" i="14"/>
  <c r="J16" i="4"/>
  <c r="I16" i="4"/>
  <c r="B62" i="13"/>
  <c r="B42" i="13"/>
  <c r="B82" i="13"/>
  <c r="F17" i="14"/>
  <c r="F18" i="4"/>
  <c r="H18" i="4" s="1"/>
  <c r="E17" i="4"/>
  <c r="C38" i="13"/>
  <c r="C58" i="13"/>
  <c r="C78" i="13"/>
  <c r="C79" i="13"/>
  <c r="C39" i="13"/>
  <c r="C59" i="13"/>
  <c r="D16" i="13"/>
  <c r="D13" i="12"/>
  <c r="C15" i="12"/>
  <c r="D13" i="6"/>
  <c r="C13" i="6"/>
  <c r="D17" i="13"/>
  <c r="D12" i="12"/>
  <c r="E13" i="6" l="1" a="1"/>
  <c r="E13" i="6" s="1"/>
  <c r="Y15" i="12"/>
  <c r="U15" i="12"/>
  <c r="Q15" i="12"/>
  <c r="M15" i="12"/>
  <c r="I15" i="12"/>
  <c r="E15" i="12"/>
  <c r="X15" i="12"/>
  <c r="S15" i="12"/>
  <c r="N15" i="12"/>
  <c r="H15" i="12"/>
  <c r="AB15" i="12"/>
  <c r="W15" i="12"/>
  <c r="R15" i="12"/>
  <c r="L15" i="12"/>
  <c r="G15" i="12"/>
  <c r="Z15" i="12"/>
  <c r="O15" i="12"/>
  <c r="AA15" i="12"/>
  <c r="V15" i="12"/>
  <c r="P15" i="12"/>
  <c r="K15" i="12"/>
  <c r="F15" i="12"/>
  <c r="T15" i="12"/>
  <c r="J15" i="12"/>
  <c r="AB22" i="13"/>
  <c r="X22" i="13"/>
  <c r="T22" i="13"/>
  <c r="P22" i="13"/>
  <c r="L22" i="13"/>
  <c r="H22" i="13"/>
  <c r="AA22" i="13"/>
  <c r="W22" i="13"/>
  <c r="S22" i="13"/>
  <c r="O22" i="13"/>
  <c r="K22" i="13"/>
  <c r="G22" i="13"/>
  <c r="Z22" i="13"/>
  <c r="V22" i="13"/>
  <c r="R22" i="13"/>
  <c r="N22" i="13"/>
  <c r="J22" i="13"/>
  <c r="F22" i="13"/>
  <c r="Y22" i="13"/>
  <c r="U22" i="13"/>
  <c r="Q22" i="13"/>
  <c r="M22" i="13"/>
  <c r="I22" i="13"/>
  <c r="E22" i="13"/>
  <c r="AA59" i="13" a="1"/>
  <c r="AA59" i="13" s="1"/>
  <c r="W59" i="13" a="1"/>
  <c r="W59" i="13" s="1"/>
  <c r="S59" i="13" a="1"/>
  <c r="S59" i="13" s="1"/>
  <c r="O59" i="13" a="1"/>
  <c r="O59" i="13" s="1"/>
  <c r="K59" i="13" a="1"/>
  <c r="K59" i="13" s="1"/>
  <c r="G59" i="13" a="1"/>
  <c r="G59" i="13" s="1"/>
  <c r="Z59" i="13" a="1"/>
  <c r="Z59" i="13" s="1"/>
  <c r="V59" i="13" a="1"/>
  <c r="V59" i="13" s="1"/>
  <c r="R59" i="13" a="1"/>
  <c r="R59" i="13" s="1"/>
  <c r="N59" i="13" a="1"/>
  <c r="N59" i="13" s="1"/>
  <c r="J59" i="13" a="1"/>
  <c r="J59" i="13" s="1"/>
  <c r="F59" i="13" a="1"/>
  <c r="F59" i="13" s="1"/>
  <c r="Y59" i="13" a="1"/>
  <c r="Y59" i="13" s="1"/>
  <c r="U59" i="13" a="1"/>
  <c r="U59" i="13" s="1"/>
  <c r="Q59" i="13" a="1"/>
  <c r="Q59" i="13" s="1"/>
  <c r="M59" i="13" a="1"/>
  <c r="M59" i="13" s="1"/>
  <c r="I59" i="13" a="1"/>
  <c r="I59" i="13" s="1"/>
  <c r="E59" i="13" a="1"/>
  <c r="E59" i="13" s="1"/>
  <c r="T59" i="13" a="1"/>
  <c r="T59" i="13" s="1"/>
  <c r="P59" i="13" a="1"/>
  <c r="P59" i="13" s="1"/>
  <c r="AB59" i="13" a="1"/>
  <c r="AB59" i="13" s="1"/>
  <c r="L59" i="13" a="1"/>
  <c r="L59" i="13" s="1"/>
  <c r="X59" i="13" a="1"/>
  <c r="X59" i="13" s="1"/>
  <c r="H59" i="13" a="1"/>
  <c r="H59" i="13" s="1"/>
  <c r="AA58" i="13" a="1"/>
  <c r="AA58" i="13" s="1"/>
  <c r="W58" i="13" a="1"/>
  <c r="W58" i="13" s="1"/>
  <c r="S58" i="13" a="1"/>
  <c r="S58" i="13" s="1"/>
  <c r="O58" i="13" a="1"/>
  <c r="O58" i="13" s="1"/>
  <c r="K58" i="13" a="1"/>
  <c r="K58" i="13" s="1"/>
  <c r="G58" i="13" a="1"/>
  <c r="G58" i="13" s="1"/>
  <c r="Z58" i="13" a="1"/>
  <c r="Z58" i="13" s="1"/>
  <c r="V58" i="13" a="1"/>
  <c r="V58" i="13" s="1"/>
  <c r="R58" i="13" a="1"/>
  <c r="R58" i="13" s="1"/>
  <c r="N58" i="13" a="1"/>
  <c r="N58" i="13" s="1"/>
  <c r="J58" i="13" a="1"/>
  <c r="J58" i="13" s="1"/>
  <c r="F58" i="13" a="1"/>
  <c r="F58" i="13" s="1"/>
  <c r="Y58" i="13" a="1"/>
  <c r="Y58" i="13" s="1"/>
  <c r="U58" i="13" a="1"/>
  <c r="U58" i="13" s="1"/>
  <c r="Q58" i="13" a="1"/>
  <c r="Q58" i="13" s="1"/>
  <c r="M58" i="13" a="1"/>
  <c r="M58" i="13" s="1"/>
  <c r="I58" i="13" a="1"/>
  <c r="I58" i="13" s="1"/>
  <c r="E58" i="13" a="1"/>
  <c r="E58" i="13" s="1"/>
  <c r="AB58" i="13" a="1"/>
  <c r="AB58" i="13" s="1"/>
  <c r="L58" i="13" a="1"/>
  <c r="L58" i="13" s="1"/>
  <c r="X58" i="13" a="1"/>
  <c r="X58" i="13" s="1"/>
  <c r="H58" i="13" a="1"/>
  <c r="H58" i="13" s="1"/>
  <c r="T58" i="13" a="1"/>
  <c r="T58" i="13" s="1"/>
  <c r="P58" i="13" a="1"/>
  <c r="P58" i="13" s="1"/>
  <c r="Z19" i="11"/>
  <c r="V19" i="11"/>
  <c r="R19" i="11"/>
  <c r="N19" i="11"/>
  <c r="J19" i="11"/>
  <c r="F19" i="11"/>
  <c r="AB19" i="11"/>
  <c r="X19" i="11"/>
  <c r="T19" i="11"/>
  <c r="P19" i="11"/>
  <c r="L19" i="11"/>
  <c r="H19" i="11"/>
  <c r="W19" i="11"/>
  <c r="O19" i="11"/>
  <c r="G19" i="11"/>
  <c r="U19" i="11"/>
  <c r="M19" i="11"/>
  <c r="E19" i="11"/>
  <c r="AA19" i="11"/>
  <c r="S19" i="11"/>
  <c r="K19" i="11"/>
  <c r="D19" i="11" a="1"/>
  <c r="D19" i="11" s="1"/>
  <c r="Y19" i="11"/>
  <c r="Q19" i="11"/>
  <c r="I19" i="11"/>
  <c r="C20" i="11" a="1"/>
  <c r="C20" i="11" s="1"/>
  <c r="F18" i="14"/>
  <c r="E18" i="4"/>
  <c r="F19" i="4"/>
  <c r="H19" i="4" s="1"/>
  <c r="H17" i="14"/>
  <c r="I17" i="4"/>
  <c r="J17" i="4"/>
  <c r="B16" i="6"/>
  <c r="B18" i="12"/>
  <c r="B19" i="11"/>
  <c r="E17" i="14"/>
  <c r="D14" i="12"/>
  <c r="D18" i="13"/>
  <c r="D14" i="6"/>
  <c r="C14" i="6"/>
  <c r="C16" i="12"/>
  <c r="C80" i="13"/>
  <c r="C60" i="13"/>
  <c r="C40" i="13"/>
  <c r="D15" i="6"/>
  <c r="C17" i="12"/>
  <c r="C15" i="6"/>
  <c r="D19" i="13"/>
  <c r="E15" i="6" l="1" a="1"/>
  <c r="E15" i="6" s="1"/>
  <c r="Y17" i="12"/>
  <c r="U17" i="12"/>
  <c r="Q17" i="12"/>
  <c r="M17" i="12"/>
  <c r="I17" i="12"/>
  <c r="E17" i="12"/>
  <c r="X17" i="12"/>
  <c r="S17" i="12"/>
  <c r="N17" i="12"/>
  <c r="H17" i="12"/>
  <c r="AB17" i="12"/>
  <c r="W17" i="12"/>
  <c r="R17" i="12"/>
  <c r="L17" i="12"/>
  <c r="G17" i="12"/>
  <c r="T17" i="12"/>
  <c r="J17" i="12"/>
  <c r="AA17" i="12"/>
  <c r="V17" i="12"/>
  <c r="P17" i="12"/>
  <c r="K17" i="12"/>
  <c r="F17" i="12"/>
  <c r="Z17" i="12"/>
  <c r="O17" i="12"/>
  <c r="E14" i="6" a="1"/>
  <c r="E14" i="6" s="1"/>
  <c r="Y16" i="12"/>
  <c r="U16" i="12"/>
  <c r="Q16" i="12"/>
  <c r="M16" i="12"/>
  <c r="I16" i="12"/>
  <c r="E16" i="12"/>
  <c r="AA16" i="12"/>
  <c r="V16" i="12"/>
  <c r="P16" i="12"/>
  <c r="K16" i="12"/>
  <c r="F16" i="12"/>
  <c r="Z16" i="12"/>
  <c r="T16" i="12"/>
  <c r="O16" i="12"/>
  <c r="J16" i="12"/>
  <c r="W16" i="12"/>
  <c r="L16" i="12"/>
  <c r="X16" i="12"/>
  <c r="S16" i="12"/>
  <c r="N16" i="12"/>
  <c r="H16" i="12"/>
  <c r="AB16" i="12"/>
  <c r="R16" i="12"/>
  <c r="G16" i="12"/>
  <c r="AA60" i="13" a="1"/>
  <c r="AA60" i="13" s="1"/>
  <c r="W60" i="13" a="1"/>
  <c r="W60" i="13" s="1"/>
  <c r="S60" i="13" a="1"/>
  <c r="S60" i="13" s="1"/>
  <c r="O60" i="13" a="1"/>
  <c r="O60" i="13" s="1"/>
  <c r="K60" i="13" a="1"/>
  <c r="K60" i="13" s="1"/>
  <c r="G60" i="13" a="1"/>
  <c r="G60" i="13" s="1"/>
  <c r="Z60" i="13" a="1"/>
  <c r="Z60" i="13" s="1"/>
  <c r="V60" i="13" a="1"/>
  <c r="V60" i="13" s="1"/>
  <c r="R60" i="13" a="1"/>
  <c r="R60" i="13" s="1"/>
  <c r="N60" i="13" a="1"/>
  <c r="N60" i="13" s="1"/>
  <c r="J60" i="13" a="1"/>
  <c r="J60" i="13" s="1"/>
  <c r="F60" i="13" a="1"/>
  <c r="F60" i="13" s="1"/>
  <c r="Y60" i="13" a="1"/>
  <c r="Y60" i="13" s="1"/>
  <c r="U60" i="13" a="1"/>
  <c r="U60" i="13" s="1"/>
  <c r="Q60" i="13" a="1"/>
  <c r="Q60" i="13" s="1"/>
  <c r="M60" i="13" a="1"/>
  <c r="M60" i="13" s="1"/>
  <c r="I60" i="13" a="1"/>
  <c r="I60" i="13" s="1"/>
  <c r="E60" i="13" a="1"/>
  <c r="E60" i="13" s="1"/>
  <c r="AB60" i="13" a="1"/>
  <c r="AB60" i="13" s="1"/>
  <c r="L60" i="13" a="1"/>
  <c r="L60" i="13" s="1"/>
  <c r="X60" i="13" a="1"/>
  <c r="X60" i="13" s="1"/>
  <c r="H60" i="13" a="1"/>
  <c r="H60" i="13" s="1"/>
  <c r="T60" i="13" a="1"/>
  <c r="T60" i="13" s="1"/>
  <c r="P60" i="13" a="1"/>
  <c r="P60" i="13" s="1"/>
  <c r="Z20" i="11"/>
  <c r="V20" i="11"/>
  <c r="R20" i="11"/>
  <c r="N20" i="11"/>
  <c r="J20" i="11"/>
  <c r="F20" i="11"/>
  <c r="AB20" i="11"/>
  <c r="X20" i="11"/>
  <c r="T20" i="11"/>
  <c r="P20" i="11"/>
  <c r="L20" i="11"/>
  <c r="H20" i="11"/>
  <c r="AA20" i="11"/>
  <c r="S20" i="11"/>
  <c r="K20" i="11"/>
  <c r="D20" i="11" a="1"/>
  <c r="D20" i="11" s="1"/>
  <c r="Y20" i="11"/>
  <c r="Q20" i="11"/>
  <c r="I20" i="11"/>
  <c r="W20" i="11"/>
  <c r="O20" i="11"/>
  <c r="G20" i="11"/>
  <c r="U20" i="11"/>
  <c r="M20" i="11"/>
  <c r="E20" i="11"/>
  <c r="C21" i="11" a="1"/>
  <c r="C21" i="11" s="1"/>
  <c r="F19" i="14"/>
  <c r="E19" i="4"/>
  <c r="F20" i="4"/>
  <c r="H20" i="4" s="1"/>
  <c r="E18" i="14"/>
  <c r="B19" i="12"/>
  <c r="B17" i="6"/>
  <c r="B20" i="11"/>
  <c r="H18" i="14"/>
  <c r="I18" i="4"/>
  <c r="J18" i="4"/>
  <c r="C82" i="13"/>
  <c r="C42" i="13"/>
  <c r="C62" i="13"/>
  <c r="D20" i="13"/>
  <c r="D16" i="6"/>
  <c r="C18" i="12"/>
  <c r="C16" i="6"/>
  <c r="D15" i="12"/>
  <c r="C81" i="13"/>
  <c r="C41" i="13"/>
  <c r="X24" i="13"/>
  <c r="C61" i="13"/>
  <c r="R24" i="13"/>
  <c r="R40" i="13" s="1"/>
  <c r="E16" i="6" l="1" a="1"/>
  <c r="E16" i="6" s="1"/>
  <c r="Y18" i="12"/>
  <c r="U18" i="12"/>
  <c r="Q18" i="12"/>
  <c r="M18" i="12"/>
  <c r="I18" i="12"/>
  <c r="E18" i="12"/>
  <c r="AA18" i="12"/>
  <c r="V18" i="12"/>
  <c r="P18" i="12"/>
  <c r="K18" i="12"/>
  <c r="F18" i="12"/>
  <c r="Z18" i="12"/>
  <c r="T18" i="12"/>
  <c r="O18" i="12"/>
  <c r="J18" i="12"/>
  <c r="AB18" i="12"/>
  <c r="R18" i="12"/>
  <c r="G18" i="12"/>
  <c r="X18" i="12"/>
  <c r="S18" i="12"/>
  <c r="N18" i="12"/>
  <c r="H18" i="12"/>
  <c r="W18" i="12"/>
  <c r="L18" i="12"/>
  <c r="AA61" i="13" a="1"/>
  <c r="AA61" i="13" s="1"/>
  <c r="W61" i="13" a="1"/>
  <c r="W61" i="13" s="1"/>
  <c r="S61" i="13" a="1"/>
  <c r="S61" i="13" s="1"/>
  <c r="O61" i="13" a="1"/>
  <c r="O61" i="13" s="1"/>
  <c r="K61" i="13" a="1"/>
  <c r="K61" i="13" s="1"/>
  <c r="G61" i="13" a="1"/>
  <c r="G61" i="13" s="1"/>
  <c r="Z61" i="13" a="1"/>
  <c r="Z61" i="13" s="1"/>
  <c r="V61" i="13" a="1"/>
  <c r="V61" i="13" s="1"/>
  <c r="R61" i="13" a="1"/>
  <c r="R61" i="13" s="1"/>
  <c r="N61" i="13" a="1"/>
  <c r="N61" i="13" s="1"/>
  <c r="J61" i="13" a="1"/>
  <c r="J61" i="13" s="1"/>
  <c r="F61" i="13" a="1"/>
  <c r="F61" i="13" s="1"/>
  <c r="Y61" i="13" a="1"/>
  <c r="Y61" i="13" s="1"/>
  <c r="U61" i="13" a="1"/>
  <c r="U61" i="13" s="1"/>
  <c r="Q61" i="13" a="1"/>
  <c r="Q61" i="13" s="1"/>
  <c r="M61" i="13" a="1"/>
  <c r="M61" i="13" s="1"/>
  <c r="I61" i="13" a="1"/>
  <c r="I61" i="13" s="1"/>
  <c r="E61" i="13" a="1"/>
  <c r="E61" i="13" s="1"/>
  <c r="AB61" i="13" a="1"/>
  <c r="AB61" i="13" s="1"/>
  <c r="X61" i="13" a="1"/>
  <c r="X61" i="13" s="1"/>
  <c r="T61" i="13" a="1"/>
  <c r="T61" i="13" s="1"/>
  <c r="P61" i="13" a="1"/>
  <c r="P61" i="13" s="1"/>
  <c r="L61" i="13" a="1"/>
  <c r="L61" i="13" s="1"/>
  <c r="H61" i="13" a="1"/>
  <c r="H61" i="13" s="1"/>
  <c r="AB62" i="13" a="1"/>
  <c r="AB62" i="13" s="1"/>
  <c r="AA62" i="13" a="1"/>
  <c r="AA62" i="13" s="1"/>
  <c r="W62" i="13" a="1"/>
  <c r="W62" i="13" s="1"/>
  <c r="S62" i="13" a="1"/>
  <c r="S62" i="13" s="1"/>
  <c r="O62" i="13" a="1"/>
  <c r="O62" i="13" s="1"/>
  <c r="K62" i="13" a="1"/>
  <c r="K62" i="13" s="1"/>
  <c r="G62" i="13" a="1"/>
  <c r="G62" i="13" s="1"/>
  <c r="Z62" i="13" a="1"/>
  <c r="Z62" i="13" s="1"/>
  <c r="V62" i="13" a="1"/>
  <c r="V62" i="13" s="1"/>
  <c r="R62" i="13" a="1"/>
  <c r="R62" i="13" s="1"/>
  <c r="N62" i="13" a="1"/>
  <c r="N62" i="13" s="1"/>
  <c r="J62" i="13" a="1"/>
  <c r="J62" i="13" s="1"/>
  <c r="F62" i="13" a="1"/>
  <c r="F62" i="13" s="1"/>
  <c r="Y62" i="13" a="1"/>
  <c r="Y62" i="13" s="1"/>
  <c r="Y64" i="13" s="1"/>
  <c r="U62" i="13" a="1"/>
  <c r="U62" i="13" s="1"/>
  <c r="U64" i="13" s="1"/>
  <c r="Q62" i="13" a="1"/>
  <c r="Q62" i="13" s="1"/>
  <c r="M62" i="13" a="1"/>
  <c r="M62" i="13" s="1"/>
  <c r="M64" i="13" s="1"/>
  <c r="I62" i="13" a="1"/>
  <c r="I62" i="13" s="1"/>
  <c r="I64" i="13" s="1"/>
  <c r="E62" i="13" a="1"/>
  <c r="E62" i="13" s="1"/>
  <c r="E64" i="13" s="1"/>
  <c r="X62" i="13" a="1"/>
  <c r="X62" i="13" s="1"/>
  <c r="X64" i="13" s="1"/>
  <c r="T62" i="13" a="1"/>
  <c r="T62" i="13" s="1"/>
  <c r="T64" i="13" s="1"/>
  <c r="P62" i="13" a="1"/>
  <c r="P62" i="13" s="1"/>
  <c r="P64" i="13" s="1"/>
  <c r="L62" i="13" a="1"/>
  <c r="L62" i="13" s="1"/>
  <c r="L64" i="13" s="1"/>
  <c r="H62" i="13" a="1"/>
  <c r="H62" i="13" s="1"/>
  <c r="H64" i="13" s="1"/>
  <c r="Z21" i="11"/>
  <c r="V21" i="11"/>
  <c r="R21" i="11"/>
  <c r="N21" i="11"/>
  <c r="J21" i="11"/>
  <c r="F21" i="11"/>
  <c r="AB21" i="11"/>
  <c r="X21" i="11"/>
  <c r="T21" i="11"/>
  <c r="P21" i="11"/>
  <c r="L21" i="11"/>
  <c r="H21" i="11"/>
  <c r="W21" i="11"/>
  <c r="O21" i="11"/>
  <c r="G21" i="11"/>
  <c r="U21" i="11"/>
  <c r="M21" i="11"/>
  <c r="E21" i="11"/>
  <c r="AA21" i="11"/>
  <c r="S21" i="11"/>
  <c r="K21" i="11"/>
  <c r="D21" i="11" a="1"/>
  <c r="D21" i="11" s="1"/>
  <c r="Y21" i="11"/>
  <c r="Q21" i="11"/>
  <c r="I21" i="11"/>
  <c r="C22" i="11" a="1"/>
  <c r="C22" i="11" s="1"/>
  <c r="F20" i="14"/>
  <c r="F21" i="4"/>
  <c r="H21" i="4" s="1"/>
  <c r="E20" i="4"/>
  <c r="E19" i="14"/>
  <c r="B20" i="12"/>
  <c r="B18" i="6"/>
  <c r="B21" i="11"/>
  <c r="H19" i="14"/>
  <c r="J19" i="4"/>
  <c r="I19" i="4"/>
  <c r="X29" i="13"/>
  <c r="X32" i="13"/>
  <c r="X36" i="13"/>
  <c r="X30" i="13"/>
  <c r="X34" i="13"/>
  <c r="X37" i="13"/>
  <c r="X31" i="13"/>
  <c r="X35" i="13"/>
  <c r="X28" i="13"/>
  <c r="X33" i="13"/>
  <c r="X38" i="13"/>
  <c r="X39" i="13"/>
  <c r="X40" i="13"/>
  <c r="N24" i="13"/>
  <c r="N42" i="13" s="1"/>
  <c r="G24" i="13"/>
  <c r="G42" i="13" s="1"/>
  <c r="T24" i="13"/>
  <c r="T41" i="13" s="1"/>
  <c r="D21" i="13"/>
  <c r="E24" i="13"/>
  <c r="E42" i="13" s="1"/>
  <c r="Y24" i="13"/>
  <c r="Y41" i="13" s="1"/>
  <c r="L24" i="13"/>
  <c r="L41" i="13" s="1"/>
  <c r="X42" i="13"/>
  <c r="Z24" i="13"/>
  <c r="Z41" i="13" s="1"/>
  <c r="R41" i="13"/>
  <c r="S24" i="13"/>
  <c r="S41" i="13" s="1"/>
  <c r="J24" i="13"/>
  <c r="J41" i="13" s="1"/>
  <c r="R42" i="13"/>
  <c r="P24" i="13"/>
  <c r="P42" i="13" s="1"/>
  <c r="C18" i="6"/>
  <c r="C20" i="12"/>
  <c r="D18" i="6"/>
  <c r="R29" i="13"/>
  <c r="R32" i="13"/>
  <c r="R35" i="13"/>
  <c r="R28" i="13"/>
  <c r="R33" i="13"/>
  <c r="R38" i="13"/>
  <c r="R31" i="13"/>
  <c r="R34" i="13"/>
  <c r="R37" i="13"/>
  <c r="R30" i="13"/>
  <c r="R36" i="13"/>
  <c r="R39" i="13"/>
  <c r="O24" i="13"/>
  <c r="O42" i="13" s="1"/>
  <c r="X41" i="13"/>
  <c r="V24" i="13"/>
  <c r="V42" i="13" s="1"/>
  <c r="AB24" i="13"/>
  <c r="AB41" i="13" s="1"/>
  <c r="K24" i="13"/>
  <c r="K42" i="13" s="1"/>
  <c r="W24" i="13"/>
  <c r="W41" i="13" s="1"/>
  <c r="D16" i="12"/>
  <c r="D22" i="13"/>
  <c r="U24" i="13"/>
  <c r="I24" i="13"/>
  <c r="Q24" i="13"/>
  <c r="Q41" i="13" s="1"/>
  <c r="F24" i="13"/>
  <c r="AA24" i="13"/>
  <c r="AA41" i="13" s="1"/>
  <c r="H24" i="13"/>
  <c r="H42" i="13" s="1"/>
  <c r="D17" i="12"/>
  <c r="C17" i="6"/>
  <c r="C19" i="12"/>
  <c r="D17" i="6"/>
  <c r="W64" i="13"/>
  <c r="G64" i="13"/>
  <c r="F64" i="13"/>
  <c r="Q64" i="13"/>
  <c r="S64" i="13"/>
  <c r="Z64" i="13"/>
  <c r="K64" i="13"/>
  <c r="AB64" i="13"/>
  <c r="AA64" i="13"/>
  <c r="V64" i="13"/>
  <c r="R64" i="13"/>
  <c r="O64" i="13"/>
  <c r="J64" i="13"/>
  <c r="M24" i="13"/>
  <c r="M42" i="13" s="1"/>
  <c r="Y42" i="13" l="1"/>
  <c r="L42" i="13"/>
  <c r="Y19" i="12"/>
  <c r="U19" i="12"/>
  <c r="Q19" i="12"/>
  <c r="M19" i="12"/>
  <c r="I19" i="12"/>
  <c r="E19" i="12"/>
  <c r="X19" i="12"/>
  <c r="S19" i="12"/>
  <c r="N19" i="12"/>
  <c r="H19" i="12"/>
  <c r="AB19" i="12"/>
  <c r="W19" i="12"/>
  <c r="R19" i="12"/>
  <c r="L19" i="12"/>
  <c r="G19" i="12"/>
  <c r="Z19" i="12"/>
  <c r="O19" i="12"/>
  <c r="AA19" i="12"/>
  <c r="V19" i="12"/>
  <c r="P19" i="12"/>
  <c r="K19" i="12"/>
  <c r="F19" i="12"/>
  <c r="T19" i="12"/>
  <c r="J19" i="12"/>
  <c r="Y20" i="12"/>
  <c r="U20" i="12"/>
  <c r="Q20" i="12"/>
  <c r="M20" i="12"/>
  <c r="I20" i="12"/>
  <c r="E20" i="12"/>
  <c r="AB20" i="12"/>
  <c r="X20" i="12"/>
  <c r="V20" i="12"/>
  <c r="P20" i="12"/>
  <c r="K20" i="12"/>
  <c r="F20" i="12"/>
  <c r="AA20" i="12"/>
  <c r="T20" i="12"/>
  <c r="O20" i="12"/>
  <c r="J20" i="12"/>
  <c r="W20" i="12"/>
  <c r="L20" i="12"/>
  <c r="Z20" i="12"/>
  <c r="S20" i="12"/>
  <c r="N20" i="12"/>
  <c r="H20" i="12"/>
  <c r="R20" i="12"/>
  <c r="G20" i="12"/>
  <c r="E17" i="6" a="1"/>
  <c r="E17" i="6" s="1"/>
  <c r="E18" i="6" a="1"/>
  <c r="E18" i="6" s="1"/>
  <c r="D24" i="13"/>
  <c r="D42" i="13" s="1"/>
  <c r="Z42" i="13"/>
  <c r="AA42" i="13"/>
  <c r="T42" i="13"/>
  <c r="Z22" i="11"/>
  <c r="V22" i="11"/>
  <c r="R22" i="11"/>
  <c r="N22" i="11"/>
  <c r="J22" i="11"/>
  <c r="F22" i="11"/>
  <c r="AB22" i="11"/>
  <c r="X22" i="11"/>
  <c r="T22" i="11"/>
  <c r="P22" i="11"/>
  <c r="L22" i="11"/>
  <c r="H22" i="11"/>
  <c r="AA22" i="11"/>
  <c r="S22" i="11"/>
  <c r="K22" i="11"/>
  <c r="D22" i="11" a="1"/>
  <c r="D22" i="11" s="1"/>
  <c r="Y22" i="11"/>
  <c r="Q22" i="11"/>
  <c r="I22" i="11"/>
  <c r="W22" i="11"/>
  <c r="O22" i="11"/>
  <c r="G22" i="11"/>
  <c r="U22" i="11"/>
  <c r="M22" i="11"/>
  <c r="E22" i="11"/>
  <c r="C23" i="11" a="1"/>
  <c r="C23" i="11" s="1"/>
  <c r="S42" i="13"/>
  <c r="B21" i="12"/>
  <c r="B19" i="6"/>
  <c r="B22" i="11"/>
  <c r="E20" i="14"/>
  <c r="F21" i="14"/>
  <c r="E21" i="4"/>
  <c r="F22" i="4"/>
  <c r="H22" i="4" s="1"/>
  <c r="H20" i="14"/>
  <c r="I20" i="4"/>
  <c r="J20" i="4"/>
  <c r="V41" i="13"/>
  <c r="N64" i="13"/>
  <c r="K41" i="13"/>
  <c r="O41" i="13"/>
  <c r="H29" i="13"/>
  <c r="H32" i="13"/>
  <c r="H35" i="13"/>
  <c r="H28" i="13"/>
  <c r="H33" i="13"/>
  <c r="H38" i="13"/>
  <c r="H31" i="13"/>
  <c r="H34" i="13"/>
  <c r="H37" i="13"/>
  <c r="H30" i="13"/>
  <c r="H36" i="13"/>
  <c r="H39" i="13"/>
  <c r="H40" i="13"/>
  <c r="F31" i="13"/>
  <c r="F33" i="13"/>
  <c r="F35" i="13"/>
  <c r="F29" i="13"/>
  <c r="F32" i="13"/>
  <c r="F37" i="13"/>
  <c r="F28" i="13"/>
  <c r="F34" i="13"/>
  <c r="F38" i="13"/>
  <c r="F30" i="13"/>
  <c r="F36" i="13"/>
  <c r="F39" i="13"/>
  <c r="F40" i="13"/>
  <c r="I28" i="13"/>
  <c r="I34" i="13"/>
  <c r="I37" i="13"/>
  <c r="I29" i="13"/>
  <c r="I33" i="13"/>
  <c r="I38" i="13"/>
  <c r="I30" i="13"/>
  <c r="I35" i="13"/>
  <c r="I39" i="13"/>
  <c r="I31" i="13"/>
  <c r="I32" i="13"/>
  <c r="I36" i="13"/>
  <c r="I40" i="13"/>
  <c r="U28" i="13"/>
  <c r="U33" i="13"/>
  <c r="U35" i="13"/>
  <c r="U30" i="13"/>
  <c r="U32" i="13"/>
  <c r="U38" i="13"/>
  <c r="U29" i="13"/>
  <c r="U34" i="13"/>
  <c r="U37" i="13"/>
  <c r="U31" i="13"/>
  <c r="U36" i="13"/>
  <c r="U39" i="13"/>
  <c r="U40" i="13"/>
  <c r="R44" i="13"/>
  <c r="C21" i="12"/>
  <c r="D19" i="6"/>
  <c r="C19" i="6"/>
  <c r="E28" i="13"/>
  <c r="E33" i="13"/>
  <c r="E38" i="13"/>
  <c r="E30" i="13"/>
  <c r="E34" i="13"/>
  <c r="E37" i="13"/>
  <c r="E29" i="13"/>
  <c r="E35" i="13"/>
  <c r="E39" i="13"/>
  <c r="E31" i="13"/>
  <c r="E32" i="13"/>
  <c r="E36" i="13"/>
  <c r="E40" i="13"/>
  <c r="N29" i="13"/>
  <c r="N32" i="13"/>
  <c r="N37" i="13"/>
  <c r="N31" i="13"/>
  <c r="N34" i="13"/>
  <c r="N38" i="13"/>
  <c r="N30" i="13"/>
  <c r="N36" i="13"/>
  <c r="N39" i="13"/>
  <c r="N28" i="13"/>
  <c r="N33" i="13"/>
  <c r="N35" i="13"/>
  <c r="N40" i="13"/>
  <c r="H41" i="13"/>
  <c r="F41" i="13"/>
  <c r="I41" i="13"/>
  <c r="I42" i="13"/>
  <c r="W31" i="13"/>
  <c r="W34" i="13"/>
  <c r="W37" i="13"/>
  <c r="W29" i="13"/>
  <c r="W35" i="13"/>
  <c r="W39" i="13"/>
  <c r="W30" i="13"/>
  <c r="W33" i="13"/>
  <c r="W36" i="13"/>
  <c r="W28" i="13"/>
  <c r="W32" i="13"/>
  <c r="W38" i="13"/>
  <c r="W40" i="13"/>
  <c r="AB42" i="13"/>
  <c r="AB31" i="13"/>
  <c r="AB34" i="13"/>
  <c r="AB38" i="13"/>
  <c r="AB30" i="13"/>
  <c r="AB36" i="13"/>
  <c r="AB39" i="13"/>
  <c r="AB28" i="13"/>
  <c r="AB33" i="13"/>
  <c r="AB35" i="13"/>
  <c r="AB29" i="13"/>
  <c r="AB32" i="13"/>
  <c r="AB37" i="13"/>
  <c r="AB40" i="13"/>
  <c r="J42" i="13"/>
  <c r="J31" i="13"/>
  <c r="J32" i="13"/>
  <c r="J36" i="13"/>
  <c r="J28" i="13"/>
  <c r="J33" i="13"/>
  <c r="J38" i="13"/>
  <c r="J30" i="13"/>
  <c r="J34" i="13"/>
  <c r="J37" i="13"/>
  <c r="J29" i="13"/>
  <c r="J35" i="13"/>
  <c r="J39" i="13"/>
  <c r="J40" i="13"/>
  <c r="Z30" i="13"/>
  <c r="Z34" i="13"/>
  <c r="Z38" i="13"/>
  <c r="Z29" i="13"/>
  <c r="Z32" i="13"/>
  <c r="Z37" i="13"/>
  <c r="Z31" i="13"/>
  <c r="Z36" i="13"/>
  <c r="Z39" i="13"/>
  <c r="Z28" i="13"/>
  <c r="Z33" i="13"/>
  <c r="Z35" i="13"/>
  <c r="Z40" i="13"/>
  <c r="W42" i="13"/>
  <c r="Y30" i="13"/>
  <c r="Y32" i="13"/>
  <c r="Y36" i="13"/>
  <c r="Y31" i="13"/>
  <c r="Y33" i="13"/>
  <c r="Y37" i="13"/>
  <c r="Y28" i="13"/>
  <c r="Y34" i="13"/>
  <c r="Y38" i="13"/>
  <c r="Y29" i="13"/>
  <c r="Y35" i="13"/>
  <c r="Y39" i="13"/>
  <c r="Y40" i="13"/>
  <c r="E41" i="13"/>
  <c r="G31" i="13"/>
  <c r="G33" i="13"/>
  <c r="G36" i="13"/>
  <c r="G28" i="13"/>
  <c r="G32" i="13"/>
  <c r="G37" i="13"/>
  <c r="G30" i="13"/>
  <c r="G34" i="13"/>
  <c r="G38" i="13"/>
  <c r="G29" i="13"/>
  <c r="G35" i="13"/>
  <c r="G39" i="13"/>
  <c r="G40" i="13"/>
  <c r="N41" i="13"/>
  <c r="M31" i="13"/>
  <c r="M35" i="13"/>
  <c r="M39" i="13"/>
  <c r="M28" i="13"/>
  <c r="M34" i="13"/>
  <c r="M38" i="13"/>
  <c r="M29" i="13"/>
  <c r="M32" i="13"/>
  <c r="M36" i="13"/>
  <c r="M30" i="13"/>
  <c r="M33" i="13"/>
  <c r="M37" i="13"/>
  <c r="M40" i="13"/>
  <c r="AA30" i="13"/>
  <c r="AA34" i="13"/>
  <c r="AA38" i="13"/>
  <c r="AA31" i="13"/>
  <c r="AA36" i="13"/>
  <c r="AA39" i="13"/>
  <c r="AA28" i="13"/>
  <c r="AA33" i="13"/>
  <c r="AA35" i="13"/>
  <c r="AA29" i="13"/>
  <c r="AA32" i="13"/>
  <c r="AA37" i="13"/>
  <c r="AA40" i="13"/>
  <c r="Q42" i="13"/>
  <c r="Q29" i="13"/>
  <c r="Q34" i="13"/>
  <c r="Q38" i="13"/>
  <c r="Q31" i="13"/>
  <c r="Q36" i="13"/>
  <c r="Q39" i="13"/>
  <c r="Q30" i="13"/>
  <c r="Q33" i="13"/>
  <c r="Q35" i="13"/>
  <c r="Q28" i="13"/>
  <c r="Q32" i="13"/>
  <c r="Q37" i="13"/>
  <c r="Q40" i="13"/>
  <c r="P41" i="13"/>
  <c r="O31" i="13"/>
  <c r="O36" i="13"/>
  <c r="O39" i="13"/>
  <c r="O30" i="13"/>
  <c r="O32" i="13"/>
  <c r="O35" i="13"/>
  <c r="O29" i="13"/>
  <c r="O33" i="13"/>
  <c r="O37" i="13"/>
  <c r="O28" i="13"/>
  <c r="O34" i="13"/>
  <c r="O38" i="13"/>
  <c r="O40" i="13"/>
  <c r="D18" i="12"/>
  <c r="S30" i="13"/>
  <c r="S34" i="13"/>
  <c r="S37" i="13"/>
  <c r="S29" i="13"/>
  <c r="S36" i="13"/>
  <c r="S39" i="13"/>
  <c r="S28" i="13"/>
  <c r="S33" i="13"/>
  <c r="S35" i="13"/>
  <c r="S31" i="13"/>
  <c r="S32" i="13"/>
  <c r="S38" i="13"/>
  <c r="S40" i="13"/>
  <c r="L31" i="13"/>
  <c r="L32" i="13"/>
  <c r="L35" i="13"/>
  <c r="L29" i="13"/>
  <c r="L33" i="13"/>
  <c r="L38" i="13"/>
  <c r="L28" i="13"/>
  <c r="L34" i="13"/>
  <c r="L37" i="13"/>
  <c r="L30" i="13"/>
  <c r="L36" i="13"/>
  <c r="L39" i="13"/>
  <c r="L40" i="13"/>
  <c r="G41" i="13"/>
  <c r="X44" i="13"/>
  <c r="D36" i="13"/>
  <c r="D34" i="13"/>
  <c r="D32" i="13"/>
  <c r="K31" i="13"/>
  <c r="K34" i="13"/>
  <c r="K38" i="13"/>
  <c r="K30" i="13"/>
  <c r="K35" i="13"/>
  <c r="K39" i="13"/>
  <c r="K28" i="13"/>
  <c r="K33" i="13"/>
  <c r="K36" i="13"/>
  <c r="K29" i="13"/>
  <c r="K32" i="13"/>
  <c r="K37" i="13"/>
  <c r="K40" i="13"/>
  <c r="V31" i="13"/>
  <c r="V34" i="13"/>
  <c r="V38" i="13"/>
  <c r="V29" i="13"/>
  <c r="V35" i="13"/>
  <c r="V39" i="13"/>
  <c r="V28" i="13"/>
  <c r="V33" i="13"/>
  <c r="V36" i="13"/>
  <c r="V30" i="13"/>
  <c r="V32" i="13"/>
  <c r="V37" i="13"/>
  <c r="V40" i="13"/>
  <c r="P31" i="13"/>
  <c r="P34" i="13"/>
  <c r="P38" i="13"/>
  <c r="P30" i="13"/>
  <c r="P36" i="13"/>
  <c r="P28" i="13"/>
  <c r="P32" i="13"/>
  <c r="P35" i="13"/>
  <c r="P29" i="13"/>
  <c r="P33" i="13"/>
  <c r="P37" i="13"/>
  <c r="P39" i="13"/>
  <c r="P40" i="13"/>
  <c r="F42" i="13"/>
  <c r="M41" i="13"/>
  <c r="U42" i="13"/>
  <c r="T29" i="13"/>
  <c r="T35" i="13"/>
  <c r="T39" i="13"/>
  <c r="T30" i="13"/>
  <c r="T32" i="13"/>
  <c r="T36" i="13"/>
  <c r="T31" i="13"/>
  <c r="T33" i="13"/>
  <c r="T37" i="13"/>
  <c r="T28" i="13"/>
  <c r="T34" i="13"/>
  <c r="T38" i="13"/>
  <c r="T40" i="13"/>
  <c r="U41" i="13"/>
  <c r="D39" i="13" l="1"/>
  <c r="D28" i="13"/>
  <c r="D40" i="13"/>
  <c r="D35" i="13"/>
  <c r="D33" i="13"/>
  <c r="D37" i="13"/>
  <c r="D30" i="13"/>
  <c r="D41" i="13"/>
  <c r="E19" i="6" a="1"/>
  <c r="E19" i="6" s="1"/>
  <c r="D31" i="13"/>
  <c r="D38" i="13"/>
  <c r="D29" i="13"/>
  <c r="Y21" i="12"/>
  <c r="U21" i="12"/>
  <c r="Q21" i="12"/>
  <c r="M21" i="12"/>
  <c r="I21" i="12"/>
  <c r="E21" i="12"/>
  <c r="AB21" i="12"/>
  <c r="X21" i="12"/>
  <c r="T21" i="12"/>
  <c r="P21" i="12"/>
  <c r="L21" i="12"/>
  <c r="H21" i="12"/>
  <c r="V21" i="12"/>
  <c r="N21" i="12"/>
  <c r="F21" i="12"/>
  <c r="AA21" i="12"/>
  <c r="S21" i="12"/>
  <c r="K21" i="12"/>
  <c r="O21" i="12"/>
  <c r="Z21" i="12"/>
  <c r="R21" i="12"/>
  <c r="J21" i="12"/>
  <c r="W21" i="12"/>
  <c r="G21" i="12"/>
  <c r="Z23" i="11"/>
  <c r="V23" i="11"/>
  <c r="R23" i="11"/>
  <c r="N23" i="11"/>
  <c r="J23" i="11"/>
  <c r="F23" i="11"/>
  <c r="AB23" i="11"/>
  <c r="X23" i="11"/>
  <c r="T23" i="11"/>
  <c r="P23" i="11"/>
  <c r="L23" i="11"/>
  <c r="H23" i="11"/>
  <c r="W23" i="11"/>
  <c r="O23" i="11"/>
  <c r="G23" i="11"/>
  <c r="U23" i="11"/>
  <c r="M23" i="11"/>
  <c r="E23" i="11"/>
  <c r="AA23" i="11"/>
  <c r="S23" i="11"/>
  <c r="K23" i="11"/>
  <c r="D23" i="11" a="1"/>
  <c r="D23" i="11" s="1"/>
  <c r="Y23" i="11"/>
  <c r="Q23" i="11"/>
  <c r="I23" i="11"/>
  <c r="C24" i="11" a="1"/>
  <c r="C24" i="11" s="1"/>
  <c r="B20" i="6"/>
  <c r="B22" i="12"/>
  <c r="B23" i="11"/>
  <c r="H21" i="14"/>
  <c r="I21" i="4"/>
  <c r="J21" i="4"/>
  <c r="F22" i="14"/>
  <c r="F23" i="4"/>
  <c r="H23" i="4" s="1"/>
  <c r="E22" i="4"/>
  <c r="E21" i="14"/>
  <c r="O44" i="13"/>
  <c r="W44" i="13"/>
  <c r="D20" i="12"/>
  <c r="T44" i="13"/>
  <c r="V44" i="13"/>
  <c r="Y44" i="13"/>
  <c r="E44" i="13"/>
  <c r="P44" i="13"/>
  <c r="K44" i="13"/>
  <c r="L44" i="13"/>
  <c r="G44" i="13"/>
  <c r="AB44" i="13"/>
  <c r="D19" i="12"/>
  <c r="U44" i="13"/>
  <c r="F44" i="13"/>
  <c r="H44" i="13"/>
  <c r="C22" i="12"/>
  <c r="D20" i="6"/>
  <c r="C20" i="6"/>
  <c r="S44" i="13"/>
  <c r="Q44" i="13"/>
  <c r="J44" i="13"/>
  <c r="N44" i="13"/>
  <c r="I44" i="13"/>
  <c r="AA44" i="13"/>
  <c r="M44" i="13"/>
  <c r="Z44" i="13"/>
  <c r="D44" i="13" l="1"/>
  <c r="E20" i="6" a="1"/>
  <c r="E20" i="6" s="1"/>
  <c r="Y22" i="12"/>
  <c r="U22" i="12"/>
  <c r="Q22" i="12"/>
  <c r="M22" i="12"/>
  <c r="I22" i="12"/>
  <c r="E22" i="12"/>
  <c r="AB22" i="12"/>
  <c r="X22" i="12"/>
  <c r="T22" i="12"/>
  <c r="P22" i="12"/>
  <c r="L22" i="12"/>
  <c r="H22" i="12"/>
  <c r="V22" i="12"/>
  <c r="N22" i="12"/>
  <c r="F22" i="12"/>
  <c r="AA22" i="12"/>
  <c r="S22" i="12"/>
  <c r="K22" i="12"/>
  <c r="W22" i="12"/>
  <c r="G22" i="12"/>
  <c r="Z22" i="12"/>
  <c r="R22" i="12"/>
  <c r="J22" i="12"/>
  <c r="O22" i="12"/>
  <c r="Z24" i="11"/>
  <c r="V24" i="11"/>
  <c r="R24" i="11"/>
  <c r="N24" i="11"/>
  <c r="J24" i="11"/>
  <c r="F24" i="11"/>
  <c r="AB24" i="11"/>
  <c r="X24" i="11"/>
  <c r="T24" i="11"/>
  <c r="P24" i="11"/>
  <c r="L24" i="11"/>
  <c r="H24" i="11"/>
  <c r="AA24" i="11"/>
  <c r="S24" i="11"/>
  <c r="K24" i="11"/>
  <c r="D24" i="11" a="1"/>
  <c r="D24" i="11" s="1"/>
  <c r="Y24" i="11"/>
  <c r="Q24" i="11"/>
  <c r="I24" i="11"/>
  <c r="W24" i="11"/>
  <c r="O24" i="11"/>
  <c r="G24" i="11"/>
  <c r="U24" i="11"/>
  <c r="M24" i="11"/>
  <c r="E24" i="11"/>
  <c r="C25" i="11" a="1"/>
  <c r="C25" i="11" s="1"/>
  <c r="F23" i="14"/>
  <c r="F24" i="4"/>
  <c r="H24" i="4" s="1"/>
  <c r="E23" i="4"/>
  <c r="H22" i="14"/>
  <c r="J22" i="4"/>
  <c r="I22" i="4"/>
  <c r="E22" i="14"/>
  <c r="B23" i="12"/>
  <c r="B21" i="6"/>
  <c r="B24" i="11"/>
  <c r="D21" i="6"/>
  <c r="C21" i="6"/>
  <c r="C23" i="12"/>
  <c r="D21" i="12"/>
  <c r="Y23" i="12" l="1"/>
  <c r="U23" i="12"/>
  <c r="Q23" i="12"/>
  <c r="M23" i="12"/>
  <c r="I23" i="12"/>
  <c r="E23" i="12"/>
  <c r="AB23" i="12"/>
  <c r="X23" i="12"/>
  <c r="T23" i="12"/>
  <c r="P23" i="12"/>
  <c r="L23" i="12"/>
  <c r="H23" i="12"/>
  <c r="V23" i="12"/>
  <c r="N23" i="12"/>
  <c r="F23" i="12"/>
  <c r="AA23" i="12"/>
  <c r="S23" i="12"/>
  <c r="K23" i="12"/>
  <c r="O23" i="12"/>
  <c r="Z23" i="12"/>
  <c r="R23" i="12"/>
  <c r="J23" i="12"/>
  <c r="W23" i="12"/>
  <c r="G23" i="12"/>
  <c r="E21" i="6" a="1"/>
  <c r="E21" i="6" s="1"/>
  <c r="Z25" i="11"/>
  <c r="V25" i="11"/>
  <c r="R25" i="11"/>
  <c r="N25" i="11"/>
  <c r="J25" i="11"/>
  <c r="F25" i="11"/>
  <c r="AB25" i="11"/>
  <c r="X25" i="11"/>
  <c r="T25" i="11"/>
  <c r="P25" i="11"/>
  <c r="L25" i="11"/>
  <c r="H25" i="11"/>
  <c r="W25" i="11"/>
  <c r="O25" i="11"/>
  <c r="G25" i="11"/>
  <c r="U25" i="11"/>
  <c r="M25" i="11"/>
  <c r="E25" i="11"/>
  <c r="AA25" i="11"/>
  <c r="S25" i="11"/>
  <c r="K25" i="11"/>
  <c r="D25" i="11" a="1"/>
  <c r="D25" i="11" s="1"/>
  <c r="Y25" i="11"/>
  <c r="Q25" i="11"/>
  <c r="I25" i="11"/>
  <c r="C26" i="11" a="1"/>
  <c r="C26" i="11" s="1"/>
  <c r="B22" i="6"/>
  <c r="B24" i="12"/>
  <c r="B25" i="11"/>
  <c r="E23" i="14"/>
  <c r="F24" i="14"/>
  <c r="F25" i="4"/>
  <c r="H25" i="4" s="1"/>
  <c r="E24" i="4"/>
  <c r="H23" i="14"/>
  <c r="I23" i="4"/>
  <c r="J23" i="4"/>
  <c r="D22" i="6"/>
  <c r="C22" i="6"/>
  <c r="C24" i="12"/>
  <c r="D22" i="12"/>
  <c r="E22" i="6" l="1" a="1"/>
  <c r="E22" i="6" s="1"/>
  <c r="Y24" i="12"/>
  <c r="U24" i="12"/>
  <c r="Q24" i="12"/>
  <c r="M24" i="12"/>
  <c r="I24" i="12"/>
  <c r="E24" i="12"/>
  <c r="AB24" i="12"/>
  <c r="X24" i="12"/>
  <c r="T24" i="12"/>
  <c r="P24" i="12"/>
  <c r="L24" i="12"/>
  <c r="H24" i="12"/>
  <c r="V24" i="12"/>
  <c r="N24" i="12"/>
  <c r="F24" i="12"/>
  <c r="AA24" i="12"/>
  <c r="S24" i="12"/>
  <c r="K24" i="12"/>
  <c r="W24" i="12"/>
  <c r="G24" i="12"/>
  <c r="Z24" i="12"/>
  <c r="R24" i="12"/>
  <c r="J24" i="12"/>
  <c r="O24" i="12"/>
  <c r="Z26" i="11"/>
  <c r="V26" i="11"/>
  <c r="R26" i="11"/>
  <c r="N26" i="11"/>
  <c r="J26" i="11"/>
  <c r="F26" i="11"/>
  <c r="AB26" i="11"/>
  <c r="X26" i="11"/>
  <c r="T26" i="11"/>
  <c r="P26" i="11"/>
  <c r="L26" i="11"/>
  <c r="H26" i="11"/>
  <c r="AA26" i="11"/>
  <c r="S26" i="11"/>
  <c r="K26" i="11"/>
  <c r="D26" i="11" a="1"/>
  <c r="D26" i="11" s="1"/>
  <c r="D24" i="6" s="1"/>
  <c r="Y26" i="11"/>
  <c r="Q26" i="11"/>
  <c r="I26" i="11"/>
  <c r="W26" i="11"/>
  <c r="O26" i="11"/>
  <c r="G26" i="11"/>
  <c r="U26" i="11"/>
  <c r="M26" i="11"/>
  <c r="E26" i="11"/>
  <c r="C27" i="11" a="1"/>
  <c r="C27" i="11" s="1"/>
  <c r="H24" i="14"/>
  <c r="I24" i="4"/>
  <c r="J24" i="4"/>
  <c r="B25" i="12"/>
  <c r="B23" i="6"/>
  <c r="B26" i="11"/>
  <c r="E24" i="14"/>
  <c r="F25" i="14"/>
  <c r="E25" i="4"/>
  <c r="F26" i="4"/>
  <c r="H26" i="4" s="1"/>
  <c r="C24" i="6"/>
  <c r="C26" i="12"/>
  <c r="C25" i="12"/>
  <c r="D23" i="6"/>
  <c r="C23" i="6"/>
  <c r="D23" i="12"/>
  <c r="E23" i="6" l="1" a="1"/>
  <c r="E23" i="6" s="1"/>
  <c r="E24" i="6" a="1"/>
  <c r="E24" i="6" s="1"/>
  <c r="Y25" i="12"/>
  <c r="U25" i="12"/>
  <c r="Q25" i="12"/>
  <c r="M25" i="12"/>
  <c r="I25" i="12"/>
  <c r="E25" i="12"/>
  <c r="AB25" i="12"/>
  <c r="X25" i="12"/>
  <c r="T25" i="12"/>
  <c r="P25" i="12"/>
  <c r="L25" i="12"/>
  <c r="H25" i="12"/>
  <c r="V25" i="12"/>
  <c r="N25" i="12"/>
  <c r="F25" i="12"/>
  <c r="AA25" i="12"/>
  <c r="S25" i="12"/>
  <c r="K25" i="12"/>
  <c r="O25" i="12"/>
  <c r="Z25" i="12"/>
  <c r="R25" i="12"/>
  <c r="J25" i="12"/>
  <c r="W25" i="12"/>
  <c r="G25" i="12"/>
  <c r="Y26" i="12"/>
  <c r="U26" i="12"/>
  <c r="Q26" i="12"/>
  <c r="M26" i="12"/>
  <c r="I26" i="12"/>
  <c r="E26" i="12"/>
  <c r="AB26" i="12"/>
  <c r="X26" i="12"/>
  <c r="T26" i="12"/>
  <c r="P26" i="12"/>
  <c r="L26" i="12"/>
  <c r="H26" i="12"/>
  <c r="V26" i="12"/>
  <c r="N26" i="12"/>
  <c r="F26" i="12"/>
  <c r="AA26" i="12"/>
  <c r="S26" i="12"/>
  <c r="K26" i="12"/>
  <c r="W26" i="12"/>
  <c r="G26" i="12"/>
  <c r="Z26" i="12"/>
  <c r="R26" i="12"/>
  <c r="J26" i="12"/>
  <c r="O26" i="12"/>
  <c r="Z27" i="11"/>
  <c r="V27" i="11"/>
  <c r="R27" i="11"/>
  <c r="N27" i="11"/>
  <c r="J27" i="11"/>
  <c r="F27" i="11"/>
  <c r="AB27" i="11"/>
  <c r="X27" i="11"/>
  <c r="T27" i="11"/>
  <c r="P27" i="11"/>
  <c r="L27" i="11"/>
  <c r="H27" i="11"/>
  <c r="W27" i="11"/>
  <c r="O27" i="11"/>
  <c r="G27" i="11"/>
  <c r="U27" i="11"/>
  <c r="M27" i="11"/>
  <c r="E27" i="11"/>
  <c r="AA27" i="11"/>
  <c r="S27" i="11"/>
  <c r="K27" i="11"/>
  <c r="D27" i="11" a="1"/>
  <c r="D27" i="11" s="1"/>
  <c r="D25" i="6" s="1"/>
  <c r="Y27" i="11"/>
  <c r="Q27" i="11"/>
  <c r="I27" i="11"/>
  <c r="C28" i="11" a="1"/>
  <c r="C28" i="11" s="1"/>
  <c r="H25" i="14"/>
  <c r="I25" i="4"/>
  <c r="J25" i="4"/>
  <c r="F26" i="14"/>
  <c r="E26" i="4"/>
  <c r="F27" i="4"/>
  <c r="H27" i="4" s="1"/>
  <c r="B26" i="12"/>
  <c r="B24" i="6"/>
  <c r="B27" i="11"/>
  <c r="E25" i="14"/>
  <c r="D24" i="12"/>
  <c r="C27" i="12"/>
  <c r="C25" i="6"/>
  <c r="E25" i="6" l="1" a="1"/>
  <c r="E25" i="6" s="1"/>
  <c r="Y27" i="12"/>
  <c r="U27" i="12"/>
  <c r="Q27" i="12"/>
  <c r="M27" i="12"/>
  <c r="I27" i="12"/>
  <c r="E27" i="12"/>
  <c r="AB27" i="12"/>
  <c r="X27" i="12"/>
  <c r="T27" i="12"/>
  <c r="P27" i="12"/>
  <c r="L27" i="12"/>
  <c r="H27" i="12"/>
  <c r="V27" i="12"/>
  <c r="N27" i="12"/>
  <c r="F27" i="12"/>
  <c r="AA27" i="12"/>
  <c r="S27" i="12"/>
  <c r="K27" i="12"/>
  <c r="O27" i="12"/>
  <c r="Z27" i="12"/>
  <c r="R27" i="12"/>
  <c r="J27" i="12"/>
  <c r="W27" i="12"/>
  <c r="G27" i="12"/>
  <c r="Z28" i="11"/>
  <c r="V28" i="11"/>
  <c r="R28" i="11"/>
  <c r="N28" i="11"/>
  <c r="J28" i="11"/>
  <c r="F28" i="11"/>
  <c r="AB28" i="11"/>
  <c r="X28" i="11"/>
  <c r="T28" i="11"/>
  <c r="P28" i="11"/>
  <c r="L28" i="11"/>
  <c r="H28" i="11"/>
  <c r="AA28" i="11"/>
  <c r="S28" i="11"/>
  <c r="K28" i="11"/>
  <c r="D28" i="11" a="1"/>
  <c r="D28" i="11" s="1"/>
  <c r="D26" i="6" s="1"/>
  <c r="Y28" i="11"/>
  <c r="Q28" i="11"/>
  <c r="I28" i="11"/>
  <c r="W28" i="11"/>
  <c r="O28" i="11"/>
  <c r="G28" i="11"/>
  <c r="U28" i="11"/>
  <c r="M28" i="11"/>
  <c r="E28" i="11"/>
  <c r="C29" i="11" a="1"/>
  <c r="C29" i="11" s="1"/>
  <c r="B27" i="12"/>
  <c r="B25" i="6"/>
  <c r="B28" i="11"/>
  <c r="E26" i="14"/>
  <c r="H26" i="14"/>
  <c r="J26" i="4"/>
  <c r="I26" i="4"/>
  <c r="F27" i="14"/>
  <c r="F28" i="4"/>
  <c r="H28" i="4" s="1"/>
  <c r="E27" i="4"/>
  <c r="D26" i="12"/>
  <c r="C26" i="6"/>
  <c r="C28" i="12"/>
  <c r="D25" i="12"/>
  <c r="E26" i="6" l="1" a="1"/>
  <c r="E26" i="6" s="1"/>
  <c r="Y28" i="12"/>
  <c r="U28" i="12"/>
  <c r="Q28" i="12"/>
  <c r="M28" i="12"/>
  <c r="I28" i="12"/>
  <c r="E28" i="12"/>
  <c r="AB28" i="12"/>
  <c r="X28" i="12"/>
  <c r="T28" i="12"/>
  <c r="P28" i="12"/>
  <c r="L28" i="12"/>
  <c r="H28" i="12"/>
  <c r="V28" i="12"/>
  <c r="N28" i="12"/>
  <c r="F28" i="12"/>
  <c r="AA28" i="12"/>
  <c r="S28" i="12"/>
  <c r="K28" i="12"/>
  <c r="W28" i="12"/>
  <c r="G28" i="12"/>
  <c r="Z28" i="12"/>
  <c r="R28" i="12"/>
  <c r="J28" i="12"/>
  <c r="O28" i="12"/>
  <c r="Z29" i="11"/>
  <c r="V29" i="11"/>
  <c r="R29" i="11"/>
  <c r="N29" i="11"/>
  <c r="J29" i="11"/>
  <c r="F29" i="11"/>
  <c r="AB29" i="11"/>
  <c r="X29" i="11"/>
  <c r="T29" i="11"/>
  <c r="P29" i="11"/>
  <c r="L29" i="11"/>
  <c r="H29" i="11"/>
  <c r="W29" i="11"/>
  <c r="O29" i="11"/>
  <c r="G29" i="11"/>
  <c r="U29" i="11"/>
  <c r="M29" i="11"/>
  <c r="E29" i="11"/>
  <c r="AA29" i="11"/>
  <c r="S29" i="11"/>
  <c r="K29" i="11"/>
  <c r="D29" i="11" a="1"/>
  <c r="D29" i="11" s="1"/>
  <c r="D27" i="6" s="1"/>
  <c r="Y29" i="11"/>
  <c r="Q29" i="11"/>
  <c r="I29" i="11"/>
  <c r="C30" i="11" a="1"/>
  <c r="C30" i="11" s="1"/>
  <c r="F28" i="14"/>
  <c r="F29" i="4"/>
  <c r="H29" i="4" s="1"/>
  <c r="E28" i="4"/>
  <c r="B28" i="12"/>
  <c r="B26" i="6"/>
  <c r="B29" i="11"/>
  <c r="H27" i="14"/>
  <c r="J27" i="4"/>
  <c r="I27" i="4"/>
  <c r="E27" i="14"/>
  <c r="C27" i="6"/>
  <c r="C29" i="12"/>
  <c r="D27" i="12"/>
  <c r="E27" i="6" l="1" a="1"/>
  <c r="E27" i="6" s="1"/>
  <c r="Y29" i="12"/>
  <c r="U29" i="12"/>
  <c r="Q29" i="12"/>
  <c r="M29" i="12"/>
  <c r="I29" i="12"/>
  <c r="E29" i="12"/>
  <c r="AB29" i="12"/>
  <c r="X29" i="12"/>
  <c r="T29" i="12"/>
  <c r="P29" i="12"/>
  <c r="L29" i="12"/>
  <c r="H29" i="12"/>
  <c r="V29" i="12"/>
  <c r="N29" i="12"/>
  <c r="F29" i="12"/>
  <c r="AA29" i="12"/>
  <c r="S29" i="12"/>
  <c r="K29" i="12"/>
  <c r="O29" i="12"/>
  <c r="Z29" i="12"/>
  <c r="R29" i="12"/>
  <c r="J29" i="12"/>
  <c r="W29" i="12"/>
  <c r="G29" i="12"/>
  <c r="Z30" i="11"/>
  <c r="V30" i="11"/>
  <c r="R30" i="11"/>
  <c r="N30" i="11"/>
  <c r="J30" i="11"/>
  <c r="F30" i="11"/>
  <c r="AB30" i="11"/>
  <c r="X30" i="11"/>
  <c r="T30" i="11"/>
  <c r="P30" i="11"/>
  <c r="L30" i="11"/>
  <c r="H30" i="11"/>
  <c r="AA30" i="11"/>
  <c r="S30" i="11"/>
  <c r="K30" i="11"/>
  <c r="D30" i="11" a="1"/>
  <c r="D30" i="11" s="1"/>
  <c r="D28" i="6" s="1"/>
  <c r="Y30" i="11"/>
  <c r="Q30" i="11"/>
  <c r="I30" i="11"/>
  <c r="W30" i="11"/>
  <c r="O30" i="11"/>
  <c r="G30" i="11"/>
  <c r="U30" i="11"/>
  <c r="M30" i="11"/>
  <c r="E30" i="11"/>
  <c r="C31" i="11" a="1"/>
  <c r="C31" i="11" s="1"/>
  <c r="E28" i="14"/>
  <c r="B29" i="12"/>
  <c r="B27" i="6"/>
  <c r="B30" i="11"/>
  <c r="F29" i="14"/>
  <c r="E29" i="4"/>
  <c r="G25" i="6" s="1"/>
  <c r="H28" i="14"/>
  <c r="I28" i="4"/>
  <c r="J28" i="4"/>
  <c r="C30" i="12"/>
  <c r="C28" i="6"/>
  <c r="D28" i="12"/>
  <c r="G22" i="6" l="1"/>
  <c r="P23" i="4"/>
  <c r="P14" i="4"/>
  <c r="S14" i="4" s="1"/>
  <c r="P22" i="4"/>
  <c r="P20" i="4"/>
  <c r="P21" i="4"/>
  <c r="P13" i="4"/>
  <c r="S13" i="4" s="1"/>
  <c r="P12" i="4" a="1"/>
  <c r="P12" i="4" s="1"/>
  <c r="P26" i="4"/>
  <c r="G4" i="6"/>
  <c r="P19" i="4"/>
  <c r="P24" i="4"/>
  <c r="G6" i="6"/>
  <c r="P28" i="4"/>
  <c r="G3" i="6"/>
  <c r="P25" i="4"/>
  <c r="G5" i="6"/>
  <c r="G7" i="6"/>
  <c r="P27" i="4"/>
  <c r="G8" i="6"/>
  <c r="G10" i="6"/>
  <c r="G12" i="6"/>
  <c r="G11" i="6"/>
  <c r="G9" i="6"/>
  <c r="G13" i="6"/>
  <c r="G17" i="6"/>
  <c r="G14" i="6"/>
  <c r="G15" i="6"/>
  <c r="G18" i="6"/>
  <c r="G16" i="6"/>
  <c r="G21" i="6"/>
  <c r="G26" i="6"/>
  <c r="G20" i="6"/>
  <c r="G19" i="6"/>
  <c r="G24" i="6"/>
  <c r="G27" i="6"/>
  <c r="G23" i="6"/>
  <c r="E28" i="6" a="1"/>
  <c r="E28" i="6" s="1"/>
  <c r="G28" i="6"/>
  <c r="Y30" i="12"/>
  <c r="U30" i="12"/>
  <c r="Q30" i="12"/>
  <c r="M30" i="12"/>
  <c r="I30" i="12"/>
  <c r="E30" i="12"/>
  <c r="AB30" i="12"/>
  <c r="X30" i="12"/>
  <c r="T30" i="12"/>
  <c r="P30" i="12"/>
  <c r="L30" i="12"/>
  <c r="H30" i="12"/>
  <c r="V30" i="12"/>
  <c r="N30" i="12"/>
  <c r="F30" i="12"/>
  <c r="AA30" i="12"/>
  <c r="S30" i="12"/>
  <c r="K30" i="12"/>
  <c r="W30" i="12"/>
  <c r="G30" i="12"/>
  <c r="Z30" i="12"/>
  <c r="R30" i="12"/>
  <c r="J30" i="12"/>
  <c r="O30" i="12"/>
  <c r="Z31" i="11"/>
  <c r="V31" i="11"/>
  <c r="R31" i="11"/>
  <c r="N31" i="11"/>
  <c r="J31" i="11"/>
  <c r="F31" i="11"/>
  <c r="AB31" i="11"/>
  <c r="X31" i="11"/>
  <c r="T31" i="11"/>
  <c r="P31" i="11"/>
  <c r="L31" i="11"/>
  <c r="H31" i="11"/>
  <c r="W31" i="11"/>
  <c r="O31" i="11"/>
  <c r="G31" i="11"/>
  <c r="U31" i="11"/>
  <c r="M31" i="11"/>
  <c r="E31" i="11"/>
  <c r="AA31" i="11"/>
  <c r="S31" i="11"/>
  <c r="K31" i="11"/>
  <c r="D31" i="11" a="1"/>
  <c r="D31" i="11" s="1"/>
  <c r="D29" i="6" s="1"/>
  <c r="Y31" i="11"/>
  <c r="Q31" i="11"/>
  <c r="I31" i="11"/>
  <c r="C32" i="11" a="1"/>
  <c r="C32" i="11" s="1"/>
  <c r="H29" i="14"/>
  <c r="J29" i="4"/>
  <c r="I29" i="4"/>
  <c r="B30" i="12"/>
  <c r="B28" i="6"/>
  <c r="B31" i="11"/>
  <c r="E29" i="14"/>
  <c r="P5" i="4"/>
  <c r="S5" i="4" s="1"/>
  <c r="P9" i="4"/>
  <c r="S9" i="4" s="1"/>
  <c r="P10" i="4"/>
  <c r="S10" i="4" s="1"/>
  <c r="D29" i="12"/>
  <c r="C29" i="6"/>
  <c r="C31" i="12"/>
  <c r="E29" i="6" l="1" a="1"/>
  <c r="E29" i="6" s="1"/>
  <c r="G29" i="6"/>
  <c r="Y31" i="12"/>
  <c r="U31" i="12"/>
  <c r="Q31" i="12"/>
  <c r="M31" i="12"/>
  <c r="I31" i="12"/>
  <c r="E31" i="12"/>
  <c r="AB31" i="12"/>
  <c r="X31" i="12"/>
  <c r="T31" i="12"/>
  <c r="P31" i="12"/>
  <c r="L31" i="12"/>
  <c r="H31" i="12"/>
  <c r="V31" i="12"/>
  <c r="N31" i="12"/>
  <c r="F31" i="12"/>
  <c r="AA31" i="12"/>
  <c r="S31" i="12"/>
  <c r="K31" i="12"/>
  <c r="O31" i="12"/>
  <c r="Z31" i="12"/>
  <c r="R31" i="12"/>
  <c r="J31" i="12"/>
  <c r="W31" i="12"/>
  <c r="G31" i="12"/>
  <c r="Z32" i="11"/>
  <c r="V32" i="11"/>
  <c r="R32" i="11"/>
  <c r="N32" i="11"/>
  <c r="J32" i="11"/>
  <c r="F32" i="11"/>
  <c r="AB32" i="11"/>
  <c r="X32" i="11"/>
  <c r="T32" i="11"/>
  <c r="P32" i="11"/>
  <c r="L32" i="11"/>
  <c r="H32" i="11"/>
  <c r="AA32" i="11"/>
  <c r="S32" i="11"/>
  <c r="K32" i="11"/>
  <c r="D32" i="11" a="1"/>
  <c r="D32" i="11" s="1"/>
  <c r="D30" i="6" s="1"/>
  <c r="Y32" i="11"/>
  <c r="Q32" i="11"/>
  <c r="I32" i="11"/>
  <c r="W32" i="11"/>
  <c r="O32" i="11"/>
  <c r="G32" i="11"/>
  <c r="U32" i="11"/>
  <c r="M32" i="11"/>
  <c r="E32" i="11"/>
  <c r="C33" i="11" a="1"/>
  <c r="C33" i="11" s="1"/>
  <c r="P11" i="4"/>
  <c r="S11" i="4" s="1"/>
  <c r="S12" i="4"/>
  <c r="T24" i="4"/>
  <c r="T22" i="4"/>
  <c r="Q25" i="4"/>
  <c r="Q20" i="4"/>
  <c r="T19" i="4"/>
  <c r="T21" i="4"/>
  <c r="Q22" i="4"/>
  <c r="Q26" i="4"/>
  <c r="T20" i="4"/>
  <c r="Q19" i="4"/>
  <c r="Q28" i="4"/>
  <c r="Q24" i="4"/>
  <c r="Q21" i="4"/>
  <c r="T27" i="4"/>
  <c r="Q23" i="4"/>
  <c r="T28" i="4"/>
  <c r="T25" i="4"/>
  <c r="T23" i="4"/>
  <c r="T26" i="4"/>
  <c r="Q27" i="4"/>
  <c r="P6" i="4"/>
  <c r="S6" i="4" s="1"/>
  <c r="C5" i="14"/>
  <c r="C12" i="14"/>
  <c r="C6" i="14"/>
  <c r="B31" i="12"/>
  <c r="B29" i="6"/>
  <c r="B32" i="11"/>
  <c r="D30" i="12"/>
  <c r="C30" i="6"/>
  <c r="C32" i="12"/>
  <c r="Y32" i="12" l="1"/>
  <c r="U32" i="12"/>
  <c r="Q32" i="12"/>
  <c r="M32" i="12"/>
  <c r="I32" i="12"/>
  <c r="E32" i="12"/>
  <c r="AB32" i="12"/>
  <c r="X32" i="12"/>
  <c r="T32" i="12"/>
  <c r="P32" i="12"/>
  <c r="L32" i="12"/>
  <c r="H32" i="12"/>
  <c r="V32" i="12"/>
  <c r="N32" i="12"/>
  <c r="F32" i="12"/>
  <c r="AA32" i="12"/>
  <c r="S32" i="12"/>
  <c r="K32" i="12"/>
  <c r="W32" i="12"/>
  <c r="G32" i="12"/>
  <c r="Z32" i="12"/>
  <c r="R32" i="12"/>
  <c r="J32" i="12"/>
  <c r="O32" i="12"/>
  <c r="E30" i="6" a="1"/>
  <c r="E30" i="6" s="1"/>
  <c r="G30" i="6"/>
  <c r="Z33" i="11"/>
  <c r="V33" i="11"/>
  <c r="R33" i="11"/>
  <c r="N33" i="11"/>
  <c r="J33" i="11"/>
  <c r="F33" i="11"/>
  <c r="AB33" i="11"/>
  <c r="X33" i="11"/>
  <c r="T33" i="11"/>
  <c r="P33" i="11"/>
  <c r="L33" i="11"/>
  <c r="H33" i="11"/>
  <c r="W33" i="11"/>
  <c r="O33" i="11"/>
  <c r="G33" i="11"/>
  <c r="U33" i="11"/>
  <c r="M33" i="11"/>
  <c r="E33" i="11"/>
  <c r="AA33" i="11"/>
  <c r="S33" i="11"/>
  <c r="K33" i="11"/>
  <c r="D33" i="11" a="1"/>
  <c r="D33" i="11" s="1"/>
  <c r="D31" i="6" s="1"/>
  <c r="Y33" i="11"/>
  <c r="Q33" i="11"/>
  <c r="I33" i="11"/>
  <c r="C34" i="11" a="1"/>
  <c r="C34" i="11" s="1"/>
  <c r="C7" i="14"/>
  <c r="S24" i="4"/>
  <c r="S20" i="4"/>
  <c r="I2" i="6" s="1"/>
  <c r="S26" i="4"/>
  <c r="S19" i="4"/>
  <c r="H2" i="6" s="1"/>
  <c r="S23" i="4"/>
  <c r="L2" i="6" s="1"/>
  <c r="S21" i="4"/>
  <c r="J2" i="6" s="1"/>
  <c r="S25" i="4"/>
  <c r="S28" i="4"/>
  <c r="S22" i="4"/>
  <c r="K2" i="6" s="1"/>
  <c r="S27" i="4"/>
  <c r="C8" i="14"/>
  <c r="B32" i="12"/>
  <c r="B30" i="6"/>
  <c r="B33" i="11"/>
  <c r="C31" i="6"/>
  <c r="C33" i="12"/>
  <c r="D31" i="12"/>
  <c r="E31" i="6" l="1" a="1"/>
  <c r="E31" i="6" s="1"/>
  <c r="G31" i="6"/>
  <c r="Y33" i="12"/>
  <c r="U33" i="12"/>
  <c r="Q33" i="12"/>
  <c r="M33" i="12"/>
  <c r="I33" i="12"/>
  <c r="E33" i="12"/>
  <c r="AB33" i="12"/>
  <c r="X33" i="12"/>
  <c r="T33" i="12"/>
  <c r="P33" i="12"/>
  <c r="L33" i="12"/>
  <c r="H33" i="12"/>
  <c r="V33" i="12"/>
  <c r="N33" i="12"/>
  <c r="F33" i="12"/>
  <c r="AA33" i="12"/>
  <c r="S33" i="12"/>
  <c r="K33" i="12"/>
  <c r="O33" i="12"/>
  <c r="Z33" i="12"/>
  <c r="R33" i="12"/>
  <c r="J33" i="12"/>
  <c r="W33" i="12"/>
  <c r="G33" i="12"/>
  <c r="K31" i="6"/>
  <c r="K30" i="6"/>
  <c r="K29" i="6"/>
  <c r="K28" i="6"/>
  <c r="K27" i="6"/>
  <c r="K26" i="6"/>
  <c r="K24" i="6"/>
  <c r="K22" i="6"/>
  <c r="K20" i="6"/>
  <c r="K19" i="6"/>
  <c r="K17" i="6"/>
  <c r="K16" i="6"/>
  <c r="K14" i="6"/>
  <c r="K13" i="6"/>
  <c r="K12" i="6"/>
  <c r="K10" i="6"/>
  <c r="K9" i="6"/>
  <c r="K7" i="6"/>
  <c r="K6" i="6"/>
  <c r="K4" i="6"/>
  <c r="K3" i="6"/>
  <c r="K25" i="6"/>
  <c r="K23" i="6"/>
  <c r="K21" i="6"/>
  <c r="K18" i="6"/>
  <c r="K15" i="6"/>
  <c r="K11" i="6"/>
  <c r="K8" i="6"/>
  <c r="K5" i="6"/>
  <c r="L31" i="6"/>
  <c r="L27" i="6"/>
  <c r="L28" i="6"/>
  <c r="L29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30" i="6"/>
  <c r="L26" i="6"/>
  <c r="H28" i="6"/>
  <c r="H29" i="6"/>
  <c r="H30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31" i="6"/>
  <c r="H27" i="6"/>
  <c r="J30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31" i="6"/>
  <c r="J27" i="6"/>
  <c r="J28" i="6"/>
  <c r="J29" i="6"/>
  <c r="I29" i="6"/>
  <c r="I30" i="6"/>
  <c r="I26" i="6"/>
  <c r="I25" i="6"/>
  <c r="I24" i="6"/>
  <c r="I23" i="6"/>
  <c r="I22" i="6"/>
  <c r="I21" i="6"/>
  <c r="I20" i="6"/>
  <c r="I16" i="6"/>
  <c r="I10" i="6"/>
  <c r="I9" i="6"/>
  <c r="I7" i="6"/>
  <c r="I6" i="6"/>
  <c r="I31" i="6"/>
  <c r="I27" i="6"/>
  <c r="I18" i="6"/>
  <c r="I17" i="6"/>
  <c r="I15" i="6"/>
  <c r="I12" i="6"/>
  <c r="I11" i="6"/>
  <c r="I8" i="6"/>
  <c r="I5" i="6"/>
  <c r="I28" i="6"/>
  <c r="I19" i="6"/>
  <c r="I14" i="6"/>
  <c r="I13" i="6"/>
  <c r="I4" i="6"/>
  <c r="I3" i="6"/>
  <c r="Z34" i="11"/>
  <c r="V34" i="11"/>
  <c r="R34" i="11"/>
  <c r="N34" i="11"/>
  <c r="J34" i="11"/>
  <c r="F34" i="11"/>
  <c r="AB34" i="11"/>
  <c r="X34" i="11"/>
  <c r="T34" i="11"/>
  <c r="P34" i="11"/>
  <c r="L34" i="11"/>
  <c r="H34" i="11"/>
  <c r="AA34" i="11"/>
  <c r="S34" i="11"/>
  <c r="K34" i="11"/>
  <c r="D34" i="11" a="1"/>
  <c r="D34" i="11" s="1"/>
  <c r="D32" i="6" s="1"/>
  <c r="Y34" i="11"/>
  <c r="Q34" i="11"/>
  <c r="I34" i="11"/>
  <c r="W34" i="11"/>
  <c r="O34" i="11"/>
  <c r="G34" i="11"/>
  <c r="U34" i="11"/>
  <c r="M34" i="11"/>
  <c r="E34" i="11"/>
  <c r="C35" i="11" a="1"/>
  <c r="C35" i="11" s="1"/>
  <c r="C35" i="12" s="1"/>
  <c r="W18" i="4"/>
  <c r="W39" i="4"/>
  <c r="W46" i="4"/>
  <c r="B33" i="12"/>
  <c r="B31" i="6"/>
  <c r="B34" i="11"/>
  <c r="W32" i="4"/>
  <c r="W25" i="4"/>
  <c r="D32" i="12"/>
  <c r="C32" i="6"/>
  <c r="C34" i="12"/>
  <c r="Y35" i="12" l="1"/>
  <c r="U35" i="12"/>
  <c r="Q35" i="12"/>
  <c r="M35" i="12"/>
  <c r="I35" i="12"/>
  <c r="E35" i="12"/>
  <c r="AB35" i="12"/>
  <c r="X35" i="12"/>
  <c r="T35" i="12"/>
  <c r="P35" i="12"/>
  <c r="L35" i="12"/>
  <c r="H35" i="12"/>
  <c r="V35" i="12"/>
  <c r="N35" i="12"/>
  <c r="F35" i="12"/>
  <c r="AA35" i="12"/>
  <c r="S35" i="12"/>
  <c r="K35" i="12"/>
  <c r="O35" i="12"/>
  <c r="Z35" i="12"/>
  <c r="R35" i="12"/>
  <c r="J35" i="12"/>
  <c r="W35" i="12"/>
  <c r="G35" i="12"/>
  <c r="E32" i="6" a="1"/>
  <c r="E32" i="6" s="1"/>
  <c r="G32" i="6"/>
  <c r="L32" i="6"/>
  <c r="H32" i="6"/>
  <c r="K32" i="6"/>
  <c r="C33" i="6"/>
  <c r="Y34" i="12"/>
  <c r="U34" i="12"/>
  <c r="Q34" i="12"/>
  <c r="M34" i="12"/>
  <c r="I34" i="12"/>
  <c r="E34" i="12"/>
  <c r="AB34" i="12"/>
  <c r="X34" i="12"/>
  <c r="T34" i="12"/>
  <c r="P34" i="12"/>
  <c r="L34" i="12"/>
  <c r="H34" i="12"/>
  <c r="V34" i="12"/>
  <c r="N34" i="12"/>
  <c r="F34" i="12"/>
  <c r="AA34" i="12"/>
  <c r="S34" i="12"/>
  <c r="K34" i="12"/>
  <c r="W34" i="12"/>
  <c r="G34" i="12"/>
  <c r="Z34" i="12"/>
  <c r="R34" i="12"/>
  <c r="J34" i="12"/>
  <c r="O34" i="12"/>
  <c r="J32" i="6"/>
  <c r="I32" i="6"/>
  <c r="Z35" i="11"/>
  <c r="V35" i="11"/>
  <c r="R35" i="11"/>
  <c r="N35" i="11"/>
  <c r="J35" i="11"/>
  <c r="F35" i="11"/>
  <c r="AB35" i="11"/>
  <c r="X35" i="11"/>
  <c r="T35" i="11"/>
  <c r="P35" i="11"/>
  <c r="L35" i="11"/>
  <c r="H35" i="11"/>
  <c r="W35" i="11"/>
  <c r="O35" i="11"/>
  <c r="G35" i="11"/>
  <c r="U35" i="11"/>
  <c r="M35" i="11"/>
  <c r="E35" i="11"/>
  <c r="AA35" i="11"/>
  <c r="S35" i="11"/>
  <c r="K35" i="11"/>
  <c r="D35" i="11" a="1"/>
  <c r="D35" i="11" s="1"/>
  <c r="D33" i="6" s="1"/>
  <c r="Y35" i="11"/>
  <c r="Q35" i="11"/>
  <c r="I35" i="11"/>
  <c r="C36" i="11" a="1"/>
  <c r="C36" i="11" s="1"/>
  <c r="B32" i="6"/>
  <c r="B34" i="12"/>
  <c r="B35" i="11"/>
  <c r="D33" i="12"/>
  <c r="D35" i="12" l="1"/>
  <c r="E33" i="6" a="1"/>
  <c r="E33" i="6" s="1"/>
  <c r="G33" i="6"/>
  <c r="K33" i="6"/>
  <c r="H33" i="6"/>
  <c r="L33" i="6"/>
  <c r="J33" i="6"/>
  <c r="I33" i="6"/>
  <c r="Z36" i="11"/>
  <c r="V36" i="11"/>
  <c r="R36" i="11"/>
  <c r="N36" i="11"/>
  <c r="J36" i="11"/>
  <c r="F36" i="11"/>
  <c r="AB36" i="11"/>
  <c r="X36" i="11"/>
  <c r="T36" i="11"/>
  <c r="P36" i="11"/>
  <c r="L36" i="11"/>
  <c r="H36" i="11"/>
  <c r="AA36" i="11"/>
  <c r="S36" i="11"/>
  <c r="K36" i="11"/>
  <c r="D36" i="11" a="1"/>
  <c r="D36" i="11" s="1"/>
  <c r="D34" i="6" s="1"/>
  <c r="Y36" i="11"/>
  <c r="Q36" i="11"/>
  <c r="I36" i="11"/>
  <c r="W36" i="11"/>
  <c r="O36" i="11"/>
  <c r="G36" i="11"/>
  <c r="U36" i="11"/>
  <c r="M36" i="11"/>
  <c r="E36" i="11"/>
  <c r="C37" i="11" a="1"/>
  <c r="C37" i="11" s="1"/>
  <c r="C37" i="12" s="1"/>
  <c r="C34" i="6"/>
  <c r="C36" i="12"/>
  <c r="B35" i="12"/>
  <c r="B33" i="6"/>
  <c r="B36" i="11"/>
  <c r="D34" i="12"/>
  <c r="Y37" i="12" l="1"/>
  <c r="U37" i="12"/>
  <c r="Q37" i="12"/>
  <c r="M37" i="12"/>
  <c r="I37" i="12"/>
  <c r="E37" i="12"/>
  <c r="AB37" i="12"/>
  <c r="X37" i="12"/>
  <c r="T37" i="12"/>
  <c r="P37" i="12"/>
  <c r="L37" i="12"/>
  <c r="H37" i="12"/>
  <c r="V37" i="12"/>
  <c r="N37" i="12"/>
  <c r="F37" i="12"/>
  <c r="AA37" i="12"/>
  <c r="S37" i="12"/>
  <c r="K37" i="12"/>
  <c r="O37" i="12"/>
  <c r="Z37" i="12"/>
  <c r="R37" i="12"/>
  <c r="J37" i="12"/>
  <c r="W37" i="12"/>
  <c r="G37" i="12"/>
  <c r="Y36" i="12"/>
  <c r="U36" i="12"/>
  <c r="Q36" i="12"/>
  <c r="M36" i="12"/>
  <c r="I36" i="12"/>
  <c r="E36" i="12"/>
  <c r="AB36" i="12"/>
  <c r="X36" i="12"/>
  <c r="T36" i="12"/>
  <c r="P36" i="12"/>
  <c r="L36" i="12"/>
  <c r="H36" i="12"/>
  <c r="V36" i="12"/>
  <c r="N36" i="12"/>
  <c r="F36" i="12"/>
  <c r="AA36" i="12"/>
  <c r="S36" i="12"/>
  <c r="K36" i="12"/>
  <c r="W36" i="12"/>
  <c r="G36" i="12"/>
  <c r="Z36" i="12"/>
  <c r="R36" i="12"/>
  <c r="J36" i="12"/>
  <c r="O36" i="12"/>
  <c r="E34" i="6" a="1"/>
  <c r="E34" i="6" s="1"/>
  <c r="G34" i="6"/>
  <c r="K34" i="6"/>
  <c r="H34" i="6"/>
  <c r="L34" i="6"/>
  <c r="J34" i="6"/>
  <c r="I34" i="6"/>
  <c r="Z37" i="11"/>
  <c r="V37" i="11"/>
  <c r="R37" i="11"/>
  <c r="N37" i="11"/>
  <c r="J37" i="11"/>
  <c r="F37" i="11"/>
  <c r="AB37" i="11"/>
  <c r="X37" i="11"/>
  <c r="T37" i="11"/>
  <c r="P37" i="11"/>
  <c r="L37" i="11"/>
  <c r="H37" i="11"/>
  <c r="W37" i="11"/>
  <c r="O37" i="11"/>
  <c r="G37" i="11"/>
  <c r="U37" i="11"/>
  <c r="M37" i="11"/>
  <c r="E37" i="11"/>
  <c r="AA37" i="11"/>
  <c r="S37" i="11"/>
  <c r="K37" i="11"/>
  <c r="D37" i="11" a="1"/>
  <c r="D37" i="11" s="1"/>
  <c r="D35" i="6" s="1"/>
  <c r="Y37" i="11"/>
  <c r="Q37" i="11"/>
  <c r="I37" i="11"/>
  <c r="C38" i="11" a="1"/>
  <c r="C38" i="11" s="1"/>
  <c r="C38" i="12" s="1"/>
  <c r="C35" i="6"/>
  <c r="B36" i="12"/>
  <c r="B34" i="6"/>
  <c r="B37" i="11"/>
  <c r="D36" i="12" l="1"/>
  <c r="E35" i="6" a="1"/>
  <c r="E35" i="6" s="1"/>
  <c r="G35" i="6"/>
  <c r="L35" i="6"/>
  <c r="H35" i="6"/>
  <c r="K35" i="6"/>
  <c r="J35" i="6"/>
  <c r="I35" i="6"/>
  <c r="Y38" i="12"/>
  <c r="U38" i="12"/>
  <c r="Q38" i="12"/>
  <c r="M38" i="12"/>
  <c r="I38" i="12"/>
  <c r="E38" i="12"/>
  <c r="AB38" i="12"/>
  <c r="X38" i="12"/>
  <c r="T38" i="12"/>
  <c r="P38" i="12"/>
  <c r="L38" i="12"/>
  <c r="H38" i="12"/>
  <c r="V38" i="12"/>
  <c r="N38" i="12"/>
  <c r="F38" i="12"/>
  <c r="AA38" i="12"/>
  <c r="S38" i="12"/>
  <c r="K38" i="12"/>
  <c r="W38" i="12"/>
  <c r="G38" i="12"/>
  <c r="Z38" i="12"/>
  <c r="R38" i="12"/>
  <c r="J38" i="12"/>
  <c r="O38" i="12"/>
  <c r="D37" i="12"/>
  <c r="Z38" i="11"/>
  <c r="V38" i="11"/>
  <c r="R38" i="11"/>
  <c r="N38" i="11"/>
  <c r="J38" i="11"/>
  <c r="F38" i="11"/>
  <c r="AB38" i="11"/>
  <c r="X38" i="11"/>
  <c r="T38" i="11"/>
  <c r="P38" i="11"/>
  <c r="L38" i="11"/>
  <c r="H38" i="11"/>
  <c r="AA38" i="11"/>
  <c r="S38" i="11"/>
  <c r="K38" i="11"/>
  <c r="D38" i="11" a="1"/>
  <c r="D38" i="11" s="1"/>
  <c r="D36" i="6" s="1"/>
  <c r="Y38" i="11"/>
  <c r="Q38" i="11"/>
  <c r="I38" i="11"/>
  <c r="W38" i="11"/>
  <c r="O38" i="11"/>
  <c r="G38" i="11"/>
  <c r="U38" i="11"/>
  <c r="M38" i="11"/>
  <c r="E38" i="11"/>
  <c r="C39" i="11" a="1"/>
  <c r="C39" i="11" s="1"/>
  <c r="C36" i="6"/>
  <c r="B37" i="12"/>
  <c r="B35" i="6"/>
  <c r="B38" i="11"/>
  <c r="D38" i="12" l="1"/>
  <c r="E36" i="6" a="1"/>
  <c r="E36" i="6" s="1"/>
  <c r="G36" i="6"/>
  <c r="K36" i="6"/>
  <c r="L36" i="6"/>
  <c r="H36" i="6"/>
  <c r="J36" i="6"/>
  <c r="I36" i="6"/>
  <c r="Z39" i="11"/>
  <c r="V39" i="11"/>
  <c r="R39" i="11"/>
  <c r="N39" i="11"/>
  <c r="J39" i="11"/>
  <c r="F39" i="11"/>
  <c r="AB39" i="11"/>
  <c r="X39" i="11"/>
  <c r="T39" i="11"/>
  <c r="P39" i="11"/>
  <c r="L39" i="11"/>
  <c r="H39" i="11"/>
  <c r="W39" i="11"/>
  <c r="O39" i="11"/>
  <c r="G39" i="11"/>
  <c r="U39" i="11"/>
  <c r="M39" i="11"/>
  <c r="E39" i="11"/>
  <c r="AA39" i="11"/>
  <c r="S39" i="11"/>
  <c r="K39" i="11"/>
  <c r="D39" i="11" a="1"/>
  <c r="D39" i="11" s="1"/>
  <c r="D37" i="6" s="1"/>
  <c r="Y39" i="11"/>
  <c r="Q39" i="11"/>
  <c r="I39" i="11"/>
  <c r="C40" i="11" a="1"/>
  <c r="C40" i="11" s="1"/>
  <c r="C37" i="6"/>
  <c r="C39" i="12"/>
  <c r="B38" i="12"/>
  <c r="B36" i="6"/>
  <c r="B39" i="11"/>
  <c r="Y39" i="12" l="1"/>
  <c r="U39" i="12"/>
  <c r="Q39" i="12"/>
  <c r="M39" i="12"/>
  <c r="I39" i="12"/>
  <c r="E39" i="12"/>
  <c r="AB39" i="12"/>
  <c r="X39" i="12"/>
  <c r="T39" i="12"/>
  <c r="P39" i="12"/>
  <c r="L39" i="12"/>
  <c r="H39" i="12"/>
  <c r="V39" i="12"/>
  <c r="N39" i="12"/>
  <c r="F39" i="12"/>
  <c r="AA39" i="12"/>
  <c r="S39" i="12"/>
  <c r="K39" i="12"/>
  <c r="O39" i="12"/>
  <c r="Z39" i="12"/>
  <c r="R39" i="12"/>
  <c r="J39" i="12"/>
  <c r="W39" i="12"/>
  <c r="G39" i="12"/>
  <c r="E37" i="6" a="1"/>
  <c r="E37" i="6" s="1"/>
  <c r="G37" i="6"/>
  <c r="H37" i="6"/>
  <c r="K37" i="6"/>
  <c r="L37" i="6"/>
  <c r="J37" i="6"/>
  <c r="I37" i="6"/>
  <c r="Z40" i="11"/>
  <c r="V40" i="11"/>
  <c r="R40" i="11"/>
  <c r="N40" i="11"/>
  <c r="J40" i="11"/>
  <c r="F40" i="11"/>
  <c r="AB40" i="11"/>
  <c r="X40" i="11"/>
  <c r="T40" i="11"/>
  <c r="P40" i="11"/>
  <c r="L40" i="11"/>
  <c r="H40" i="11"/>
  <c r="AA40" i="11"/>
  <c r="S40" i="11"/>
  <c r="K40" i="11"/>
  <c r="D40" i="11" a="1"/>
  <c r="D40" i="11" s="1"/>
  <c r="D38" i="6" s="1"/>
  <c r="Y40" i="11"/>
  <c r="Q40" i="11"/>
  <c r="I40" i="11"/>
  <c r="W40" i="11"/>
  <c r="O40" i="11"/>
  <c r="G40" i="11"/>
  <c r="U40" i="11"/>
  <c r="M40" i="11"/>
  <c r="E40" i="11"/>
  <c r="C41" i="11" a="1"/>
  <c r="C41" i="11" s="1"/>
  <c r="C41" i="12" s="1"/>
  <c r="C40" i="12"/>
  <c r="C38" i="6"/>
  <c r="B39" i="12"/>
  <c r="B37" i="6"/>
  <c r="B40" i="11"/>
  <c r="D39" i="12" l="1"/>
  <c r="Y40" i="12"/>
  <c r="U40" i="12"/>
  <c r="Q40" i="12"/>
  <c r="M40" i="12"/>
  <c r="I40" i="12"/>
  <c r="E40" i="12"/>
  <c r="AB40" i="12"/>
  <c r="X40" i="12"/>
  <c r="T40" i="12"/>
  <c r="P40" i="12"/>
  <c r="L40" i="12"/>
  <c r="H40" i="12"/>
  <c r="V40" i="12"/>
  <c r="N40" i="12"/>
  <c r="F40" i="12"/>
  <c r="AA40" i="12"/>
  <c r="S40" i="12"/>
  <c r="K40" i="12"/>
  <c r="W40" i="12"/>
  <c r="G40" i="12"/>
  <c r="Z40" i="12"/>
  <c r="R40" i="12"/>
  <c r="J40" i="12"/>
  <c r="O40" i="12"/>
  <c r="Y41" i="12"/>
  <c r="U41" i="12"/>
  <c r="Q41" i="12"/>
  <c r="M41" i="12"/>
  <c r="I41" i="12"/>
  <c r="E41" i="12"/>
  <c r="AB41" i="12"/>
  <c r="X41" i="12"/>
  <c r="T41" i="12"/>
  <c r="P41" i="12"/>
  <c r="L41" i="12"/>
  <c r="H41" i="12"/>
  <c r="V41" i="12"/>
  <c r="N41" i="12"/>
  <c r="F41" i="12"/>
  <c r="AA41" i="12"/>
  <c r="S41" i="12"/>
  <c r="K41" i="12"/>
  <c r="O41" i="12"/>
  <c r="Z41" i="12"/>
  <c r="R41" i="12"/>
  <c r="J41" i="12"/>
  <c r="W41" i="12"/>
  <c r="G41" i="12"/>
  <c r="E38" i="6" a="1"/>
  <c r="E38" i="6" s="1"/>
  <c r="G38" i="6"/>
  <c r="K38" i="6"/>
  <c r="L38" i="6"/>
  <c r="J38" i="6"/>
  <c r="H38" i="6"/>
  <c r="I38" i="6"/>
  <c r="C39" i="6"/>
  <c r="Z41" i="11"/>
  <c r="V41" i="11"/>
  <c r="R41" i="11"/>
  <c r="N41" i="11"/>
  <c r="J41" i="11"/>
  <c r="F41" i="11"/>
  <c r="AB41" i="11"/>
  <c r="X41" i="11"/>
  <c r="T41" i="11"/>
  <c r="P41" i="11"/>
  <c r="L41" i="11"/>
  <c r="H41" i="11"/>
  <c r="W41" i="11"/>
  <c r="O41" i="11"/>
  <c r="G41" i="11"/>
  <c r="U41" i="11"/>
  <c r="M41" i="11"/>
  <c r="E41" i="11"/>
  <c r="AA41" i="11"/>
  <c r="S41" i="11"/>
  <c r="K41" i="11"/>
  <c r="D41" i="11" a="1"/>
  <c r="D41" i="11" s="1"/>
  <c r="D39" i="6" s="1"/>
  <c r="Y41" i="11"/>
  <c r="Q41" i="11"/>
  <c r="I41" i="11"/>
  <c r="C42" i="11" a="1"/>
  <c r="C42" i="11" s="1"/>
  <c r="B38" i="6"/>
  <c r="B40" i="12"/>
  <c r="B41" i="11"/>
  <c r="D41" i="12" l="1"/>
  <c r="E39" i="6" a="1"/>
  <c r="E39" i="6" s="1"/>
  <c r="G39" i="6"/>
  <c r="K39" i="6"/>
  <c r="L39" i="6"/>
  <c r="H39" i="6"/>
  <c r="J39" i="6"/>
  <c r="I39" i="6"/>
  <c r="Z42" i="11"/>
  <c r="V42" i="11"/>
  <c r="R42" i="11"/>
  <c r="N42" i="11"/>
  <c r="J42" i="11"/>
  <c r="F42" i="11"/>
  <c r="AB42" i="11"/>
  <c r="X42" i="11"/>
  <c r="T42" i="11"/>
  <c r="P42" i="11"/>
  <c r="L42" i="11"/>
  <c r="H42" i="11"/>
  <c r="AA42" i="11"/>
  <c r="S42" i="11"/>
  <c r="K42" i="11"/>
  <c r="D42" i="11" a="1"/>
  <c r="D42" i="11" s="1"/>
  <c r="D40" i="6" s="1"/>
  <c r="Y42" i="11"/>
  <c r="Q42" i="11"/>
  <c r="I42" i="11"/>
  <c r="W42" i="11"/>
  <c r="O42" i="11"/>
  <c r="G42" i="11"/>
  <c r="U42" i="11"/>
  <c r="M42" i="11"/>
  <c r="E42" i="11"/>
  <c r="C43" i="11" a="1"/>
  <c r="C43" i="11" s="1"/>
  <c r="C41" i="6" s="1"/>
  <c r="C42" i="12"/>
  <c r="D40" i="12"/>
  <c r="C40" i="6"/>
  <c r="B41" i="12"/>
  <c r="B39" i="6"/>
  <c r="B42" i="11"/>
  <c r="E40" i="6" l="1" a="1"/>
  <c r="E40" i="6" s="1"/>
  <c r="G40" i="6"/>
  <c r="K40" i="6"/>
  <c r="L40" i="6"/>
  <c r="H40" i="6"/>
  <c r="I40" i="6"/>
  <c r="J40" i="6"/>
  <c r="G41" i="6"/>
  <c r="K41" i="6"/>
  <c r="L41" i="6"/>
  <c r="H41" i="6"/>
  <c r="J41" i="6"/>
  <c r="I41" i="6"/>
  <c r="Y42" i="12"/>
  <c r="U42" i="12"/>
  <c r="Q42" i="12"/>
  <c r="M42" i="12"/>
  <c r="I42" i="12"/>
  <c r="E42" i="12"/>
  <c r="AB42" i="12"/>
  <c r="X42" i="12"/>
  <c r="T42" i="12"/>
  <c r="P42" i="12"/>
  <c r="L42" i="12"/>
  <c r="H42" i="12"/>
  <c r="V42" i="12"/>
  <c r="N42" i="12"/>
  <c r="F42" i="12"/>
  <c r="AA42" i="12"/>
  <c r="S42" i="12"/>
  <c r="K42" i="12"/>
  <c r="W42" i="12"/>
  <c r="G42" i="12"/>
  <c r="Z42" i="12"/>
  <c r="R42" i="12"/>
  <c r="J42" i="12"/>
  <c r="O42" i="12"/>
  <c r="Z43" i="11"/>
  <c r="V43" i="11"/>
  <c r="R43" i="11"/>
  <c r="N43" i="11"/>
  <c r="J43" i="11"/>
  <c r="F43" i="11"/>
  <c r="Y43" i="11"/>
  <c r="U43" i="11"/>
  <c r="Q43" i="11"/>
  <c r="M43" i="11"/>
  <c r="I43" i="11"/>
  <c r="E43" i="11"/>
  <c r="AB43" i="11"/>
  <c r="X43" i="11"/>
  <c r="T43" i="11"/>
  <c r="P43" i="11"/>
  <c r="L43" i="11"/>
  <c r="H43" i="11"/>
  <c r="O43" i="11"/>
  <c r="AA43" i="11"/>
  <c r="K43" i="11"/>
  <c r="W43" i="11"/>
  <c r="G43" i="11"/>
  <c r="S43" i="11"/>
  <c r="D43" i="11" a="1"/>
  <c r="D43" i="11" s="1"/>
  <c r="D41" i="6" s="1"/>
  <c r="E41" i="6" s="1" a="1"/>
  <c r="E41" i="6" s="1"/>
  <c r="C44" i="11" a="1"/>
  <c r="C44" i="11" s="1"/>
  <c r="C43" i="12"/>
  <c r="B42" i="12"/>
  <c r="B40" i="6"/>
  <c r="B43" i="11"/>
  <c r="Y43" i="12" l="1"/>
  <c r="U43" i="12"/>
  <c r="Q43" i="12"/>
  <c r="M43" i="12"/>
  <c r="I43" i="12"/>
  <c r="E43" i="12"/>
  <c r="AB43" i="12"/>
  <c r="X43" i="12"/>
  <c r="T43" i="12"/>
  <c r="P43" i="12"/>
  <c r="L43" i="12"/>
  <c r="H43" i="12"/>
  <c r="V43" i="12"/>
  <c r="N43" i="12"/>
  <c r="F43" i="12"/>
  <c r="AA43" i="12"/>
  <c r="S43" i="12"/>
  <c r="K43" i="12"/>
  <c r="O43" i="12"/>
  <c r="Z43" i="12"/>
  <c r="R43" i="12"/>
  <c r="J43" i="12"/>
  <c r="W43" i="12"/>
  <c r="G43" i="12"/>
  <c r="AB44" i="11"/>
  <c r="X44" i="11"/>
  <c r="T44" i="11"/>
  <c r="P44" i="11"/>
  <c r="L44" i="11"/>
  <c r="H44" i="11"/>
  <c r="AA44" i="11"/>
  <c r="V44" i="11"/>
  <c r="Q44" i="11"/>
  <c r="K44" i="11"/>
  <c r="F44" i="11"/>
  <c r="Z44" i="11"/>
  <c r="U44" i="11"/>
  <c r="O44" i="11"/>
  <c r="J44" i="11"/>
  <c r="E44" i="11"/>
  <c r="Y44" i="11"/>
  <c r="S44" i="11"/>
  <c r="N44" i="11"/>
  <c r="I44" i="11"/>
  <c r="W44" i="11"/>
  <c r="D44" i="11" a="1"/>
  <c r="D44" i="11" s="1"/>
  <c r="D42" i="6" s="1"/>
  <c r="R44" i="11"/>
  <c r="M44" i="11"/>
  <c r="G44" i="11"/>
  <c r="C45" i="11" a="1"/>
  <c r="C45" i="11" s="1"/>
  <c r="C43" i="6" s="1"/>
  <c r="C42" i="6"/>
  <c r="C44" i="12"/>
  <c r="D42" i="12"/>
  <c r="B43" i="12"/>
  <c r="B41" i="6"/>
  <c r="B44" i="11"/>
  <c r="Y44" i="12" l="1"/>
  <c r="U44" i="12"/>
  <c r="Q44" i="12"/>
  <c r="M44" i="12"/>
  <c r="I44" i="12"/>
  <c r="E44" i="12"/>
  <c r="AB44" i="12"/>
  <c r="X44" i="12"/>
  <c r="T44" i="12"/>
  <c r="P44" i="12"/>
  <c r="L44" i="12"/>
  <c r="H44" i="12"/>
  <c r="V44" i="12"/>
  <c r="N44" i="12"/>
  <c r="F44" i="12"/>
  <c r="AA44" i="12"/>
  <c r="S44" i="12"/>
  <c r="K44" i="12"/>
  <c r="W44" i="12"/>
  <c r="G44" i="12"/>
  <c r="Z44" i="12"/>
  <c r="R44" i="12"/>
  <c r="J44" i="12"/>
  <c r="O44" i="12"/>
  <c r="E42" i="6" a="1"/>
  <c r="E42" i="6" s="1"/>
  <c r="G42" i="6"/>
  <c r="K42" i="6"/>
  <c r="H42" i="6"/>
  <c r="L42" i="6"/>
  <c r="I42" i="6"/>
  <c r="J42" i="6"/>
  <c r="G43" i="6"/>
  <c r="L43" i="6"/>
  <c r="H43" i="6"/>
  <c r="K43" i="6"/>
  <c r="J43" i="6"/>
  <c r="I43" i="6"/>
  <c r="D43" i="12"/>
  <c r="AB45" i="11"/>
  <c r="X45" i="11"/>
  <c r="T45" i="11"/>
  <c r="P45" i="11"/>
  <c r="L45" i="11"/>
  <c r="H45" i="11"/>
  <c r="AA45" i="11"/>
  <c r="V45" i="11"/>
  <c r="Q45" i="11"/>
  <c r="K45" i="11"/>
  <c r="F45" i="11"/>
  <c r="Z45" i="11"/>
  <c r="U45" i="11"/>
  <c r="O45" i="11"/>
  <c r="J45" i="11"/>
  <c r="E45" i="11"/>
  <c r="Y45" i="11"/>
  <c r="S45" i="11"/>
  <c r="N45" i="11"/>
  <c r="I45" i="11"/>
  <c r="D45" i="11" a="1"/>
  <c r="D45" i="11" s="1"/>
  <c r="D43" i="6" s="1"/>
  <c r="E43" i="6" s="1" a="1"/>
  <c r="E43" i="6" s="1"/>
  <c r="W45" i="11"/>
  <c r="R45" i="11"/>
  <c r="M45" i="11"/>
  <c r="G45" i="11"/>
  <c r="C46" i="11" a="1"/>
  <c r="C46" i="11" s="1"/>
  <c r="C46" i="12" s="1"/>
  <c r="C45" i="12"/>
  <c r="B44" i="12"/>
  <c r="B42" i="6"/>
  <c r="B45" i="11"/>
  <c r="AB46" i="12" l="1"/>
  <c r="X46" i="12"/>
  <c r="T46" i="12"/>
  <c r="P46" i="12"/>
  <c r="L46" i="12"/>
  <c r="H46" i="12"/>
  <c r="AA46" i="12"/>
  <c r="V46" i="12"/>
  <c r="Q46" i="12"/>
  <c r="K46" i="12"/>
  <c r="F46" i="12"/>
  <c r="Z46" i="12"/>
  <c r="U46" i="12"/>
  <c r="O46" i="12"/>
  <c r="J46" i="12"/>
  <c r="E46" i="12"/>
  <c r="W46" i="12"/>
  <c r="M46" i="12"/>
  <c r="S46" i="12"/>
  <c r="I46" i="12"/>
  <c r="Y46" i="12"/>
  <c r="R46" i="12"/>
  <c r="G46" i="12"/>
  <c r="N46" i="12"/>
  <c r="AB45" i="12"/>
  <c r="X45" i="12"/>
  <c r="T45" i="12"/>
  <c r="P45" i="12"/>
  <c r="L45" i="12"/>
  <c r="Y45" i="12"/>
  <c r="S45" i="12"/>
  <c r="N45" i="12"/>
  <c r="I45" i="12"/>
  <c r="E45" i="12"/>
  <c r="W45" i="12"/>
  <c r="R45" i="12"/>
  <c r="M45" i="12"/>
  <c r="H45" i="12"/>
  <c r="Z45" i="12"/>
  <c r="O45" i="12"/>
  <c r="F45" i="12"/>
  <c r="V45" i="12"/>
  <c r="K45" i="12"/>
  <c r="AA45" i="12"/>
  <c r="U45" i="12"/>
  <c r="J45" i="12"/>
  <c r="Q45" i="12"/>
  <c r="G45" i="12"/>
  <c r="C44" i="6"/>
  <c r="AB46" i="11"/>
  <c r="X46" i="11"/>
  <c r="T46" i="11"/>
  <c r="P46" i="11"/>
  <c r="L46" i="11"/>
  <c r="H46" i="11"/>
  <c r="Z46" i="11"/>
  <c r="U46" i="11"/>
  <c r="O46" i="11"/>
  <c r="J46" i="11"/>
  <c r="E46" i="11"/>
  <c r="Y46" i="11"/>
  <c r="S46" i="11"/>
  <c r="N46" i="11"/>
  <c r="I46" i="11"/>
  <c r="D46" i="11" a="1"/>
  <c r="D46" i="11" s="1"/>
  <c r="D44" i="6" s="1"/>
  <c r="W46" i="11"/>
  <c r="R46" i="11"/>
  <c r="M46" i="11"/>
  <c r="G46" i="11"/>
  <c r="AA46" i="11"/>
  <c r="V46" i="11"/>
  <c r="Q46" i="11"/>
  <c r="K46" i="11"/>
  <c r="F46" i="11"/>
  <c r="C47" i="11" a="1"/>
  <c r="C47" i="11" s="1"/>
  <c r="C47" i="12" s="1"/>
  <c r="D44" i="12"/>
  <c r="B43" i="6"/>
  <c r="B45" i="12"/>
  <c r="B46" i="11"/>
  <c r="D46" i="12"/>
  <c r="AB47" i="12" l="1"/>
  <c r="X47" i="12"/>
  <c r="T47" i="12"/>
  <c r="P47" i="12"/>
  <c r="L47" i="12"/>
  <c r="H47" i="12"/>
  <c r="Y47" i="12"/>
  <c r="S47" i="12"/>
  <c r="N47" i="12"/>
  <c r="I47" i="12"/>
  <c r="W47" i="12"/>
  <c r="R47" i="12"/>
  <c r="M47" i="12"/>
  <c r="G47" i="12"/>
  <c r="U47" i="12"/>
  <c r="J47" i="12"/>
  <c r="AA47" i="12"/>
  <c r="Q47" i="12"/>
  <c r="F47" i="12"/>
  <c r="V47" i="12"/>
  <c r="Z47" i="12"/>
  <c r="O47" i="12"/>
  <c r="E47" i="12"/>
  <c r="K47" i="12"/>
  <c r="E44" i="6" a="1"/>
  <c r="E44" i="6" s="1"/>
  <c r="G44" i="6"/>
  <c r="L44" i="6"/>
  <c r="H44" i="6"/>
  <c r="K44" i="6"/>
  <c r="I44" i="6"/>
  <c r="J44" i="6"/>
  <c r="AB47" i="11"/>
  <c r="X47" i="11"/>
  <c r="T47" i="11"/>
  <c r="P47" i="11"/>
  <c r="L47" i="11"/>
  <c r="H47" i="11"/>
  <c r="Y47" i="11"/>
  <c r="S47" i="11"/>
  <c r="N47" i="11"/>
  <c r="I47" i="11"/>
  <c r="D47" i="11" a="1"/>
  <c r="D47" i="11" s="1"/>
  <c r="D45" i="6" s="1"/>
  <c r="W47" i="11"/>
  <c r="R47" i="11"/>
  <c r="M47" i="11"/>
  <c r="G47" i="11"/>
  <c r="AA47" i="11"/>
  <c r="V47" i="11"/>
  <c r="Q47" i="11"/>
  <c r="K47" i="11"/>
  <c r="F47" i="11"/>
  <c r="Z47" i="11"/>
  <c r="U47" i="11"/>
  <c r="O47" i="11"/>
  <c r="J47" i="11"/>
  <c r="E47" i="11"/>
  <c r="C48" i="11" a="1"/>
  <c r="C48" i="11" s="1"/>
  <c r="C46" i="6" s="1"/>
  <c r="C45" i="6"/>
  <c r="D45" i="12"/>
  <c r="B46" i="12"/>
  <c r="B44" i="6"/>
  <c r="B47" i="11"/>
  <c r="D47" i="12" l="1"/>
  <c r="G46" i="6"/>
  <c r="K46" i="6"/>
  <c r="H46" i="6"/>
  <c r="L46" i="6"/>
  <c r="J46" i="6"/>
  <c r="I46" i="6"/>
  <c r="E45" i="6" a="1"/>
  <c r="E45" i="6" s="1"/>
  <c r="G45" i="6"/>
  <c r="L45" i="6"/>
  <c r="K45" i="6"/>
  <c r="H45" i="6"/>
  <c r="J45" i="6"/>
  <c r="I45" i="6"/>
  <c r="AB48" i="11"/>
  <c r="X48" i="11"/>
  <c r="T48" i="11"/>
  <c r="P48" i="11"/>
  <c r="L48" i="11"/>
  <c r="H48" i="11"/>
  <c r="W48" i="11"/>
  <c r="R48" i="11"/>
  <c r="M48" i="11"/>
  <c r="G48" i="11"/>
  <c r="AA48" i="11"/>
  <c r="V48" i="11"/>
  <c r="Q48" i="11"/>
  <c r="K48" i="11"/>
  <c r="F48" i="11"/>
  <c r="Z48" i="11"/>
  <c r="U48" i="11"/>
  <c r="O48" i="11"/>
  <c r="J48" i="11"/>
  <c r="E48" i="11"/>
  <c r="Y48" i="11"/>
  <c r="S48" i="11"/>
  <c r="N48" i="11"/>
  <c r="I48" i="11"/>
  <c r="D48" i="11" a="1"/>
  <c r="D48" i="11" s="1"/>
  <c r="D46" i="6" s="1"/>
  <c r="E46" i="6" s="1" a="1"/>
  <c r="E46" i="6" s="1"/>
  <c r="C49" i="11" a="1"/>
  <c r="C49" i="11" s="1"/>
  <c r="C49" i="12" s="1"/>
  <c r="C48" i="12"/>
  <c r="B47" i="12"/>
  <c r="B45" i="6"/>
  <c r="B48" i="11"/>
  <c r="AB49" i="12" l="1"/>
  <c r="X49" i="12"/>
  <c r="T49" i="12"/>
  <c r="P49" i="12"/>
  <c r="L49" i="12"/>
  <c r="H49" i="12"/>
  <c r="Y49" i="12"/>
  <c r="S49" i="12"/>
  <c r="N49" i="12"/>
  <c r="I49" i="12"/>
  <c r="W49" i="12"/>
  <c r="R49" i="12"/>
  <c r="M49" i="12"/>
  <c r="G49" i="12"/>
  <c r="Z49" i="12"/>
  <c r="O49" i="12"/>
  <c r="E49" i="12"/>
  <c r="V49" i="12"/>
  <c r="K49" i="12"/>
  <c r="AA49" i="12"/>
  <c r="U49" i="12"/>
  <c r="J49" i="12"/>
  <c r="Q49" i="12"/>
  <c r="F49" i="12"/>
  <c r="AB48" i="12"/>
  <c r="X48" i="12"/>
  <c r="T48" i="12"/>
  <c r="P48" i="12"/>
  <c r="L48" i="12"/>
  <c r="H48" i="12"/>
  <c r="AA48" i="12"/>
  <c r="V48" i="12"/>
  <c r="Q48" i="12"/>
  <c r="K48" i="12"/>
  <c r="F48" i="12"/>
  <c r="Z48" i="12"/>
  <c r="U48" i="12"/>
  <c r="O48" i="12"/>
  <c r="J48" i="12"/>
  <c r="E48" i="12"/>
  <c r="R48" i="12"/>
  <c r="G48" i="12"/>
  <c r="Y48" i="12"/>
  <c r="N48" i="12"/>
  <c r="S48" i="12"/>
  <c r="W48" i="12"/>
  <c r="M48" i="12"/>
  <c r="I48" i="12"/>
  <c r="AB49" i="11"/>
  <c r="X49" i="11"/>
  <c r="T49" i="11"/>
  <c r="P49" i="11"/>
  <c r="L49" i="11"/>
  <c r="H49" i="11"/>
  <c r="AA49" i="11"/>
  <c r="V49" i="11"/>
  <c r="Q49" i="11"/>
  <c r="K49" i="11"/>
  <c r="F49" i="11"/>
  <c r="Z49" i="11"/>
  <c r="U49" i="11"/>
  <c r="O49" i="11"/>
  <c r="J49" i="11"/>
  <c r="E49" i="11"/>
  <c r="Y49" i="11"/>
  <c r="S49" i="11"/>
  <c r="N49" i="11"/>
  <c r="I49" i="11"/>
  <c r="D49" i="11" a="1"/>
  <c r="D49" i="11" s="1"/>
  <c r="D47" i="6" s="1"/>
  <c r="W49" i="11"/>
  <c r="R49" i="11"/>
  <c r="M49" i="11"/>
  <c r="G49" i="11"/>
  <c r="C50" i="11" a="1"/>
  <c r="C50" i="11" s="1"/>
  <c r="C48" i="6" s="1"/>
  <c r="C47" i="6"/>
  <c r="B48" i="12"/>
  <c r="B46" i="6"/>
  <c r="B49" i="11"/>
  <c r="G48" i="6" l="1"/>
  <c r="L48" i="6"/>
  <c r="H48" i="6"/>
  <c r="K48" i="6"/>
  <c r="I48" i="6"/>
  <c r="J48" i="6"/>
  <c r="E47" i="6" a="1"/>
  <c r="E47" i="6" s="1"/>
  <c r="G47" i="6"/>
  <c r="L47" i="6"/>
  <c r="K47" i="6"/>
  <c r="J47" i="6"/>
  <c r="I47" i="6"/>
  <c r="H47" i="6"/>
  <c r="AB50" i="11"/>
  <c r="X50" i="11"/>
  <c r="T50" i="11"/>
  <c r="P50" i="11"/>
  <c r="L50" i="11"/>
  <c r="H50" i="11"/>
  <c r="Z50" i="11"/>
  <c r="U50" i="11"/>
  <c r="O50" i="11"/>
  <c r="J50" i="11"/>
  <c r="E50" i="11"/>
  <c r="Y50" i="11"/>
  <c r="S50" i="11"/>
  <c r="N50" i="11"/>
  <c r="I50" i="11"/>
  <c r="D50" i="11" a="1"/>
  <c r="D50" i="11" s="1"/>
  <c r="D48" i="6" s="1"/>
  <c r="E48" i="6" s="1" a="1"/>
  <c r="E48" i="6" s="1"/>
  <c r="W50" i="11"/>
  <c r="R50" i="11"/>
  <c r="M50" i="11"/>
  <c r="G50" i="11"/>
  <c r="AA50" i="11"/>
  <c r="V50" i="11"/>
  <c r="Q50" i="11"/>
  <c r="K50" i="11"/>
  <c r="F50" i="11"/>
  <c r="C51" i="11" a="1"/>
  <c r="C51" i="11" s="1"/>
  <c r="C50" i="12"/>
  <c r="D48" i="12"/>
  <c r="B49" i="12"/>
  <c r="B47" i="6"/>
  <c r="B50" i="11"/>
  <c r="D49" i="12"/>
  <c r="AB50" i="12" l="1"/>
  <c r="X50" i="12"/>
  <c r="T50" i="12"/>
  <c r="P50" i="12"/>
  <c r="L50" i="12"/>
  <c r="H50" i="12"/>
  <c r="AA50" i="12"/>
  <c r="V50" i="12"/>
  <c r="Q50" i="12"/>
  <c r="K50" i="12"/>
  <c r="F50" i="12"/>
  <c r="Z50" i="12"/>
  <c r="U50" i="12"/>
  <c r="O50" i="12"/>
  <c r="J50" i="12"/>
  <c r="E50" i="12"/>
  <c r="W50" i="12"/>
  <c r="M50" i="12"/>
  <c r="S50" i="12"/>
  <c r="I50" i="12"/>
  <c r="Y50" i="12"/>
  <c r="R50" i="12"/>
  <c r="G50" i="12"/>
  <c r="N50" i="12"/>
  <c r="AB51" i="11"/>
  <c r="X51" i="11"/>
  <c r="T51" i="11"/>
  <c r="P51" i="11"/>
  <c r="L51" i="11"/>
  <c r="H51" i="11"/>
  <c r="Y51" i="11"/>
  <c r="S51" i="11"/>
  <c r="N51" i="11"/>
  <c r="I51" i="11"/>
  <c r="D51" i="11" a="1"/>
  <c r="D51" i="11" s="1"/>
  <c r="D49" i="6" s="1"/>
  <c r="W51" i="11"/>
  <c r="R51" i="11"/>
  <c r="M51" i="11"/>
  <c r="G51" i="11"/>
  <c r="AA51" i="11"/>
  <c r="V51" i="11"/>
  <c r="Q51" i="11"/>
  <c r="K51" i="11"/>
  <c r="F51" i="11"/>
  <c r="Z51" i="11"/>
  <c r="U51" i="11"/>
  <c r="O51" i="11"/>
  <c r="J51" i="11"/>
  <c r="E51" i="11"/>
  <c r="C52" i="11" a="1"/>
  <c r="C52" i="11" s="1"/>
  <c r="C50" i="6" s="1"/>
  <c r="C49" i="6"/>
  <c r="C51" i="12"/>
  <c r="B50" i="12"/>
  <c r="B48" i="6"/>
  <c r="B51" i="11"/>
  <c r="AB51" i="12" l="1"/>
  <c r="X51" i="12"/>
  <c r="T51" i="12"/>
  <c r="P51" i="12"/>
  <c r="L51" i="12"/>
  <c r="H51" i="12"/>
  <c r="Y51" i="12"/>
  <c r="S51" i="12"/>
  <c r="N51" i="12"/>
  <c r="I51" i="12"/>
  <c r="W51" i="12"/>
  <c r="R51" i="12"/>
  <c r="M51" i="12"/>
  <c r="G51" i="12"/>
  <c r="U51" i="12"/>
  <c r="J51" i="12"/>
  <c r="AA51" i="12"/>
  <c r="Q51" i="12"/>
  <c r="F51" i="12"/>
  <c r="V51" i="12"/>
  <c r="Z51" i="12"/>
  <c r="O51" i="12"/>
  <c r="E51" i="12"/>
  <c r="K51" i="12"/>
  <c r="E49" i="6" a="1"/>
  <c r="E49" i="6" s="1"/>
  <c r="G49" i="6"/>
  <c r="K49" i="6"/>
  <c r="H49" i="6"/>
  <c r="L49" i="6"/>
  <c r="J49" i="6"/>
  <c r="I49" i="6"/>
  <c r="G50" i="6"/>
  <c r="K50" i="6"/>
  <c r="H50" i="6"/>
  <c r="L50" i="6"/>
  <c r="J50" i="6"/>
  <c r="I50" i="6"/>
  <c r="AB52" i="11"/>
  <c r="X52" i="11"/>
  <c r="T52" i="11"/>
  <c r="P52" i="11"/>
  <c r="L52" i="11"/>
  <c r="H52" i="11"/>
  <c r="W52" i="11"/>
  <c r="R52" i="11"/>
  <c r="M52" i="11"/>
  <c r="G52" i="11"/>
  <c r="AA52" i="11"/>
  <c r="V52" i="11"/>
  <c r="Q52" i="11"/>
  <c r="K52" i="11"/>
  <c r="F52" i="11"/>
  <c r="Z52" i="11"/>
  <c r="U52" i="11"/>
  <c r="O52" i="11"/>
  <c r="J52" i="11"/>
  <c r="E52" i="11"/>
  <c r="Y52" i="11"/>
  <c r="S52" i="11"/>
  <c r="N52" i="11"/>
  <c r="I52" i="11"/>
  <c r="D52" i="11" a="1"/>
  <c r="D52" i="11" s="1"/>
  <c r="D50" i="6" s="1"/>
  <c r="E50" i="6" s="1" a="1"/>
  <c r="E50" i="6" s="1"/>
  <c r="C53" i="11" a="1"/>
  <c r="C53" i="11" s="1"/>
  <c r="C52" i="12"/>
  <c r="D50" i="12"/>
  <c r="B51" i="12"/>
  <c r="B49" i="6"/>
  <c r="B52" i="11"/>
  <c r="AB52" i="12" l="1"/>
  <c r="X52" i="12"/>
  <c r="T52" i="12"/>
  <c r="P52" i="12"/>
  <c r="L52" i="12"/>
  <c r="H52" i="12"/>
  <c r="AA52" i="12"/>
  <c r="V52" i="12"/>
  <c r="Q52" i="12"/>
  <c r="K52" i="12"/>
  <c r="F52" i="12"/>
  <c r="Z52" i="12"/>
  <c r="U52" i="12"/>
  <c r="O52" i="12"/>
  <c r="J52" i="12"/>
  <c r="E52" i="12"/>
  <c r="R52" i="12"/>
  <c r="G52" i="12"/>
  <c r="Y52" i="12"/>
  <c r="N52" i="12"/>
  <c r="S52" i="12"/>
  <c r="W52" i="12"/>
  <c r="M52" i="12"/>
  <c r="I52" i="12"/>
  <c r="AB53" i="11"/>
  <c r="X53" i="11"/>
  <c r="T53" i="11"/>
  <c r="P53" i="11"/>
  <c r="L53" i="11"/>
  <c r="H53" i="11"/>
  <c r="AA53" i="11"/>
  <c r="V53" i="11"/>
  <c r="Q53" i="11"/>
  <c r="K53" i="11"/>
  <c r="F53" i="11"/>
  <c r="Z53" i="11"/>
  <c r="U53" i="11"/>
  <c r="O53" i="11"/>
  <c r="J53" i="11"/>
  <c r="E53" i="11"/>
  <c r="Y53" i="11"/>
  <c r="S53" i="11"/>
  <c r="N53" i="11"/>
  <c r="I53" i="11"/>
  <c r="D53" i="11" a="1"/>
  <c r="D53" i="11" s="1"/>
  <c r="D51" i="6" s="1"/>
  <c r="W53" i="11"/>
  <c r="R53" i="11"/>
  <c r="M53" i="11"/>
  <c r="G53" i="11"/>
  <c r="C54" i="11" a="1"/>
  <c r="C54" i="11" s="1"/>
  <c r="C54" i="12" s="1"/>
  <c r="C51" i="6"/>
  <c r="D51" i="12"/>
  <c r="C53" i="12"/>
  <c r="B52" i="12"/>
  <c r="B50" i="6"/>
  <c r="B53" i="11"/>
  <c r="AB54" i="12" l="1"/>
  <c r="X54" i="12"/>
  <c r="T54" i="12"/>
  <c r="P54" i="12"/>
  <c r="L54" i="12"/>
  <c r="H54" i="12"/>
  <c r="AA54" i="12"/>
  <c r="V54" i="12"/>
  <c r="Q54" i="12"/>
  <c r="K54" i="12"/>
  <c r="F54" i="12"/>
  <c r="Z54" i="12"/>
  <c r="U54" i="12"/>
  <c r="O54" i="12"/>
  <c r="J54" i="12"/>
  <c r="E54" i="12"/>
  <c r="W54" i="12"/>
  <c r="M54" i="12"/>
  <c r="S54" i="12"/>
  <c r="I54" i="12"/>
  <c r="Y54" i="12"/>
  <c r="R54" i="12"/>
  <c r="G54" i="12"/>
  <c r="N54" i="12"/>
  <c r="AB53" i="12"/>
  <c r="X53" i="12"/>
  <c r="T53" i="12"/>
  <c r="P53" i="12"/>
  <c r="L53" i="12"/>
  <c r="H53" i="12"/>
  <c r="Y53" i="12"/>
  <c r="S53" i="12"/>
  <c r="N53" i="12"/>
  <c r="I53" i="12"/>
  <c r="W53" i="12"/>
  <c r="R53" i="12"/>
  <c r="M53" i="12"/>
  <c r="G53" i="12"/>
  <c r="Z53" i="12"/>
  <c r="O53" i="12"/>
  <c r="E53" i="12"/>
  <c r="V53" i="12"/>
  <c r="K53" i="12"/>
  <c r="AA53" i="12"/>
  <c r="U53" i="12"/>
  <c r="J53" i="12"/>
  <c r="Q53" i="12"/>
  <c r="F53" i="12"/>
  <c r="E51" i="6" a="1"/>
  <c r="E51" i="6" s="1"/>
  <c r="G51" i="6"/>
  <c r="L51" i="6"/>
  <c r="H51" i="6"/>
  <c r="K51" i="6"/>
  <c r="J51" i="6"/>
  <c r="I51" i="6"/>
  <c r="D52" i="12"/>
  <c r="AB54" i="11"/>
  <c r="X54" i="11"/>
  <c r="T54" i="11"/>
  <c r="P54" i="11"/>
  <c r="L54" i="11"/>
  <c r="H54" i="11"/>
  <c r="Z54" i="11"/>
  <c r="U54" i="11"/>
  <c r="O54" i="11"/>
  <c r="J54" i="11"/>
  <c r="E54" i="11"/>
  <c r="Y54" i="11"/>
  <c r="S54" i="11"/>
  <c r="N54" i="11"/>
  <c r="I54" i="11"/>
  <c r="D54" i="11" a="1"/>
  <c r="D54" i="11" s="1"/>
  <c r="D52" i="6" s="1"/>
  <c r="W54" i="11"/>
  <c r="R54" i="11"/>
  <c r="M54" i="11"/>
  <c r="G54" i="11"/>
  <c r="AA54" i="11"/>
  <c r="V54" i="11"/>
  <c r="Q54" i="11"/>
  <c r="K54" i="11"/>
  <c r="F54" i="11"/>
  <c r="C55" i="11" a="1"/>
  <c r="C55" i="11" s="1"/>
  <c r="C52" i="6"/>
  <c r="B53" i="12"/>
  <c r="B51" i="6"/>
  <c r="B54" i="11"/>
  <c r="D54" i="12" l="1"/>
  <c r="E52" i="6" a="1"/>
  <c r="E52" i="6" s="1"/>
  <c r="G52" i="6"/>
  <c r="K52" i="6"/>
  <c r="L52" i="6"/>
  <c r="H52" i="6"/>
  <c r="J52" i="6"/>
  <c r="I52" i="6"/>
  <c r="AB55" i="11"/>
  <c r="X55" i="11"/>
  <c r="T55" i="11"/>
  <c r="P55" i="11"/>
  <c r="L55" i="11"/>
  <c r="H55" i="11"/>
  <c r="Y55" i="11"/>
  <c r="S55" i="11"/>
  <c r="N55" i="11"/>
  <c r="I55" i="11"/>
  <c r="D55" i="11" a="1"/>
  <c r="D55" i="11" s="1"/>
  <c r="D53" i="6" s="1"/>
  <c r="W55" i="11"/>
  <c r="R55" i="11"/>
  <c r="M55" i="11"/>
  <c r="G55" i="11"/>
  <c r="AA55" i="11"/>
  <c r="V55" i="11"/>
  <c r="Q55" i="11"/>
  <c r="K55" i="11"/>
  <c r="F55" i="11"/>
  <c r="Z55" i="11"/>
  <c r="U55" i="11"/>
  <c r="O55" i="11"/>
  <c r="J55" i="11"/>
  <c r="E55" i="11"/>
  <c r="C56" i="11" a="1"/>
  <c r="C56" i="11" s="1"/>
  <c r="C56" i="12" s="1"/>
  <c r="C55" i="12"/>
  <c r="D53" i="12"/>
  <c r="C53" i="6"/>
  <c r="B52" i="6"/>
  <c r="B54" i="12"/>
  <c r="B55" i="11"/>
  <c r="E53" i="6" l="1" a="1"/>
  <c r="E53" i="6" s="1"/>
  <c r="G53" i="6"/>
  <c r="H53" i="6"/>
  <c r="K53" i="6"/>
  <c r="L53" i="6"/>
  <c r="J53" i="6"/>
  <c r="I53" i="6"/>
  <c r="AB55" i="12"/>
  <c r="X55" i="12"/>
  <c r="T55" i="12"/>
  <c r="P55" i="12"/>
  <c r="L55" i="12"/>
  <c r="H55" i="12"/>
  <c r="Y55" i="12"/>
  <c r="S55" i="12"/>
  <c r="N55" i="12"/>
  <c r="I55" i="12"/>
  <c r="W55" i="12"/>
  <c r="R55" i="12"/>
  <c r="M55" i="12"/>
  <c r="G55" i="12"/>
  <c r="U55" i="12"/>
  <c r="J55" i="12"/>
  <c r="AA55" i="12"/>
  <c r="Q55" i="12"/>
  <c r="F55" i="12"/>
  <c r="K55" i="12"/>
  <c r="Z55" i="12"/>
  <c r="O55" i="12"/>
  <c r="E55" i="12"/>
  <c r="V55" i="12"/>
  <c r="AB56" i="12"/>
  <c r="X56" i="12"/>
  <c r="T56" i="12"/>
  <c r="P56" i="12"/>
  <c r="L56" i="12"/>
  <c r="H56" i="12"/>
  <c r="AA56" i="12"/>
  <c r="V56" i="12"/>
  <c r="Q56" i="12"/>
  <c r="K56" i="12"/>
  <c r="F56" i="12"/>
  <c r="Z56" i="12"/>
  <c r="U56" i="12"/>
  <c r="O56" i="12"/>
  <c r="J56" i="12"/>
  <c r="E56" i="12"/>
  <c r="R56" i="12"/>
  <c r="G56" i="12"/>
  <c r="Y56" i="12"/>
  <c r="N56" i="12"/>
  <c r="I56" i="12"/>
  <c r="W56" i="12"/>
  <c r="M56" i="12"/>
  <c r="S56" i="12"/>
  <c r="AB56" i="11"/>
  <c r="X56" i="11"/>
  <c r="T56" i="11"/>
  <c r="P56" i="11"/>
  <c r="L56" i="11"/>
  <c r="H56" i="11"/>
  <c r="W56" i="11"/>
  <c r="R56" i="11"/>
  <c r="M56" i="11"/>
  <c r="G56" i="11"/>
  <c r="AA56" i="11"/>
  <c r="V56" i="11"/>
  <c r="Q56" i="11"/>
  <c r="K56" i="11"/>
  <c r="F56" i="11"/>
  <c r="Z56" i="11"/>
  <c r="U56" i="11"/>
  <c r="O56" i="11"/>
  <c r="J56" i="11"/>
  <c r="E56" i="11"/>
  <c r="Y56" i="11"/>
  <c r="S56" i="11"/>
  <c r="N56" i="11"/>
  <c r="I56" i="11"/>
  <c r="D56" i="11" a="1"/>
  <c r="D56" i="11" s="1"/>
  <c r="D54" i="6" s="1"/>
  <c r="C57" i="11" a="1"/>
  <c r="C57" i="11" s="1"/>
  <c r="C54" i="6"/>
  <c r="B55" i="12"/>
  <c r="B53" i="6"/>
  <c r="B56" i="11"/>
  <c r="E54" i="6" l="1" a="1"/>
  <c r="E54" i="6" s="1"/>
  <c r="G54" i="6"/>
  <c r="K54" i="6"/>
  <c r="L54" i="6"/>
  <c r="J54" i="6"/>
  <c r="H54" i="6"/>
  <c r="I54" i="6"/>
  <c r="D56" i="12"/>
  <c r="AB57" i="11"/>
  <c r="X57" i="11"/>
  <c r="T57" i="11"/>
  <c r="P57" i="11"/>
  <c r="L57" i="11"/>
  <c r="H57" i="11"/>
  <c r="AA57" i="11"/>
  <c r="V57" i="11"/>
  <c r="Q57" i="11"/>
  <c r="K57" i="11"/>
  <c r="F57" i="11"/>
  <c r="Z57" i="11"/>
  <c r="U57" i="11"/>
  <c r="O57" i="11"/>
  <c r="J57" i="11"/>
  <c r="E57" i="11"/>
  <c r="Y57" i="11"/>
  <c r="S57" i="11"/>
  <c r="N57" i="11"/>
  <c r="I57" i="11"/>
  <c r="D57" i="11" a="1"/>
  <c r="D57" i="11" s="1"/>
  <c r="D55" i="6" s="1"/>
  <c r="W57" i="11"/>
  <c r="R57" i="11"/>
  <c r="M57" i="11"/>
  <c r="G57" i="11"/>
  <c r="C58" i="11" a="1"/>
  <c r="C58" i="11" s="1"/>
  <c r="C57" i="12"/>
  <c r="D55" i="12"/>
  <c r="C55" i="6"/>
  <c r="B54" i="6"/>
  <c r="B56" i="12"/>
  <c r="B57" i="11"/>
  <c r="AB57" i="12" l="1"/>
  <c r="X57" i="12"/>
  <c r="T57" i="12"/>
  <c r="P57" i="12"/>
  <c r="L57" i="12"/>
  <c r="H57" i="12"/>
  <c r="Y57" i="12"/>
  <c r="S57" i="12"/>
  <c r="N57" i="12"/>
  <c r="I57" i="12"/>
  <c r="W57" i="12"/>
  <c r="R57" i="12"/>
  <c r="M57" i="12"/>
  <c r="G57" i="12"/>
  <c r="Z57" i="12"/>
  <c r="O57" i="12"/>
  <c r="E57" i="12"/>
  <c r="V57" i="12"/>
  <c r="K57" i="12"/>
  <c r="AA57" i="12"/>
  <c r="F57" i="12"/>
  <c r="U57" i="12"/>
  <c r="J57" i="12"/>
  <c r="Q57" i="12"/>
  <c r="E55" i="6" a="1"/>
  <c r="E55" i="6" s="1"/>
  <c r="G55" i="6"/>
  <c r="K55" i="6"/>
  <c r="L55" i="6"/>
  <c r="H55" i="6"/>
  <c r="J55" i="6"/>
  <c r="I55" i="6"/>
  <c r="AB58" i="11"/>
  <c r="X58" i="11"/>
  <c r="T58" i="11"/>
  <c r="P58" i="11"/>
  <c r="L58" i="11"/>
  <c r="H58" i="11"/>
  <c r="Z58" i="11"/>
  <c r="U58" i="11"/>
  <c r="O58" i="11"/>
  <c r="J58" i="11"/>
  <c r="E58" i="11"/>
  <c r="Y58" i="11"/>
  <c r="S58" i="11"/>
  <c r="N58" i="11"/>
  <c r="I58" i="11"/>
  <c r="D58" i="11" a="1"/>
  <c r="D58" i="11" s="1"/>
  <c r="D56" i="6" s="1"/>
  <c r="W58" i="11"/>
  <c r="R58" i="11"/>
  <c r="M58" i="11"/>
  <c r="G58" i="11"/>
  <c r="AA58" i="11"/>
  <c r="V58" i="11"/>
  <c r="Q58" i="11"/>
  <c r="K58" i="11"/>
  <c r="F58" i="11"/>
  <c r="C59" i="11" a="1"/>
  <c r="C59" i="11" s="1"/>
  <c r="C59" i="12" s="1"/>
  <c r="C58" i="12"/>
  <c r="C56" i="6"/>
  <c r="B57" i="12"/>
  <c r="B55" i="6"/>
  <c r="B58" i="11"/>
  <c r="AB58" i="12" l="1"/>
  <c r="X58" i="12"/>
  <c r="T58" i="12"/>
  <c r="P58" i="12"/>
  <c r="L58" i="12"/>
  <c r="H58" i="12"/>
  <c r="AA58" i="12"/>
  <c r="V58" i="12"/>
  <c r="Q58" i="12"/>
  <c r="K58" i="12"/>
  <c r="F58" i="12"/>
  <c r="Z58" i="12"/>
  <c r="U58" i="12"/>
  <c r="O58" i="12"/>
  <c r="J58" i="12"/>
  <c r="E58" i="12"/>
  <c r="W58" i="12"/>
  <c r="M58" i="12"/>
  <c r="S58" i="12"/>
  <c r="I58" i="12"/>
  <c r="Y58" i="12"/>
  <c r="N58" i="12"/>
  <c r="R58" i="12"/>
  <c r="G58" i="12"/>
  <c r="E56" i="6" a="1"/>
  <c r="E56" i="6" s="1"/>
  <c r="G56" i="6"/>
  <c r="K56" i="6"/>
  <c r="L56" i="6"/>
  <c r="H56" i="6"/>
  <c r="I56" i="6"/>
  <c r="J56" i="6"/>
  <c r="AB59" i="12"/>
  <c r="X59" i="12"/>
  <c r="T59" i="12"/>
  <c r="P59" i="12"/>
  <c r="L59" i="12"/>
  <c r="H59" i="12"/>
  <c r="Y59" i="12"/>
  <c r="S59" i="12"/>
  <c r="N59" i="12"/>
  <c r="I59" i="12"/>
  <c r="W59" i="12"/>
  <c r="R59" i="12"/>
  <c r="M59" i="12"/>
  <c r="G59" i="12"/>
  <c r="U59" i="12"/>
  <c r="J59" i="12"/>
  <c r="AA59" i="12"/>
  <c r="Q59" i="12"/>
  <c r="F59" i="12"/>
  <c r="V59" i="12"/>
  <c r="K59" i="12"/>
  <c r="Z59" i="12"/>
  <c r="O59" i="12"/>
  <c r="E59" i="12"/>
  <c r="D57" i="12"/>
  <c r="AB59" i="11"/>
  <c r="X59" i="11"/>
  <c r="T59" i="11"/>
  <c r="P59" i="11"/>
  <c r="L59" i="11"/>
  <c r="H59" i="11"/>
  <c r="Y59" i="11"/>
  <c r="S59" i="11"/>
  <c r="N59" i="11"/>
  <c r="I59" i="11"/>
  <c r="D59" i="11" a="1"/>
  <c r="D59" i="11" s="1"/>
  <c r="D57" i="6" s="1"/>
  <c r="W59" i="11"/>
  <c r="R59" i="11"/>
  <c r="M59" i="11"/>
  <c r="G59" i="11"/>
  <c r="AA59" i="11"/>
  <c r="V59" i="11"/>
  <c r="Q59" i="11"/>
  <c r="K59" i="11"/>
  <c r="F59" i="11"/>
  <c r="Z59" i="11"/>
  <c r="U59" i="11"/>
  <c r="O59" i="11"/>
  <c r="J59" i="11"/>
  <c r="E59" i="11"/>
  <c r="C60" i="11" a="1"/>
  <c r="C60" i="11" s="1"/>
  <c r="C57" i="6"/>
  <c r="B58" i="12"/>
  <c r="B56" i="6"/>
  <c r="B59" i="11"/>
  <c r="D59" i="12" l="1"/>
  <c r="E57" i="6" a="1"/>
  <c r="E57" i="6" s="1"/>
  <c r="G57" i="6"/>
  <c r="K57" i="6"/>
  <c r="L57" i="6"/>
  <c r="H57" i="6"/>
  <c r="J57" i="6"/>
  <c r="I57" i="6"/>
  <c r="AB60" i="11"/>
  <c r="X60" i="11"/>
  <c r="T60" i="11"/>
  <c r="P60" i="11"/>
  <c r="L60" i="11"/>
  <c r="H60" i="11"/>
  <c r="W60" i="11"/>
  <c r="R60" i="11"/>
  <c r="M60" i="11"/>
  <c r="G60" i="11"/>
  <c r="AA60" i="11"/>
  <c r="V60" i="11"/>
  <c r="Q60" i="11"/>
  <c r="K60" i="11"/>
  <c r="F60" i="11"/>
  <c r="Z60" i="11"/>
  <c r="U60" i="11"/>
  <c r="O60" i="11"/>
  <c r="J60" i="11"/>
  <c r="E60" i="11"/>
  <c r="Y60" i="11"/>
  <c r="S60" i="11"/>
  <c r="N60" i="11"/>
  <c r="I60" i="11"/>
  <c r="D60" i="11" a="1"/>
  <c r="D60" i="11" s="1"/>
  <c r="D58" i="6" s="1"/>
  <c r="C61" i="11" a="1"/>
  <c r="C61" i="11" s="1"/>
  <c r="C61" i="12" s="1"/>
  <c r="C58" i="6"/>
  <c r="C60" i="12"/>
  <c r="D58" i="12"/>
  <c r="B59" i="12"/>
  <c r="B57" i="6"/>
  <c r="B60" i="11"/>
  <c r="AB61" i="12" l="1"/>
  <c r="X61" i="12"/>
  <c r="T61" i="12"/>
  <c r="P61" i="12"/>
  <c r="L61" i="12"/>
  <c r="H61" i="12"/>
  <c r="AA61" i="12"/>
  <c r="W61" i="12"/>
  <c r="S61" i="12"/>
  <c r="O61" i="12"/>
  <c r="K61" i="12"/>
  <c r="G61" i="12"/>
  <c r="Y61" i="12"/>
  <c r="Q61" i="12"/>
  <c r="I61" i="12"/>
  <c r="V61" i="12"/>
  <c r="N61" i="12"/>
  <c r="F61" i="12"/>
  <c r="Z61" i="12"/>
  <c r="J61" i="12"/>
  <c r="U61" i="12"/>
  <c r="E61" i="12"/>
  <c r="M61" i="12"/>
  <c r="R61" i="12"/>
  <c r="AB60" i="12"/>
  <c r="X60" i="12"/>
  <c r="T60" i="12"/>
  <c r="P60" i="12"/>
  <c r="L60" i="12"/>
  <c r="H60" i="12"/>
  <c r="AA60" i="12"/>
  <c r="W60" i="12"/>
  <c r="S60" i="12"/>
  <c r="Y60" i="12"/>
  <c r="Q60" i="12"/>
  <c r="K60" i="12"/>
  <c r="F60" i="12"/>
  <c r="V60" i="12"/>
  <c r="O60" i="12"/>
  <c r="J60" i="12"/>
  <c r="E60" i="12"/>
  <c r="R60" i="12"/>
  <c r="G60" i="12"/>
  <c r="N60" i="12"/>
  <c r="U60" i="12"/>
  <c r="I60" i="12"/>
  <c r="Z60" i="12"/>
  <c r="M60" i="12"/>
  <c r="E58" i="6" a="1"/>
  <c r="E58" i="6" s="1"/>
  <c r="G58" i="6"/>
  <c r="K58" i="6"/>
  <c r="H58" i="6"/>
  <c r="L58" i="6"/>
  <c r="J58" i="6"/>
  <c r="I58" i="6"/>
  <c r="AB61" i="11"/>
  <c r="X61" i="11"/>
  <c r="T61" i="11"/>
  <c r="P61" i="11"/>
  <c r="L61" i="11"/>
  <c r="H61" i="11"/>
  <c r="AA61" i="11"/>
  <c r="V61" i="11"/>
  <c r="Q61" i="11"/>
  <c r="K61" i="11"/>
  <c r="F61" i="11"/>
  <c r="Z61" i="11"/>
  <c r="U61" i="11"/>
  <c r="O61" i="11"/>
  <c r="J61" i="11"/>
  <c r="E61" i="11"/>
  <c r="Y61" i="11"/>
  <c r="S61" i="11"/>
  <c r="N61" i="11"/>
  <c r="I61" i="11"/>
  <c r="D61" i="11" a="1"/>
  <c r="D61" i="11" s="1"/>
  <c r="D59" i="6" s="1"/>
  <c r="W61" i="11"/>
  <c r="R61" i="11"/>
  <c r="M61" i="11"/>
  <c r="G61" i="11"/>
  <c r="C62" i="11" a="1"/>
  <c r="C62" i="11" s="1"/>
  <c r="C59" i="6"/>
  <c r="B60" i="12"/>
  <c r="B58" i="6"/>
  <c r="B61" i="11"/>
  <c r="D60" i="12" l="1"/>
  <c r="E59" i="6" a="1"/>
  <c r="E59" i="6" s="1"/>
  <c r="G59" i="6"/>
  <c r="L59" i="6"/>
  <c r="H59" i="6"/>
  <c r="K59" i="6"/>
  <c r="J59" i="6"/>
  <c r="I59" i="6"/>
  <c r="AB62" i="11"/>
  <c r="X62" i="11"/>
  <c r="T62" i="11"/>
  <c r="P62" i="11"/>
  <c r="L62" i="11"/>
  <c r="H62" i="11"/>
  <c r="Z62" i="11"/>
  <c r="U62" i="11"/>
  <c r="O62" i="11"/>
  <c r="J62" i="11"/>
  <c r="E62" i="11"/>
  <c r="Y62" i="11"/>
  <c r="S62" i="11"/>
  <c r="N62" i="11"/>
  <c r="I62" i="11"/>
  <c r="D62" i="11" a="1"/>
  <c r="D62" i="11" s="1"/>
  <c r="D60" i="6" s="1"/>
  <c r="W62" i="11"/>
  <c r="R62" i="11"/>
  <c r="M62" i="11"/>
  <c r="G62" i="11"/>
  <c r="AA62" i="11"/>
  <c r="V62" i="11"/>
  <c r="Q62" i="11"/>
  <c r="K62" i="11"/>
  <c r="F62" i="11"/>
  <c r="C63" i="11" a="1"/>
  <c r="C63" i="11" s="1"/>
  <c r="C63" i="12" s="1"/>
  <c r="C62" i="12"/>
  <c r="C60" i="6"/>
  <c r="D61" i="12"/>
  <c r="B61" i="12"/>
  <c r="B59" i="6"/>
  <c r="B62" i="11"/>
  <c r="AB63" i="12" l="1"/>
  <c r="X63" i="12"/>
  <c r="T63" i="12"/>
  <c r="P63" i="12"/>
  <c r="L63" i="12"/>
  <c r="H63" i="12"/>
  <c r="AA63" i="12"/>
  <c r="W63" i="12"/>
  <c r="S63" i="12"/>
  <c r="O63" i="12"/>
  <c r="K63" i="12"/>
  <c r="G63" i="12"/>
  <c r="Y63" i="12"/>
  <c r="Q63" i="12"/>
  <c r="I63" i="12"/>
  <c r="V63" i="12"/>
  <c r="N63" i="12"/>
  <c r="F63" i="12"/>
  <c r="Z63" i="12"/>
  <c r="J63" i="12"/>
  <c r="U63" i="12"/>
  <c r="E63" i="12"/>
  <c r="M63" i="12"/>
  <c r="R63" i="12"/>
  <c r="AB62" i="12"/>
  <c r="X62" i="12"/>
  <c r="T62" i="12"/>
  <c r="P62" i="12"/>
  <c r="L62" i="12"/>
  <c r="H62" i="12"/>
  <c r="AA62" i="12"/>
  <c r="W62" i="12"/>
  <c r="S62" i="12"/>
  <c r="O62" i="12"/>
  <c r="K62" i="12"/>
  <c r="G62" i="12"/>
  <c r="Y62" i="12"/>
  <c r="Q62" i="12"/>
  <c r="I62" i="12"/>
  <c r="V62" i="12"/>
  <c r="N62" i="12"/>
  <c r="F62" i="12"/>
  <c r="R62" i="12"/>
  <c r="M62" i="12"/>
  <c r="U62" i="12"/>
  <c r="E62" i="12"/>
  <c r="Z62" i="12"/>
  <c r="J62" i="12"/>
  <c r="E60" i="6" a="1"/>
  <c r="E60" i="6" s="1"/>
  <c r="G60" i="6"/>
  <c r="L60" i="6"/>
  <c r="H60" i="6"/>
  <c r="K60" i="6"/>
  <c r="I60" i="6"/>
  <c r="J60" i="6"/>
  <c r="AB63" i="11"/>
  <c r="X63" i="11"/>
  <c r="T63" i="11"/>
  <c r="P63" i="11"/>
  <c r="L63" i="11"/>
  <c r="H63" i="11"/>
  <c r="Y63" i="11"/>
  <c r="S63" i="11"/>
  <c r="N63" i="11"/>
  <c r="I63" i="11"/>
  <c r="D63" i="11" a="1"/>
  <c r="D63" i="11" s="1"/>
  <c r="D61" i="6" s="1"/>
  <c r="W63" i="11"/>
  <c r="R63" i="11"/>
  <c r="M63" i="11"/>
  <c r="G63" i="11"/>
  <c r="AA63" i="11"/>
  <c r="V63" i="11"/>
  <c r="Q63" i="11"/>
  <c r="K63" i="11"/>
  <c r="F63" i="11"/>
  <c r="Z63" i="11"/>
  <c r="U63" i="11"/>
  <c r="O63" i="11"/>
  <c r="J63" i="11"/>
  <c r="E63" i="11"/>
  <c r="C64" i="11" a="1"/>
  <c r="C64" i="11" s="1"/>
  <c r="C61" i="6"/>
  <c r="B62" i="12"/>
  <c r="B60" i="6"/>
  <c r="B63" i="11"/>
  <c r="D63" i="12" l="1"/>
  <c r="E61" i="6" a="1"/>
  <c r="E61" i="6" s="1"/>
  <c r="G61" i="6"/>
  <c r="L61" i="6"/>
  <c r="K61" i="6"/>
  <c r="H61" i="6"/>
  <c r="J61" i="6"/>
  <c r="I61" i="6"/>
  <c r="AB64" i="11"/>
  <c r="X64" i="11"/>
  <c r="T64" i="11"/>
  <c r="P64" i="11"/>
  <c r="L64" i="11"/>
  <c r="H64" i="11"/>
  <c r="AA64" i="11"/>
  <c r="V64" i="11"/>
  <c r="Q64" i="11"/>
  <c r="K64" i="11"/>
  <c r="F64" i="11"/>
  <c r="Y64" i="11"/>
  <c r="R64" i="11"/>
  <c r="J64" i="11"/>
  <c r="D64" i="11" a="1"/>
  <c r="D64" i="11" s="1"/>
  <c r="D62" i="6" s="1"/>
  <c r="W64" i="11"/>
  <c r="O64" i="11"/>
  <c r="I64" i="11"/>
  <c r="U64" i="11"/>
  <c r="N64" i="11"/>
  <c r="G64" i="11"/>
  <c r="Z64" i="11"/>
  <c r="S64" i="11"/>
  <c r="M64" i="11"/>
  <c r="E64" i="11"/>
  <c r="C65" i="11" a="1"/>
  <c r="C65" i="11" s="1"/>
  <c r="C64" i="12"/>
  <c r="C62" i="6"/>
  <c r="D62" i="12"/>
  <c r="B63" i="12"/>
  <c r="B61" i="6"/>
  <c r="B64" i="11"/>
  <c r="E62" i="6" l="1" a="1"/>
  <c r="E62" i="6" s="1"/>
  <c r="G62" i="6"/>
  <c r="K62" i="6"/>
  <c r="L62" i="6"/>
  <c r="H62" i="6"/>
  <c r="J62" i="6"/>
  <c r="I62" i="6"/>
  <c r="AB64" i="12"/>
  <c r="X64" i="12"/>
  <c r="T64" i="12"/>
  <c r="P64" i="12"/>
  <c r="L64" i="12"/>
  <c r="H64" i="12"/>
  <c r="AA64" i="12"/>
  <c r="W64" i="12"/>
  <c r="S64" i="12"/>
  <c r="O64" i="12"/>
  <c r="K64" i="12"/>
  <c r="G64" i="12"/>
  <c r="Y64" i="12"/>
  <c r="Q64" i="12"/>
  <c r="I64" i="12"/>
  <c r="V64" i="12"/>
  <c r="N64" i="12"/>
  <c r="F64" i="12"/>
  <c r="U64" i="12"/>
  <c r="M64" i="12"/>
  <c r="Z64" i="12"/>
  <c r="R64" i="12"/>
  <c r="E64" i="12"/>
  <c r="J64" i="12"/>
  <c r="AB65" i="11"/>
  <c r="X65" i="11"/>
  <c r="T65" i="11"/>
  <c r="P65" i="11"/>
  <c r="L65" i="11"/>
  <c r="H65" i="11"/>
  <c r="AA65" i="11"/>
  <c r="V65" i="11"/>
  <c r="Q65" i="11"/>
  <c r="K65" i="11"/>
  <c r="F65" i="11"/>
  <c r="Z65" i="11"/>
  <c r="U65" i="11"/>
  <c r="O65" i="11"/>
  <c r="J65" i="11"/>
  <c r="E65" i="11"/>
  <c r="R65" i="11"/>
  <c r="G65" i="11"/>
  <c r="Y65" i="11"/>
  <c r="N65" i="11"/>
  <c r="D65" i="11" a="1"/>
  <c r="D65" i="11" s="1"/>
  <c r="D63" i="6" s="1"/>
  <c r="W65" i="11"/>
  <c r="M65" i="11"/>
  <c r="S65" i="11"/>
  <c r="I65" i="11"/>
  <c r="C66" i="11" a="1"/>
  <c r="C66" i="11" s="1"/>
  <c r="C63" i="6"/>
  <c r="C65" i="12"/>
  <c r="B64" i="12"/>
  <c r="B62" i="6"/>
  <c r="B65" i="11"/>
  <c r="AB65" i="12" l="1"/>
  <c r="X65" i="12"/>
  <c r="T65" i="12"/>
  <c r="P65" i="12"/>
  <c r="L65" i="12"/>
  <c r="H65" i="12"/>
  <c r="AA65" i="12"/>
  <c r="W65" i="12"/>
  <c r="S65" i="12"/>
  <c r="O65" i="12"/>
  <c r="K65" i="12"/>
  <c r="G65" i="12"/>
  <c r="Y65" i="12"/>
  <c r="Q65" i="12"/>
  <c r="I65" i="12"/>
  <c r="V65" i="12"/>
  <c r="N65" i="12"/>
  <c r="F65" i="12"/>
  <c r="U65" i="12"/>
  <c r="M65" i="12"/>
  <c r="E65" i="12"/>
  <c r="Z65" i="12"/>
  <c r="R65" i="12"/>
  <c r="J65" i="12"/>
  <c r="E63" i="6" a="1"/>
  <c r="E63" i="6" s="1"/>
  <c r="G63" i="6"/>
  <c r="H63" i="6"/>
  <c r="L63" i="6"/>
  <c r="K63" i="6"/>
  <c r="I63" i="6"/>
  <c r="J63" i="6"/>
  <c r="AB66" i="11"/>
  <c r="X66" i="11"/>
  <c r="T66" i="11"/>
  <c r="P66" i="11"/>
  <c r="L66" i="11"/>
  <c r="H66" i="11"/>
  <c r="Z66" i="11"/>
  <c r="U66" i="11"/>
  <c r="O66" i="11"/>
  <c r="J66" i="11"/>
  <c r="E66" i="11"/>
  <c r="Y66" i="11"/>
  <c r="S66" i="11"/>
  <c r="N66" i="11"/>
  <c r="I66" i="11"/>
  <c r="D66" i="11" a="1"/>
  <c r="D66" i="11" s="1"/>
  <c r="D64" i="6" s="1"/>
  <c r="AA66" i="11"/>
  <c r="V66" i="11"/>
  <c r="Q66" i="11"/>
  <c r="K66" i="11"/>
  <c r="F66" i="11"/>
  <c r="W66" i="11"/>
  <c r="R66" i="11"/>
  <c r="M66" i="11"/>
  <c r="G66" i="11"/>
  <c r="C67" i="11" a="1"/>
  <c r="C67" i="11" s="1"/>
  <c r="C64" i="6"/>
  <c r="C66" i="12"/>
  <c r="D64" i="12"/>
  <c r="B63" i="6"/>
  <c r="B65" i="12"/>
  <c r="B66" i="11"/>
  <c r="AB66" i="12" l="1"/>
  <c r="X66" i="12"/>
  <c r="T66" i="12"/>
  <c r="P66" i="12"/>
  <c r="L66" i="12"/>
  <c r="H66" i="12"/>
  <c r="AA66" i="12"/>
  <c r="W66" i="12"/>
  <c r="S66" i="12"/>
  <c r="O66" i="12"/>
  <c r="K66" i="12"/>
  <c r="G66" i="12"/>
  <c r="Y66" i="12"/>
  <c r="Q66" i="12"/>
  <c r="I66" i="12"/>
  <c r="V66" i="12"/>
  <c r="N66" i="12"/>
  <c r="F66" i="12"/>
  <c r="U66" i="12"/>
  <c r="M66" i="12"/>
  <c r="E66" i="12"/>
  <c r="J66" i="12"/>
  <c r="R66" i="12"/>
  <c r="Z66" i="12"/>
  <c r="E64" i="6" a="1"/>
  <c r="E64" i="6" s="1"/>
  <c r="G64" i="6"/>
  <c r="H64" i="6"/>
  <c r="J64" i="6"/>
  <c r="K64" i="6"/>
  <c r="L64" i="6"/>
  <c r="I64" i="6"/>
  <c r="D65" i="12"/>
  <c r="AB67" i="11"/>
  <c r="X67" i="11"/>
  <c r="T67" i="11"/>
  <c r="P67" i="11"/>
  <c r="L67" i="11"/>
  <c r="H67" i="11"/>
  <c r="Y67" i="11"/>
  <c r="S67" i="11"/>
  <c r="N67" i="11"/>
  <c r="I67" i="11"/>
  <c r="D67" i="11" a="1"/>
  <c r="D67" i="11" s="1"/>
  <c r="D65" i="6" s="1"/>
  <c r="W67" i="11"/>
  <c r="R67" i="11"/>
  <c r="M67" i="11"/>
  <c r="G67" i="11"/>
  <c r="AA67" i="11"/>
  <c r="V67" i="11"/>
  <c r="Q67" i="11"/>
  <c r="K67" i="11"/>
  <c r="F67" i="11"/>
  <c r="Z67" i="11"/>
  <c r="U67" i="11"/>
  <c r="O67" i="11"/>
  <c r="J67" i="11"/>
  <c r="E67" i="11"/>
  <c r="C68" i="11" a="1"/>
  <c r="C68" i="11" s="1"/>
  <c r="C66" i="6" s="1"/>
  <c r="C65" i="6"/>
  <c r="C67" i="12"/>
  <c r="B64" i="6"/>
  <c r="B66" i="12"/>
  <c r="B67" i="11"/>
  <c r="G66" i="6" l="1"/>
  <c r="K66" i="6"/>
  <c r="L66" i="6"/>
  <c r="H66" i="6"/>
  <c r="J66" i="6"/>
  <c r="I66" i="6"/>
  <c r="AB67" i="12"/>
  <c r="X67" i="12"/>
  <c r="T67" i="12"/>
  <c r="P67" i="12"/>
  <c r="L67" i="12"/>
  <c r="H67" i="12"/>
  <c r="AA67" i="12"/>
  <c r="W67" i="12"/>
  <c r="S67" i="12"/>
  <c r="O67" i="12"/>
  <c r="K67" i="12"/>
  <c r="G67" i="12"/>
  <c r="Y67" i="12"/>
  <c r="Q67" i="12"/>
  <c r="I67" i="12"/>
  <c r="V67" i="12"/>
  <c r="N67" i="12"/>
  <c r="F67" i="12"/>
  <c r="U67" i="12"/>
  <c r="M67" i="12"/>
  <c r="E67" i="12"/>
  <c r="R67" i="12"/>
  <c r="J67" i="12"/>
  <c r="Z67" i="12"/>
  <c r="E65" i="6" a="1"/>
  <c r="E65" i="6" s="1"/>
  <c r="G65" i="6"/>
  <c r="L65" i="6"/>
  <c r="K65" i="6"/>
  <c r="H65" i="6"/>
  <c r="I65" i="6"/>
  <c r="J65" i="6"/>
  <c r="D66" i="12"/>
  <c r="AB68" i="11"/>
  <c r="X68" i="11"/>
  <c r="T68" i="11"/>
  <c r="P68" i="11"/>
  <c r="L68" i="11"/>
  <c r="H68" i="11"/>
  <c r="W68" i="11"/>
  <c r="R68" i="11"/>
  <c r="M68" i="11"/>
  <c r="G68" i="11"/>
  <c r="AA68" i="11"/>
  <c r="V68" i="11"/>
  <c r="Q68" i="11"/>
  <c r="K68" i="11"/>
  <c r="F68" i="11"/>
  <c r="Z68" i="11"/>
  <c r="U68" i="11"/>
  <c r="O68" i="11"/>
  <c r="J68" i="11"/>
  <c r="E68" i="11"/>
  <c r="Y68" i="11"/>
  <c r="S68" i="11"/>
  <c r="N68" i="11"/>
  <c r="I68" i="11"/>
  <c r="D68" i="11" a="1"/>
  <c r="D68" i="11" s="1"/>
  <c r="D66" i="6" s="1"/>
  <c r="E66" i="6" s="1" a="1"/>
  <c r="E66" i="6" s="1"/>
  <c r="C69" i="11" a="1"/>
  <c r="C69" i="11" s="1"/>
  <c r="C67" i="6" s="1"/>
  <c r="C68" i="12"/>
  <c r="B67" i="12"/>
  <c r="B65" i="6"/>
  <c r="B68" i="11"/>
  <c r="D67" i="12" l="1"/>
  <c r="AB68" i="12"/>
  <c r="X68" i="12"/>
  <c r="T68" i="12"/>
  <c r="P68" i="12"/>
  <c r="L68" i="12"/>
  <c r="H68" i="12"/>
  <c r="AA68" i="12"/>
  <c r="W68" i="12"/>
  <c r="S68" i="12"/>
  <c r="O68" i="12"/>
  <c r="K68" i="12"/>
  <c r="G68" i="12"/>
  <c r="Y68" i="12"/>
  <c r="Q68" i="12"/>
  <c r="I68" i="12"/>
  <c r="V68" i="12"/>
  <c r="N68" i="12"/>
  <c r="F68" i="12"/>
  <c r="U68" i="12"/>
  <c r="M68" i="12"/>
  <c r="E68" i="12"/>
  <c r="Z68" i="12"/>
  <c r="R68" i="12"/>
  <c r="J68" i="12"/>
  <c r="G67" i="6"/>
  <c r="H67" i="6"/>
  <c r="L67" i="6"/>
  <c r="K67" i="6"/>
  <c r="J67" i="6"/>
  <c r="I67" i="6"/>
  <c r="C69" i="12"/>
  <c r="AB69" i="11"/>
  <c r="X69" i="11"/>
  <c r="T69" i="11"/>
  <c r="P69" i="11"/>
  <c r="L69" i="11"/>
  <c r="H69" i="11"/>
  <c r="AA69" i="11"/>
  <c r="V69" i="11"/>
  <c r="Q69" i="11"/>
  <c r="K69" i="11"/>
  <c r="F69" i="11"/>
  <c r="Z69" i="11"/>
  <c r="U69" i="11"/>
  <c r="O69" i="11"/>
  <c r="J69" i="11"/>
  <c r="E69" i="11"/>
  <c r="Y69" i="11"/>
  <c r="S69" i="11"/>
  <c r="N69" i="11"/>
  <c r="I69" i="11"/>
  <c r="D69" i="11" a="1"/>
  <c r="D69" i="11" s="1"/>
  <c r="D67" i="6" s="1"/>
  <c r="E67" i="6" s="1" a="1"/>
  <c r="E67" i="6" s="1"/>
  <c r="W69" i="11"/>
  <c r="R69" i="11"/>
  <c r="M69" i="11"/>
  <c r="G69" i="11"/>
  <c r="C70" i="11" a="1"/>
  <c r="C70" i="11" s="1"/>
  <c r="C70" i="12" s="1"/>
  <c r="B68" i="12"/>
  <c r="B66" i="6"/>
  <c r="B69" i="11"/>
  <c r="AB69" i="12" l="1"/>
  <c r="X69" i="12"/>
  <c r="T69" i="12"/>
  <c r="P69" i="12"/>
  <c r="L69" i="12"/>
  <c r="H69" i="12"/>
  <c r="AA69" i="12"/>
  <c r="W69" i="12"/>
  <c r="S69" i="12"/>
  <c r="O69" i="12"/>
  <c r="K69" i="12"/>
  <c r="G69" i="12"/>
  <c r="Y69" i="12"/>
  <c r="Q69" i="12"/>
  <c r="I69" i="12"/>
  <c r="V69" i="12"/>
  <c r="N69" i="12"/>
  <c r="F69" i="12"/>
  <c r="U69" i="12"/>
  <c r="M69" i="12"/>
  <c r="E69" i="12"/>
  <c r="Z69" i="12"/>
  <c r="J69" i="12"/>
  <c r="R69" i="12"/>
  <c r="AB70" i="12"/>
  <c r="X70" i="12"/>
  <c r="T70" i="12"/>
  <c r="P70" i="12"/>
  <c r="L70" i="12"/>
  <c r="H70" i="12"/>
  <c r="AA70" i="12"/>
  <c r="W70" i="12"/>
  <c r="S70" i="12"/>
  <c r="O70" i="12"/>
  <c r="K70" i="12"/>
  <c r="G70" i="12"/>
  <c r="Y70" i="12"/>
  <c r="Q70" i="12"/>
  <c r="I70" i="12"/>
  <c r="V70" i="12"/>
  <c r="N70" i="12"/>
  <c r="F70" i="12"/>
  <c r="U70" i="12"/>
  <c r="M70" i="12"/>
  <c r="E70" i="12"/>
  <c r="J70" i="12"/>
  <c r="R70" i="12"/>
  <c r="Z70" i="12"/>
  <c r="D68" i="12"/>
  <c r="AB70" i="11"/>
  <c r="X70" i="11"/>
  <c r="T70" i="11"/>
  <c r="P70" i="11"/>
  <c r="L70" i="11"/>
  <c r="H70" i="11"/>
  <c r="Z70" i="11"/>
  <c r="U70" i="11"/>
  <c r="O70" i="11"/>
  <c r="J70" i="11"/>
  <c r="E70" i="11"/>
  <c r="Y70" i="11"/>
  <c r="S70" i="11"/>
  <c r="N70" i="11"/>
  <c r="I70" i="11"/>
  <c r="D70" i="11" a="1"/>
  <c r="D70" i="11" s="1"/>
  <c r="D68" i="6" s="1"/>
  <c r="W70" i="11"/>
  <c r="R70" i="11"/>
  <c r="M70" i="11"/>
  <c r="G70" i="11"/>
  <c r="AA70" i="11"/>
  <c r="V70" i="11"/>
  <c r="Q70" i="11"/>
  <c r="K70" i="11"/>
  <c r="F70" i="11"/>
  <c r="C71" i="11" a="1"/>
  <c r="C71" i="11" s="1"/>
  <c r="C68" i="6"/>
  <c r="B69" i="12"/>
  <c r="B67" i="6"/>
  <c r="B70" i="11"/>
  <c r="D70" i="12" l="1"/>
  <c r="E68" i="6" a="1"/>
  <c r="E68" i="6" s="1"/>
  <c r="G68" i="6"/>
  <c r="J68" i="6"/>
  <c r="K68" i="6"/>
  <c r="L68" i="6"/>
  <c r="H68" i="6"/>
  <c r="I68" i="6"/>
  <c r="AB71" i="11"/>
  <c r="X71" i="11"/>
  <c r="T71" i="11"/>
  <c r="P71" i="11"/>
  <c r="L71" i="11"/>
  <c r="H71" i="11"/>
  <c r="Y71" i="11"/>
  <c r="S71" i="11"/>
  <c r="N71" i="11"/>
  <c r="I71" i="11"/>
  <c r="D71" i="11" a="1"/>
  <c r="D71" i="11" s="1"/>
  <c r="D69" i="6" s="1"/>
  <c r="W71" i="11"/>
  <c r="R71" i="11"/>
  <c r="M71" i="11"/>
  <c r="G71" i="11"/>
  <c r="AA71" i="11"/>
  <c r="V71" i="11"/>
  <c r="Q71" i="11"/>
  <c r="K71" i="11"/>
  <c r="F71" i="11"/>
  <c r="Z71" i="11"/>
  <c r="U71" i="11"/>
  <c r="O71" i="11"/>
  <c r="J71" i="11"/>
  <c r="E71" i="11"/>
  <c r="C72" i="11" a="1"/>
  <c r="C72" i="11" s="1"/>
  <c r="C70" i="6" s="1"/>
  <c r="C69" i="6"/>
  <c r="D69" i="12"/>
  <c r="C71" i="12"/>
  <c r="B70" i="12"/>
  <c r="B68" i="6"/>
  <c r="B71" i="11"/>
  <c r="G70" i="6" l="1"/>
  <c r="K70" i="6"/>
  <c r="J70" i="6"/>
  <c r="L70" i="6"/>
  <c r="H70" i="6"/>
  <c r="I70" i="6"/>
  <c r="AB71" i="12"/>
  <c r="X71" i="12"/>
  <c r="T71" i="12"/>
  <c r="P71" i="12"/>
  <c r="L71" i="12"/>
  <c r="H71" i="12"/>
  <c r="AA71" i="12"/>
  <c r="W71" i="12"/>
  <c r="S71" i="12"/>
  <c r="O71" i="12"/>
  <c r="K71" i="12"/>
  <c r="G71" i="12"/>
  <c r="Y71" i="12"/>
  <c r="Q71" i="12"/>
  <c r="I71" i="12"/>
  <c r="V71" i="12"/>
  <c r="N71" i="12"/>
  <c r="F71" i="12"/>
  <c r="U71" i="12"/>
  <c r="M71" i="12"/>
  <c r="E71" i="12"/>
  <c r="R71" i="12"/>
  <c r="J71" i="12"/>
  <c r="Z71" i="12"/>
  <c r="E69" i="6" a="1"/>
  <c r="E69" i="6" s="1"/>
  <c r="G69" i="6"/>
  <c r="H69" i="6"/>
  <c r="K69" i="6"/>
  <c r="L69" i="6"/>
  <c r="J69" i="6"/>
  <c r="I69" i="6"/>
  <c r="AB72" i="11"/>
  <c r="X72" i="11"/>
  <c r="T72" i="11"/>
  <c r="P72" i="11"/>
  <c r="L72" i="11"/>
  <c r="H72" i="11"/>
  <c r="W72" i="11"/>
  <c r="R72" i="11"/>
  <c r="M72" i="11"/>
  <c r="G72" i="11"/>
  <c r="AA72" i="11"/>
  <c r="V72" i="11"/>
  <c r="Q72" i="11"/>
  <c r="K72" i="11"/>
  <c r="F72" i="11"/>
  <c r="Z72" i="11"/>
  <c r="U72" i="11"/>
  <c r="O72" i="11"/>
  <c r="J72" i="11"/>
  <c r="E72" i="11"/>
  <c r="Y72" i="11"/>
  <c r="S72" i="11"/>
  <c r="N72" i="11"/>
  <c r="I72" i="11"/>
  <c r="D72" i="11" a="1"/>
  <c r="D72" i="11" s="1"/>
  <c r="D70" i="6" s="1"/>
  <c r="E70" i="6" s="1" a="1"/>
  <c r="E70" i="6" s="1"/>
  <c r="C73" i="11" a="1"/>
  <c r="C73" i="11" s="1"/>
  <c r="C72" i="12"/>
  <c r="B71" i="12"/>
  <c r="B69" i="6"/>
  <c r="B72" i="11"/>
  <c r="D71" i="12" l="1"/>
  <c r="AB72" i="12"/>
  <c r="X72" i="12"/>
  <c r="T72" i="12"/>
  <c r="P72" i="12"/>
  <c r="L72" i="12"/>
  <c r="H72" i="12"/>
  <c r="AA72" i="12"/>
  <c r="W72" i="12"/>
  <c r="S72" i="12"/>
  <c r="O72" i="12"/>
  <c r="K72" i="12"/>
  <c r="G72" i="12"/>
  <c r="Y72" i="12"/>
  <c r="Q72" i="12"/>
  <c r="I72" i="12"/>
  <c r="V72" i="12"/>
  <c r="N72" i="12"/>
  <c r="F72" i="12"/>
  <c r="U72" i="12"/>
  <c r="M72" i="12"/>
  <c r="E72" i="12"/>
  <c r="Z72" i="12"/>
  <c r="R72" i="12"/>
  <c r="J72" i="12"/>
  <c r="AB73" i="11"/>
  <c r="X73" i="11"/>
  <c r="T73" i="11"/>
  <c r="P73" i="11"/>
  <c r="L73" i="11"/>
  <c r="H73" i="11"/>
  <c r="AA73" i="11"/>
  <c r="V73" i="11"/>
  <c r="Q73" i="11"/>
  <c r="K73" i="11"/>
  <c r="F73" i="11"/>
  <c r="Z73" i="11"/>
  <c r="U73" i="11"/>
  <c r="O73" i="11"/>
  <c r="J73" i="11"/>
  <c r="E73" i="11"/>
  <c r="Y73" i="11"/>
  <c r="S73" i="11"/>
  <c r="N73" i="11"/>
  <c r="I73" i="11"/>
  <c r="D73" i="11" a="1"/>
  <c r="D73" i="11" s="1"/>
  <c r="D71" i="6" s="1"/>
  <c r="W73" i="11"/>
  <c r="R73" i="11"/>
  <c r="M73" i="11"/>
  <c r="G73" i="11"/>
  <c r="C74" i="11" a="1"/>
  <c r="C74" i="11" s="1"/>
  <c r="C74" i="12" s="1"/>
  <c r="C73" i="12"/>
  <c r="C71" i="6"/>
  <c r="B72" i="12"/>
  <c r="B70" i="6"/>
  <c r="B73" i="11"/>
  <c r="AB74" i="12" l="1"/>
  <c r="X74" i="12"/>
  <c r="T74" i="12"/>
  <c r="P74" i="12"/>
  <c r="L74" i="12"/>
  <c r="H74" i="12"/>
  <c r="AA74" i="12"/>
  <c r="W74" i="12"/>
  <c r="S74" i="12"/>
  <c r="O74" i="12"/>
  <c r="K74" i="12"/>
  <c r="G74" i="12"/>
  <c r="Y74" i="12"/>
  <c r="Q74" i="12"/>
  <c r="I74" i="12"/>
  <c r="V74" i="12"/>
  <c r="N74" i="12"/>
  <c r="F74" i="12"/>
  <c r="U74" i="12"/>
  <c r="M74" i="12"/>
  <c r="E74" i="12"/>
  <c r="J74" i="12"/>
  <c r="R74" i="12"/>
  <c r="Z74" i="12"/>
  <c r="E71" i="6" a="1"/>
  <c r="E71" i="6" s="1"/>
  <c r="G71" i="6"/>
  <c r="L71" i="6"/>
  <c r="K71" i="6"/>
  <c r="H71" i="6"/>
  <c r="I71" i="6"/>
  <c r="J71" i="6"/>
  <c r="AB73" i="12"/>
  <c r="X73" i="12"/>
  <c r="T73" i="12"/>
  <c r="P73" i="12"/>
  <c r="L73" i="12"/>
  <c r="H73" i="12"/>
  <c r="AA73" i="12"/>
  <c r="W73" i="12"/>
  <c r="S73" i="12"/>
  <c r="O73" i="12"/>
  <c r="K73" i="12"/>
  <c r="G73" i="12"/>
  <c r="Y73" i="12"/>
  <c r="Q73" i="12"/>
  <c r="I73" i="12"/>
  <c r="V73" i="12"/>
  <c r="N73" i="12"/>
  <c r="F73" i="12"/>
  <c r="U73" i="12"/>
  <c r="M73" i="12"/>
  <c r="E73" i="12"/>
  <c r="Z73" i="12"/>
  <c r="J73" i="12"/>
  <c r="R73" i="12"/>
  <c r="D72" i="12"/>
  <c r="AB74" i="11"/>
  <c r="X74" i="11"/>
  <c r="T74" i="11"/>
  <c r="P74" i="11"/>
  <c r="L74" i="11"/>
  <c r="H74" i="11"/>
  <c r="Z74" i="11"/>
  <c r="U74" i="11"/>
  <c r="O74" i="11"/>
  <c r="J74" i="11"/>
  <c r="E74" i="11"/>
  <c r="Y74" i="11"/>
  <c r="S74" i="11"/>
  <c r="N74" i="11"/>
  <c r="I74" i="11"/>
  <c r="D74" i="11" a="1"/>
  <c r="D74" i="11" s="1"/>
  <c r="D72" i="6" s="1"/>
  <c r="W74" i="11"/>
  <c r="R74" i="11"/>
  <c r="M74" i="11"/>
  <c r="G74" i="11"/>
  <c r="AA74" i="11"/>
  <c r="V74" i="11"/>
  <c r="Q74" i="11"/>
  <c r="K74" i="11"/>
  <c r="F74" i="11"/>
  <c r="C75" i="11" a="1"/>
  <c r="C75" i="11" s="1"/>
  <c r="C75" i="12" s="1"/>
  <c r="C72" i="6"/>
  <c r="B73" i="12"/>
  <c r="B71" i="6"/>
  <c r="B74" i="11"/>
  <c r="D74" i="12"/>
  <c r="E72" i="6" l="1" a="1"/>
  <c r="E72" i="6" s="1"/>
  <c r="G72" i="6"/>
  <c r="J72" i="6"/>
  <c r="L72" i="6"/>
  <c r="K72" i="6"/>
  <c r="H72" i="6"/>
  <c r="I72" i="6"/>
  <c r="AB75" i="12"/>
  <c r="X75" i="12"/>
  <c r="T75" i="12"/>
  <c r="P75" i="12"/>
  <c r="L75" i="12"/>
  <c r="H75" i="12"/>
  <c r="AA75" i="12"/>
  <c r="W75" i="12"/>
  <c r="S75" i="12"/>
  <c r="O75" i="12"/>
  <c r="K75" i="12"/>
  <c r="G75" i="12"/>
  <c r="Y75" i="12"/>
  <c r="Q75" i="12"/>
  <c r="I75" i="12"/>
  <c r="V75" i="12"/>
  <c r="N75" i="12"/>
  <c r="F75" i="12"/>
  <c r="U75" i="12"/>
  <c r="M75" i="12"/>
  <c r="E75" i="12"/>
  <c r="R75" i="12"/>
  <c r="J75" i="12"/>
  <c r="Z75" i="12"/>
  <c r="AB75" i="11"/>
  <c r="X75" i="11"/>
  <c r="T75" i="11"/>
  <c r="P75" i="11"/>
  <c r="L75" i="11"/>
  <c r="H75" i="11"/>
  <c r="Y75" i="11"/>
  <c r="S75" i="11"/>
  <c r="N75" i="11"/>
  <c r="I75" i="11"/>
  <c r="D75" i="11" a="1"/>
  <c r="D75" i="11" s="1"/>
  <c r="D73" i="6" s="1"/>
  <c r="W75" i="11"/>
  <c r="R75" i="11"/>
  <c r="M75" i="11"/>
  <c r="G75" i="11"/>
  <c r="AA75" i="11"/>
  <c r="V75" i="11"/>
  <c r="Q75" i="11"/>
  <c r="K75" i="11"/>
  <c r="F75" i="11"/>
  <c r="Z75" i="11"/>
  <c r="U75" i="11"/>
  <c r="O75" i="11"/>
  <c r="J75" i="11"/>
  <c r="E75" i="11"/>
  <c r="C76" i="11" a="1"/>
  <c r="C76" i="11" s="1"/>
  <c r="C76" i="12" s="1"/>
  <c r="C73" i="6"/>
  <c r="D73" i="12"/>
  <c r="B74" i="12"/>
  <c r="B72" i="6"/>
  <c r="B75" i="11"/>
  <c r="D75" i="12" l="1"/>
  <c r="E73" i="6" a="1"/>
  <c r="E73" i="6" s="1"/>
  <c r="G73" i="6"/>
  <c r="K73" i="6"/>
  <c r="L73" i="6"/>
  <c r="H73" i="6"/>
  <c r="J73" i="6"/>
  <c r="I73" i="6"/>
  <c r="AB76" i="12"/>
  <c r="X76" i="12"/>
  <c r="T76" i="12"/>
  <c r="P76" i="12"/>
  <c r="L76" i="12"/>
  <c r="H76" i="12"/>
  <c r="AA76" i="12"/>
  <c r="W76" i="12"/>
  <c r="S76" i="12"/>
  <c r="O76" i="12"/>
  <c r="K76" i="12"/>
  <c r="G76" i="12"/>
  <c r="Y76" i="12"/>
  <c r="Q76" i="12"/>
  <c r="I76" i="12"/>
  <c r="V76" i="12"/>
  <c r="N76" i="12"/>
  <c r="F76" i="12"/>
  <c r="U76" i="12"/>
  <c r="M76" i="12"/>
  <c r="E76" i="12"/>
  <c r="Z76" i="12"/>
  <c r="R76" i="12"/>
  <c r="J76" i="12"/>
  <c r="AB76" i="11"/>
  <c r="X76" i="11"/>
  <c r="T76" i="11"/>
  <c r="P76" i="11"/>
  <c r="L76" i="11"/>
  <c r="H76" i="11"/>
  <c r="W76" i="11"/>
  <c r="R76" i="11"/>
  <c r="M76" i="11"/>
  <c r="G76" i="11"/>
  <c r="AA76" i="11"/>
  <c r="V76" i="11"/>
  <c r="Q76" i="11"/>
  <c r="K76" i="11"/>
  <c r="F76" i="11"/>
  <c r="Z76" i="11"/>
  <c r="U76" i="11"/>
  <c r="O76" i="11"/>
  <c r="J76" i="11"/>
  <c r="E76" i="11"/>
  <c r="Y76" i="11"/>
  <c r="S76" i="11"/>
  <c r="N76" i="11"/>
  <c r="I76" i="11"/>
  <c r="D76" i="11" a="1"/>
  <c r="D76" i="11" s="1"/>
  <c r="D74" i="6" s="1"/>
  <c r="C77" i="11" a="1"/>
  <c r="C77" i="11" s="1"/>
  <c r="C75" i="6" s="1"/>
  <c r="C74" i="6"/>
  <c r="B75" i="12"/>
  <c r="B73" i="6"/>
  <c r="B76" i="11"/>
  <c r="D76" i="12" l="1"/>
  <c r="G75" i="6"/>
  <c r="H75" i="6"/>
  <c r="K75" i="6"/>
  <c r="L75" i="6"/>
  <c r="J75" i="6"/>
  <c r="I75" i="6"/>
  <c r="E74" i="6" a="1"/>
  <c r="E74" i="6" s="1"/>
  <c r="G74" i="6"/>
  <c r="K74" i="6"/>
  <c r="L74" i="6"/>
  <c r="H74" i="6"/>
  <c r="J74" i="6"/>
  <c r="I74" i="6"/>
  <c r="AB77" i="11"/>
  <c r="X77" i="11"/>
  <c r="T77" i="11"/>
  <c r="P77" i="11"/>
  <c r="L77" i="11"/>
  <c r="H77" i="11"/>
  <c r="AA77" i="11"/>
  <c r="V77" i="11"/>
  <c r="Q77" i="11"/>
  <c r="K77" i="11"/>
  <c r="F77" i="11"/>
  <c r="Z77" i="11"/>
  <c r="U77" i="11"/>
  <c r="O77" i="11"/>
  <c r="J77" i="11"/>
  <c r="E77" i="11"/>
  <c r="Y77" i="11"/>
  <c r="S77" i="11"/>
  <c r="N77" i="11"/>
  <c r="I77" i="11"/>
  <c r="D77" i="11" a="1"/>
  <c r="D77" i="11" s="1"/>
  <c r="D75" i="6" s="1"/>
  <c r="E75" i="6" s="1" a="1"/>
  <c r="E75" i="6" s="1"/>
  <c r="W77" i="11"/>
  <c r="R77" i="11"/>
  <c r="M77" i="11"/>
  <c r="G77" i="11"/>
  <c r="C78" i="11" a="1"/>
  <c r="C78" i="11" s="1"/>
  <c r="C77" i="12"/>
  <c r="B74" i="6"/>
  <c r="B76" i="12"/>
  <c r="B77" i="11"/>
  <c r="AB77" i="12" l="1"/>
  <c r="X77" i="12"/>
  <c r="T77" i="12"/>
  <c r="P77" i="12"/>
  <c r="L77" i="12"/>
  <c r="H77" i="12"/>
  <c r="AA77" i="12"/>
  <c r="W77" i="12"/>
  <c r="S77" i="12"/>
  <c r="O77" i="12"/>
  <c r="K77" i="12"/>
  <c r="G77" i="12"/>
  <c r="Y77" i="12"/>
  <c r="Q77" i="12"/>
  <c r="I77" i="12"/>
  <c r="V77" i="12"/>
  <c r="N77" i="12"/>
  <c r="F77" i="12"/>
  <c r="U77" i="12"/>
  <c r="M77" i="12"/>
  <c r="E77" i="12"/>
  <c r="Z77" i="12"/>
  <c r="J77" i="12"/>
  <c r="R77" i="12"/>
  <c r="AB78" i="11"/>
  <c r="X78" i="11"/>
  <c r="T78" i="11"/>
  <c r="P78" i="11"/>
  <c r="L78" i="11"/>
  <c r="H78" i="11"/>
  <c r="Z78" i="11"/>
  <c r="U78" i="11"/>
  <c r="O78" i="11"/>
  <c r="J78" i="11"/>
  <c r="E78" i="11"/>
  <c r="Y78" i="11"/>
  <c r="S78" i="11"/>
  <c r="N78" i="11"/>
  <c r="I78" i="11"/>
  <c r="D78" i="11" a="1"/>
  <c r="D78" i="11" s="1"/>
  <c r="D76" i="6" s="1"/>
  <c r="W78" i="11"/>
  <c r="R78" i="11"/>
  <c r="M78" i="11"/>
  <c r="G78" i="11"/>
  <c r="AA78" i="11"/>
  <c r="V78" i="11"/>
  <c r="Q78" i="11"/>
  <c r="K78" i="11"/>
  <c r="F78" i="11"/>
  <c r="C79" i="11" a="1"/>
  <c r="C79" i="11" s="1"/>
  <c r="C77" i="6" s="1"/>
  <c r="C76" i="6"/>
  <c r="C78" i="12"/>
  <c r="B77" i="12"/>
  <c r="B75" i="6"/>
  <c r="B78" i="11"/>
  <c r="G77" i="6" l="1"/>
  <c r="K77" i="6"/>
  <c r="L77" i="6"/>
  <c r="H77" i="6"/>
  <c r="J77" i="6"/>
  <c r="I77" i="6"/>
  <c r="AB78" i="12"/>
  <c r="X78" i="12"/>
  <c r="T78" i="12"/>
  <c r="P78" i="12"/>
  <c r="L78" i="12"/>
  <c r="H78" i="12"/>
  <c r="AA78" i="12"/>
  <c r="W78" i="12"/>
  <c r="S78" i="12"/>
  <c r="O78" i="12"/>
  <c r="K78" i="12"/>
  <c r="G78" i="12"/>
  <c r="Y78" i="12"/>
  <c r="Q78" i="12"/>
  <c r="I78" i="12"/>
  <c r="V78" i="12"/>
  <c r="N78" i="12"/>
  <c r="F78" i="12"/>
  <c r="U78" i="12"/>
  <c r="M78" i="12"/>
  <c r="E78" i="12"/>
  <c r="J78" i="12"/>
  <c r="R78" i="12"/>
  <c r="Z78" i="12"/>
  <c r="E76" i="6" a="1"/>
  <c r="E76" i="6" s="1"/>
  <c r="G76" i="6"/>
  <c r="L76" i="6"/>
  <c r="J76" i="6"/>
  <c r="H76" i="6"/>
  <c r="K76" i="6"/>
  <c r="I76" i="6"/>
  <c r="D77" i="12"/>
  <c r="AB79" i="11"/>
  <c r="X79" i="11"/>
  <c r="T79" i="11"/>
  <c r="P79" i="11"/>
  <c r="L79" i="11"/>
  <c r="H79" i="11"/>
  <c r="Y79" i="11"/>
  <c r="S79" i="11"/>
  <c r="N79" i="11"/>
  <c r="I79" i="11"/>
  <c r="D79" i="11" a="1"/>
  <c r="D79" i="11" s="1"/>
  <c r="D77" i="6" s="1"/>
  <c r="E77" i="6" s="1" a="1"/>
  <c r="E77" i="6" s="1"/>
  <c r="W79" i="11"/>
  <c r="R79" i="11"/>
  <c r="M79" i="11"/>
  <c r="G79" i="11"/>
  <c r="AA79" i="11"/>
  <c r="V79" i="11"/>
  <c r="Q79" i="11"/>
  <c r="K79" i="11"/>
  <c r="F79" i="11"/>
  <c r="Z79" i="11"/>
  <c r="U79" i="11"/>
  <c r="O79" i="11"/>
  <c r="J79" i="11"/>
  <c r="E79" i="11"/>
  <c r="C80" i="11" a="1"/>
  <c r="C80" i="11" s="1"/>
  <c r="C78" i="6" s="1"/>
  <c r="C79" i="12"/>
  <c r="B78" i="12"/>
  <c r="B76" i="6"/>
  <c r="B79" i="11"/>
  <c r="AA79" i="12" l="1"/>
  <c r="X79" i="12"/>
  <c r="T79" i="12"/>
  <c r="P79" i="12"/>
  <c r="L79" i="12"/>
  <c r="H79" i="12"/>
  <c r="AB79" i="12"/>
  <c r="W79" i="12"/>
  <c r="S79" i="12"/>
  <c r="O79" i="12"/>
  <c r="K79" i="12"/>
  <c r="G79" i="12"/>
  <c r="Y79" i="12"/>
  <c r="Q79" i="12"/>
  <c r="I79" i="12"/>
  <c r="V79" i="12"/>
  <c r="N79" i="12"/>
  <c r="F79" i="12"/>
  <c r="U79" i="12"/>
  <c r="M79" i="12"/>
  <c r="E79" i="12"/>
  <c r="R79" i="12"/>
  <c r="J79" i="12"/>
  <c r="Z79" i="12"/>
  <c r="G78" i="6"/>
  <c r="K78" i="6"/>
  <c r="L78" i="6"/>
  <c r="H78" i="6"/>
  <c r="J78" i="6"/>
  <c r="I78" i="6"/>
  <c r="AB80" i="11"/>
  <c r="X80" i="11"/>
  <c r="T80" i="11"/>
  <c r="P80" i="11"/>
  <c r="L80" i="11"/>
  <c r="H80" i="11"/>
  <c r="W80" i="11"/>
  <c r="R80" i="11"/>
  <c r="M80" i="11"/>
  <c r="G80" i="11"/>
  <c r="AA80" i="11"/>
  <c r="V80" i="11"/>
  <c r="Q80" i="11"/>
  <c r="K80" i="11"/>
  <c r="F80" i="11"/>
  <c r="Z80" i="11"/>
  <c r="U80" i="11"/>
  <c r="O80" i="11"/>
  <c r="J80" i="11"/>
  <c r="E80" i="11"/>
  <c r="Y80" i="11"/>
  <c r="S80" i="11"/>
  <c r="N80" i="11"/>
  <c r="I80" i="11"/>
  <c r="D80" i="11" a="1"/>
  <c r="D80" i="11" s="1"/>
  <c r="D78" i="6" s="1"/>
  <c r="E78" i="6" s="1" a="1"/>
  <c r="E78" i="6" s="1"/>
  <c r="C81" i="11" a="1"/>
  <c r="C81" i="11" s="1"/>
  <c r="C80" i="12"/>
  <c r="D78" i="12"/>
  <c r="B79" i="12"/>
  <c r="B77" i="6"/>
  <c r="B80" i="11"/>
  <c r="AA80" i="12" l="1"/>
  <c r="W80" i="12"/>
  <c r="S80" i="12"/>
  <c r="O80" i="12"/>
  <c r="K80" i="12"/>
  <c r="G80" i="12"/>
  <c r="Y80" i="12"/>
  <c r="U80" i="12"/>
  <c r="Q80" i="12"/>
  <c r="M80" i="12"/>
  <c r="I80" i="12"/>
  <c r="E80" i="12"/>
  <c r="V80" i="12"/>
  <c r="N80" i="12"/>
  <c r="F80" i="12"/>
  <c r="AB80" i="12"/>
  <c r="T80" i="12"/>
  <c r="L80" i="12"/>
  <c r="P80" i="12"/>
  <c r="Z80" i="12"/>
  <c r="J80" i="12"/>
  <c r="X80" i="12"/>
  <c r="H80" i="12"/>
  <c r="R80" i="12"/>
  <c r="AB81" i="11"/>
  <c r="X81" i="11"/>
  <c r="T81" i="11"/>
  <c r="P81" i="11"/>
  <c r="L81" i="11"/>
  <c r="H81" i="11"/>
  <c r="AA81" i="11"/>
  <c r="V81" i="11"/>
  <c r="Q81" i="11"/>
  <c r="K81" i="11"/>
  <c r="F81" i="11"/>
  <c r="Z81" i="11"/>
  <c r="U81" i="11"/>
  <c r="O81" i="11"/>
  <c r="J81" i="11"/>
  <c r="E81" i="11"/>
  <c r="Y81" i="11"/>
  <c r="S81" i="11"/>
  <c r="N81" i="11"/>
  <c r="I81" i="11"/>
  <c r="D81" i="11" a="1"/>
  <c r="D81" i="11" s="1"/>
  <c r="D79" i="6" s="1"/>
  <c r="W81" i="11"/>
  <c r="R81" i="11"/>
  <c r="M81" i="11"/>
  <c r="G81" i="11"/>
  <c r="C82" i="11" a="1"/>
  <c r="C82" i="11" s="1"/>
  <c r="C81" i="12"/>
  <c r="D79" i="12"/>
  <c r="C79" i="6"/>
  <c r="B80" i="12"/>
  <c r="B78" i="6"/>
  <c r="B81" i="11"/>
  <c r="AA81" i="12" l="1"/>
  <c r="W81" i="12"/>
  <c r="S81" i="12"/>
  <c r="O81" i="12"/>
  <c r="K81" i="12"/>
  <c r="G81" i="12"/>
  <c r="Y81" i="12"/>
  <c r="U81" i="12"/>
  <c r="Q81" i="12"/>
  <c r="M81" i="12"/>
  <c r="I81" i="12"/>
  <c r="E81" i="12"/>
  <c r="V81" i="12"/>
  <c r="N81" i="12"/>
  <c r="F81" i="12"/>
  <c r="AB81" i="12"/>
  <c r="T81" i="12"/>
  <c r="L81" i="12"/>
  <c r="X81" i="12"/>
  <c r="H81" i="12"/>
  <c r="R81" i="12"/>
  <c r="P81" i="12"/>
  <c r="Z81" i="12"/>
  <c r="J81" i="12"/>
  <c r="E79" i="6" a="1"/>
  <c r="E79" i="6" s="1"/>
  <c r="G79" i="6"/>
  <c r="H79" i="6"/>
  <c r="L79" i="6"/>
  <c r="K79" i="6"/>
  <c r="I79" i="6"/>
  <c r="J79" i="6"/>
  <c r="D80" i="12"/>
  <c r="AB82" i="11"/>
  <c r="X82" i="11"/>
  <c r="T82" i="11"/>
  <c r="P82" i="11"/>
  <c r="L82" i="11"/>
  <c r="H82" i="11"/>
  <c r="Z82" i="11"/>
  <c r="U82" i="11"/>
  <c r="O82" i="11"/>
  <c r="J82" i="11"/>
  <c r="E82" i="11"/>
  <c r="Y82" i="11"/>
  <c r="S82" i="11"/>
  <c r="N82" i="11"/>
  <c r="I82" i="11"/>
  <c r="D82" i="11" a="1"/>
  <c r="D82" i="11" s="1"/>
  <c r="D80" i="6" s="1"/>
  <c r="W82" i="11"/>
  <c r="R82" i="11"/>
  <c r="M82" i="11"/>
  <c r="G82" i="11"/>
  <c r="AA82" i="11"/>
  <c r="V82" i="11"/>
  <c r="Q82" i="11"/>
  <c r="K82" i="11"/>
  <c r="F82" i="11"/>
  <c r="C83" i="11" a="1"/>
  <c r="C83" i="11" s="1"/>
  <c r="C82" i="12"/>
  <c r="C80" i="6"/>
  <c r="B81" i="12"/>
  <c r="B79" i="6"/>
  <c r="B82" i="11"/>
  <c r="E80" i="6" l="1" a="1"/>
  <c r="E80" i="6" s="1"/>
  <c r="G80" i="6"/>
  <c r="H80" i="6"/>
  <c r="J80" i="6"/>
  <c r="L80" i="6"/>
  <c r="K80" i="6"/>
  <c r="I80" i="6"/>
  <c r="AA82" i="12"/>
  <c r="W82" i="12"/>
  <c r="S82" i="12"/>
  <c r="O82" i="12"/>
  <c r="K82" i="12"/>
  <c r="G82" i="12"/>
  <c r="Y82" i="12"/>
  <c r="U82" i="12"/>
  <c r="Q82" i="12"/>
  <c r="M82" i="12"/>
  <c r="I82" i="12"/>
  <c r="E82" i="12"/>
  <c r="V82" i="12"/>
  <c r="N82" i="12"/>
  <c r="F82" i="12"/>
  <c r="AB82" i="12"/>
  <c r="T82" i="12"/>
  <c r="L82" i="12"/>
  <c r="P82" i="12"/>
  <c r="Z82" i="12"/>
  <c r="J82" i="12"/>
  <c r="X82" i="12"/>
  <c r="H82" i="12"/>
  <c r="R82" i="12"/>
  <c r="AB83" i="11"/>
  <c r="X83" i="11"/>
  <c r="T83" i="11"/>
  <c r="P83" i="11"/>
  <c r="L83" i="11"/>
  <c r="H83" i="11"/>
  <c r="Y83" i="11"/>
  <c r="S83" i="11"/>
  <c r="N83" i="11"/>
  <c r="I83" i="11"/>
  <c r="D83" i="11" a="1"/>
  <c r="D83" i="11" s="1"/>
  <c r="D81" i="6" s="1"/>
  <c r="W83" i="11"/>
  <c r="R83" i="11"/>
  <c r="M83" i="11"/>
  <c r="G83" i="11"/>
  <c r="AA83" i="11"/>
  <c r="V83" i="11"/>
  <c r="Q83" i="11"/>
  <c r="K83" i="11"/>
  <c r="F83" i="11"/>
  <c r="Z83" i="11"/>
  <c r="U83" i="11"/>
  <c r="O83" i="11"/>
  <c r="J83" i="11"/>
  <c r="E83" i="11"/>
  <c r="C84" i="11" a="1"/>
  <c r="C84" i="11" s="1"/>
  <c r="C82" i="6" s="1"/>
  <c r="C83" i="12"/>
  <c r="D81" i="12"/>
  <c r="C81" i="6"/>
  <c r="B82" i="12"/>
  <c r="B80" i="6"/>
  <c r="B83" i="11"/>
  <c r="G82" i="6" l="1"/>
  <c r="K82" i="6"/>
  <c r="L82" i="6"/>
  <c r="H82" i="6"/>
  <c r="J82" i="6"/>
  <c r="I82" i="6"/>
  <c r="E81" i="6" a="1"/>
  <c r="E81" i="6" s="1"/>
  <c r="G81" i="6"/>
  <c r="K81" i="6"/>
  <c r="L81" i="6"/>
  <c r="I81" i="6"/>
  <c r="J81" i="6"/>
  <c r="H81" i="6"/>
  <c r="AA83" i="12"/>
  <c r="W83" i="12"/>
  <c r="S83" i="12"/>
  <c r="O83" i="12"/>
  <c r="K83" i="12"/>
  <c r="G83" i="12"/>
  <c r="Y83" i="12"/>
  <c r="U83" i="12"/>
  <c r="Q83" i="12"/>
  <c r="M83" i="12"/>
  <c r="I83" i="12"/>
  <c r="E83" i="12"/>
  <c r="V83" i="12"/>
  <c r="N83" i="12"/>
  <c r="F83" i="12"/>
  <c r="AB83" i="12"/>
  <c r="T83" i="12"/>
  <c r="L83" i="12"/>
  <c r="X83" i="12"/>
  <c r="H83" i="12"/>
  <c r="R83" i="12"/>
  <c r="P83" i="12"/>
  <c r="Z83" i="12"/>
  <c r="J83" i="12"/>
  <c r="D82" i="12"/>
  <c r="AB84" i="11"/>
  <c r="X84" i="11"/>
  <c r="T84" i="11"/>
  <c r="P84" i="11"/>
  <c r="L84" i="11"/>
  <c r="H84" i="11"/>
  <c r="W84" i="11"/>
  <c r="R84" i="11"/>
  <c r="M84" i="11"/>
  <c r="G84" i="11"/>
  <c r="AA84" i="11"/>
  <c r="V84" i="11"/>
  <c r="Q84" i="11"/>
  <c r="K84" i="11"/>
  <c r="F84" i="11"/>
  <c r="Z84" i="11"/>
  <c r="U84" i="11"/>
  <c r="O84" i="11"/>
  <c r="J84" i="11"/>
  <c r="E84" i="11"/>
  <c r="Y84" i="11"/>
  <c r="S84" i="11"/>
  <c r="N84" i="11"/>
  <c r="I84" i="11"/>
  <c r="D84" i="11" a="1"/>
  <c r="D84" i="11" s="1"/>
  <c r="D82" i="6" s="1"/>
  <c r="E82" i="6" s="1" a="1"/>
  <c r="E82" i="6" s="1"/>
  <c r="C85" i="11" a="1"/>
  <c r="C85" i="11" s="1"/>
  <c r="C84" i="12"/>
  <c r="B83" i="12"/>
  <c r="B81" i="6"/>
  <c r="B84" i="11"/>
  <c r="AA84" i="12" l="1"/>
  <c r="W84" i="12"/>
  <c r="S84" i="12"/>
  <c r="O84" i="12"/>
  <c r="K84" i="12"/>
  <c r="G84" i="12"/>
  <c r="Y84" i="12"/>
  <c r="U84" i="12"/>
  <c r="Q84" i="12"/>
  <c r="M84" i="12"/>
  <c r="I84" i="12"/>
  <c r="E84" i="12"/>
  <c r="V84" i="12"/>
  <c r="N84" i="12"/>
  <c r="F84" i="12"/>
  <c r="AB84" i="12"/>
  <c r="T84" i="12"/>
  <c r="L84" i="12"/>
  <c r="P84" i="12"/>
  <c r="Z84" i="12"/>
  <c r="J84" i="12"/>
  <c r="X84" i="12"/>
  <c r="H84" i="12"/>
  <c r="R84" i="12"/>
  <c r="AB85" i="11"/>
  <c r="X85" i="11"/>
  <c r="T85" i="11"/>
  <c r="P85" i="11"/>
  <c r="L85" i="11"/>
  <c r="H85" i="11"/>
  <c r="AA85" i="11"/>
  <c r="V85" i="11"/>
  <c r="Q85" i="11"/>
  <c r="K85" i="11"/>
  <c r="F85" i="11"/>
  <c r="Z85" i="11"/>
  <c r="U85" i="11"/>
  <c r="O85" i="11"/>
  <c r="J85" i="11"/>
  <c r="E85" i="11"/>
  <c r="Y85" i="11"/>
  <c r="S85" i="11"/>
  <c r="N85" i="11"/>
  <c r="I85" i="11"/>
  <c r="D85" i="11" a="1"/>
  <c r="D85" i="11" s="1"/>
  <c r="D83" i="6" s="1"/>
  <c r="W85" i="11"/>
  <c r="R85" i="11"/>
  <c r="M85" i="11"/>
  <c r="G85" i="11"/>
  <c r="C86" i="11" a="1"/>
  <c r="C86" i="11" s="1"/>
  <c r="C86" i="12" s="1"/>
  <c r="C83" i="6"/>
  <c r="C85" i="12"/>
  <c r="D83" i="12"/>
  <c r="B84" i="12"/>
  <c r="B82" i="6"/>
  <c r="B85" i="11"/>
  <c r="AA85" i="12" l="1"/>
  <c r="W85" i="12"/>
  <c r="S85" i="12"/>
  <c r="O85" i="12"/>
  <c r="K85" i="12"/>
  <c r="G85" i="12"/>
  <c r="Y85" i="12"/>
  <c r="U85" i="12"/>
  <c r="Q85" i="12"/>
  <c r="M85" i="12"/>
  <c r="I85" i="12"/>
  <c r="E85" i="12"/>
  <c r="V85" i="12"/>
  <c r="N85" i="12"/>
  <c r="F85" i="12"/>
  <c r="AB85" i="12"/>
  <c r="T85" i="12"/>
  <c r="L85" i="12"/>
  <c r="X85" i="12"/>
  <c r="H85" i="12"/>
  <c r="R85" i="12"/>
  <c r="P85" i="12"/>
  <c r="J85" i="12"/>
  <c r="Z85" i="12"/>
  <c r="E83" i="6" a="1"/>
  <c r="E83" i="6" s="1"/>
  <c r="G83" i="6"/>
  <c r="L83" i="6"/>
  <c r="H83" i="6"/>
  <c r="K83" i="6"/>
  <c r="J83" i="6"/>
  <c r="I83" i="6"/>
  <c r="AA86" i="12"/>
  <c r="W86" i="12"/>
  <c r="S86" i="12"/>
  <c r="O86" i="12"/>
  <c r="K86" i="12"/>
  <c r="G86" i="12"/>
  <c r="Y86" i="12"/>
  <c r="U86" i="12"/>
  <c r="Q86" i="12"/>
  <c r="M86" i="12"/>
  <c r="I86" i="12"/>
  <c r="E86" i="12"/>
  <c r="V86" i="12"/>
  <c r="N86" i="12"/>
  <c r="F86" i="12"/>
  <c r="AB86" i="12"/>
  <c r="T86" i="12"/>
  <c r="L86" i="12"/>
  <c r="P86" i="12"/>
  <c r="Z86" i="12"/>
  <c r="J86" i="12"/>
  <c r="X86" i="12"/>
  <c r="H86" i="12"/>
  <c r="R86" i="12"/>
  <c r="D84" i="12"/>
  <c r="AB86" i="11"/>
  <c r="X86" i="11"/>
  <c r="T86" i="11"/>
  <c r="P86" i="11"/>
  <c r="L86" i="11"/>
  <c r="H86" i="11"/>
  <c r="Z86" i="11"/>
  <c r="U86" i="11"/>
  <c r="O86" i="11"/>
  <c r="J86" i="11"/>
  <c r="E86" i="11"/>
  <c r="Y86" i="11"/>
  <c r="S86" i="11"/>
  <c r="N86" i="11"/>
  <c r="I86" i="11"/>
  <c r="D86" i="11" a="1"/>
  <c r="D86" i="11" s="1"/>
  <c r="D84" i="6" s="1"/>
  <c r="W86" i="11"/>
  <c r="R86" i="11"/>
  <c r="M86" i="11"/>
  <c r="G86" i="11"/>
  <c r="AA86" i="11"/>
  <c r="V86" i="11"/>
  <c r="Q86" i="11"/>
  <c r="K86" i="11"/>
  <c r="F86" i="11"/>
  <c r="C87" i="11" a="1"/>
  <c r="C87" i="11" s="1"/>
  <c r="C84" i="6"/>
  <c r="B85" i="12"/>
  <c r="B83" i="6"/>
  <c r="B86" i="11"/>
  <c r="E84" i="6" l="1" a="1"/>
  <c r="E84" i="6" s="1"/>
  <c r="G84" i="6"/>
  <c r="L84" i="6"/>
  <c r="J84" i="6"/>
  <c r="K84" i="6"/>
  <c r="H84" i="6"/>
  <c r="I84" i="6"/>
  <c r="AB87" i="11"/>
  <c r="X87" i="11"/>
  <c r="T87" i="11"/>
  <c r="P87" i="11"/>
  <c r="L87" i="11"/>
  <c r="H87" i="11"/>
  <c r="Y87" i="11"/>
  <c r="S87" i="11"/>
  <c r="N87" i="11"/>
  <c r="I87" i="11"/>
  <c r="D87" i="11" a="1"/>
  <c r="D87" i="11" s="1"/>
  <c r="D85" i="6" s="1"/>
  <c r="W87" i="11"/>
  <c r="R87" i="11"/>
  <c r="M87" i="11"/>
  <c r="G87" i="11"/>
  <c r="AA87" i="11"/>
  <c r="V87" i="11"/>
  <c r="Q87" i="11"/>
  <c r="K87" i="11"/>
  <c r="F87" i="11"/>
  <c r="Z87" i="11"/>
  <c r="U87" i="11"/>
  <c r="O87" i="11"/>
  <c r="J87" i="11"/>
  <c r="E87" i="11"/>
  <c r="C88" i="11" a="1"/>
  <c r="C88" i="11" s="1"/>
  <c r="C88" i="12" s="1"/>
  <c r="C85" i="6"/>
  <c r="D85" i="12"/>
  <c r="C87" i="12"/>
  <c r="B84" i="6"/>
  <c r="B86" i="12"/>
  <c r="B87" i="11"/>
  <c r="D86" i="12"/>
  <c r="AA87" i="12" l="1"/>
  <c r="W87" i="12"/>
  <c r="S87" i="12"/>
  <c r="O87" i="12"/>
  <c r="K87" i="12"/>
  <c r="G87" i="12"/>
  <c r="Y87" i="12"/>
  <c r="U87" i="12"/>
  <c r="Q87" i="12"/>
  <c r="M87" i="12"/>
  <c r="I87" i="12"/>
  <c r="E87" i="12"/>
  <c r="V87" i="12"/>
  <c r="N87" i="12"/>
  <c r="F87" i="12"/>
  <c r="AB87" i="12"/>
  <c r="T87" i="12"/>
  <c r="L87" i="12"/>
  <c r="X87" i="12"/>
  <c r="H87" i="12"/>
  <c r="R87" i="12"/>
  <c r="P87" i="12"/>
  <c r="J87" i="12"/>
  <c r="Z87" i="12"/>
  <c r="AA88" i="12"/>
  <c r="W88" i="12"/>
  <c r="S88" i="12"/>
  <c r="O88" i="12"/>
  <c r="K88" i="12"/>
  <c r="G88" i="12"/>
  <c r="Y88" i="12"/>
  <c r="U88" i="12"/>
  <c r="Q88" i="12"/>
  <c r="M88" i="12"/>
  <c r="I88" i="12"/>
  <c r="E88" i="12"/>
  <c r="V88" i="12"/>
  <c r="N88" i="12"/>
  <c r="F88" i="12"/>
  <c r="AB88" i="12"/>
  <c r="T88" i="12"/>
  <c r="L88" i="12"/>
  <c r="P88" i="12"/>
  <c r="Z88" i="12"/>
  <c r="J88" i="12"/>
  <c r="X88" i="12"/>
  <c r="H88" i="12"/>
  <c r="R88" i="12"/>
  <c r="E85" i="6" a="1"/>
  <c r="E85" i="6" s="1"/>
  <c r="G85" i="6"/>
  <c r="H85" i="6"/>
  <c r="K85" i="6"/>
  <c r="L85" i="6"/>
  <c r="J85" i="6"/>
  <c r="I85" i="6"/>
  <c r="AB88" i="11"/>
  <c r="X88" i="11"/>
  <c r="T88" i="11"/>
  <c r="P88" i="11"/>
  <c r="L88" i="11"/>
  <c r="H88" i="11"/>
  <c r="W88" i="11"/>
  <c r="R88" i="11"/>
  <c r="M88" i="11"/>
  <c r="G88" i="11"/>
  <c r="AA88" i="11"/>
  <c r="V88" i="11"/>
  <c r="Q88" i="11"/>
  <c r="K88" i="11"/>
  <c r="F88" i="11"/>
  <c r="Z88" i="11"/>
  <c r="U88" i="11"/>
  <c r="O88" i="11"/>
  <c r="J88" i="11"/>
  <c r="E88" i="11"/>
  <c r="Y88" i="11"/>
  <c r="S88" i="11"/>
  <c r="N88" i="11"/>
  <c r="I88" i="11"/>
  <c r="D88" i="11" a="1"/>
  <c r="D88" i="11" s="1"/>
  <c r="D86" i="6" s="1"/>
  <c r="C89" i="11" a="1"/>
  <c r="C89" i="11" s="1"/>
  <c r="C87" i="6" s="1"/>
  <c r="C86" i="6"/>
  <c r="B87" i="12"/>
  <c r="B85" i="6"/>
  <c r="B88" i="11"/>
  <c r="D88" i="12" l="1"/>
  <c r="G87" i="6"/>
  <c r="K87" i="6"/>
  <c r="L87" i="6"/>
  <c r="H87" i="6"/>
  <c r="I87" i="6"/>
  <c r="J87" i="6"/>
  <c r="E86" i="6" a="1"/>
  <c r="E86" i="6" s="1"/>
  <c r="G86" i="6"/>
  <c r="K86" i="6"/>
  <c r="J86" i="6"/>
  <c r="L86" i="6"/>
  <c r="H86" i="6"/>
  <c r="I86" i="6"/>
  <c r="D87" i="12"/>
  <c r="AB89" i="11"/>
  <c r="X89" i="11"/>
  <c r="T89" i="11"/>
  <c r="P89" i="11"/>
  <c r="L89" i="11"/>
  <c r="H89" i="11"/>
  <c r="AA89" i="11"/>
  <c r="V89" i="11"/>
  <c r="Q89" i="11"/>
  <c r="K89" i="11"/>
  <c r="F89" i="11"/>
  <c r="Z89" i="11"/>
  <c r="U89" i="11"/>
  <c r="O89" i="11"/>
  <c r="J89" i="11"/>
  <c r="E89" i="11"/>
  <c r="Y89" i="11"/>
  <c r="S89" i="11"/>
  <c r="N89" i="11"/>
  <c r="I89" i="11"/>
  <c r="D89" i="11" a="1"/>
  <c r="D89" i="11" s="1"/>
  <c r="D87" i="6" s="1"/>
  <c r="E87" i="6" s="1" a="1"/>
  <c r="E87" i="6" s="1"/>
  <c r="W89" i="11"/>
  <c r="R89" i="11"/>
  <c r="M89" i="11"/>
  <c r="G89" i="11"/>
  <c r="C90" i="11" a="1"/>
  <c r="C90" i="11" s="1"/>
  <c r="C89" i="12"/>
  <c r="B86" i="6"/>
  <c r="B88" i="12"/>
  <c r="B89" i="11"/>
  <c r="AA89" i="12" l="1"/>
  <c r="W89" i="12"/>
  <c r="S89" i="12"/>
  <c r="O89" i="12"/>
  <c r="K89" i="12"/>
  <c r="G89" i="12"/>
  <c r="Y89" i="12"/>
  <c r="U89" i="12"/>
  <c r="Q89" i="12"/>
  <c r="M89" i="12"/>
  <c r="I89" i="12"/>
  <c r="E89" i="12"/>
  <c r="V89" i="12"/>
  <c r="N89" i="12"/>
  <c r="F89" i="12"/>
  <c r="AB89" i="12"/>
  <c r="T89" i="12"/>
  <c r="L89" i="12"/>
  <c r="X89" i="12"/>
  <c r="H89" i="12"/>
  <c r="R89" i="12"/>
  <c r="P89" i="12"/>
  <c r="Z89" i="12"/>
  <c r="J89" i="12"/>
  <c r="AB90" i="11"/>
  <c r="X90" i="11"/>
  <c r="T90" i="11"/>
  <c r="P90" i="11"/>
  <c r="L90" i="11"/>
  <c r="H90" i="11"/>
  <c r="Z90" i="11"/>
  <c r="U90" i="11"/>
  <c r="O90" i="11"/>
  <c r="J90" i="11"/>
  <c r="E90" i="11"/>
  <c r="Y90" i="11"/>
  <c r="S90" i="11"/>
  <c r="N90" i="11"/>
  <c r="I90" i="11"/>
  <c r="D90" i="11" a="1"/>
  <c r="D90" i="11" s="1"/>
  <c r="D88" i="6" s="1"/>
  <c r="W90" i="11"/>
  <c r="R90" i="11"/>
  <c r="M90" i="11"/>
  <c r="G90" i="11"/>
  <c r="AA90" i="11"/>
  <c r="V90" i="11"/>
  <c r="Q90" i="11"/>
  <c r="K90" i="11"/>
  <c r="F90" i="11"/>
  <c r="C91" i="11" a="1"/>
  <c r="C91" i="11" s="1"/>
  <c r="C88" i="6"/>
  <c r="C90" i="12"/>
  <c r="B89" i="12"/>
  <c r="B87" i="6"/>
  <c r="B90" i="11"/>
  <c r="AA90" i="12" l="1"/>
  <c r="W90" i="12"/>
  <c r="S90" i="12"/>
  <c r="O90" i="12"/>
  <c r="K90" i="12"/>
  <c r="G90" i="12"/>
  <c r="Y90" i="12"/>
  <c r="U90" i="12"/>
  <c r="Q90" i="12"/>
  <c r="M90" i="12"/>
  <c r="I90" i="12"/>
  <c r="E90" i="12"/>
  <c r="V90" i="12"/>
  <c r="N90" i="12"/>
  <c r="F90" i="12"/>
  <c r="AB90" i="12"/>
  <c r="T90" i="12"/>
  <c r="L90" i="12"/>
  <c r="P90" i="12"/>
  <c r="Z90" i="12"/>
  <c r="J90" i="12"/>
  <c r="X90" i="12"/>
  <c r="H90" i="12"/>
  <c r="R90" i="12"/>
  <c r="E88" i="6" a="1"/>
  <c r="E88" i="6" s="1"/>
  <c r="G88" i="6"/>
  <c r="J88" i="6"/>
  <c r="K88" i="6"/>
  <c r="H88" i="6"/>
  <c r="L88" i="6"/>
  <c r="I88" i="6"/>
  <c r="D89" i="12"/>
  <c r="AB91" i="11"/>
  <c r="X91" i="11"/>
  <c r="T91" i="11"/>
  <c r="P91" i="11"/>
  <c r="L91" i="11"/>
  <c r="H91" i="11"/>
  <c r="Y91" i="11"/>
  <c r="S91" i="11"/>
  <c r="N91" i="11"/>
  <c r="I91" i="11"/>
  <c r="D91" i="11" a="1"/>
  <c r="D91" i="11" s="1"/>
  <c r="D89" i="6" s="1"/>
  <c r="W91" i="11"/>
  <c r="R91" i="11"/>
  <c r="M91" i="11"/>
  <c r="G91" i="11"/>
  <c r="AA91" i="11"/>
  <c r="V91" i="11"/>
  <c r="Q91" i="11"/>
  <c r="K91" i="11"/>
  <c r="F91" i="11"/>
  <c r="Z91" i="11"/>
  <c r="U91" i="11"/>
  <c r="O91" i="11"/>
  <c r="J91" i="11"/>
  <c r="E91" i="11"/>
  <c r="C92" i="11" a="1"/>
  <c r="C92" i="11" s="1"/>
  <c r="C92" i="12" s="1"/>
  <c r="C89" i="6"/>
  <c r="C91" i="12"/>
  <c r="B90" i="12"/>
  <c r="B88" i="6"/>
  <c r="B91" i="11"/>
  <c r="D90" i="12" l="1"/>
  <c r="E89" i="6" a="1"/>
  <c r="E89" i="6" s="1"/>
  <c r="G89" i="6"/>
  <c r="K89" i="6"/>
  <c r="L89" i="6"/>
  <c r="H89" i="6"/>
  <c r="I89" i="6"/>
  <c r="J89" i="6"/>
  <c r="AA91" i="12"/>
  <c r="W91" i="12"/>
  <c r="S91" i="12"/>
  <c r="O91" i="12"/>
  <c r="K91" i="12"/>
  <c r="G91" i="12"/>
  <c r="Y91" i="12"/>
  <c r="U91" i="12"/>
  <c r="Q91" i="12"/>
  <c r="M91" i="12"/>
  <c r="I91" i="12"/>
  <c r="E91" i="12"/>
  <c r="V91" i="12"/>
  <c r="N91" i="12"/>
  <c r="F91" i="12"/>
  <c r="AB91" i="12"/>
  <c r="T91" i="12"/>
  <c r="L91" i="12"/>
  <c r="X91" i="12"/>
  <c r="H91" i="12"/>
  <c r="R91" i="12"/>
  <c r="P91" i="12"/>
  <c r="Z91" i="12"/>
  <c r="J91" i="12"/>
  <c r="AA92" i="12"/>
  <c r="W92" i="12"/>
  <c r="S92" i="12"/>
  <c r="O92" i="12"/>
  <c r="K92" i="12"/>
  <c r="G92" i="12"/>
  <c r="Y92" i="12"/>
  <c r="U92" i="12"/>
  <c r="Q92" i="12"/>
  <c r="M92" i="12"/>
  <c r="I92" i="12"/>
  <c r="E92" i="12"/>
  <c r="V92" i="12"/>
  <c r="N92" i="12"/>
  <c r="F92" i="12"/>
  <c r="AB92" i="12"/>
  <c r="T92" i="12"/>
  <c r="L92" i="12"/>
  <c r="P92" i="12"/>
  <c r="Z92" i="12"/>
  <c r="J92" i="12"/>
  <c r="X92" i="12"/>
  <c r="H92" i="12"/>
  <c r="R92" i="12"/>
  <c r="AB92" i="11"/>
  <c r="X92" i="11"/>
  <c r="T92" i="11"/>
  <c r="P92" i="11"/>
  <c r="L92" i="11"/>
  <c r="H92" i="11"/>
  <c r="W92" i="11"/>
  <c r="R92" i="11"/>
  <c r="M92" i="11"/>
  <c r="G92" i="11"/>
  <c r="AA92" i="11"/>
  <c r="V92" i="11"/>
  <c r="Q92" i="11"/>
  <c r="K92" i="11"/>
  <c r="F92" i="11"/>
  <c r="Z92" i="11"/>
  <c r="U92" i="11"/>
  <c r="O92" i="11"/>
  <c r="J92" i="11"/>
  <c r="E92" i="11"/>
  <c r="Y92" i="11"/>
  <c r="S92" i="11"/>
  <c r="N92" i="11"/>
  <c r="I92" i="11"/>
  <c r="D92" i="11" a="1"/>
  <c r="D92" i="11" s="1"/>
  <c r="D90" i="6" s="1"/>
  <c r="C93" i="11" a="1"/>
  <c r="C93" i="11" s="1"/>
  <c r="C91" i="6" s="1"/>
  <c r="C90" i="6"/>
  <c r="B91" i="12"/>
  <c r="B89" i="6"/>
  <c r="B92" i="11"/>
  <c r="D92" i="12" l="1"/>
  <c r="E90" i="6" a="1"/>
  <c r="E90" i="6" s="1"/>
  <c r="G90" i="6"/>
  <c r="H90" i="6"/>
  <c r="L90" i="6"/>
  <c r="J90" i="6"/>
  <c r="K90" i="6"/>
  <c r="I90" i="6"/>
  <c r="G91" i="6"/>
  <c r="K91" i="6"/>
  <c r="L91" i="6"/>
  <c r="H91" i="6"/>
  <c r="I91" i="6"/>
  <c r="J91" i="6"/>
  <c r="D91" i="12"/>
  <c r="AB93" i="11"/>
  <c r="X93" i="11"/>
  <c r="T93" i="11"/>
  <c r="P93" i="11"/>
  <c r="L93" i="11"/>
  <c r="H93" i="11"/>
  <c r="AA93" i="11"/>
  <c r="V93" i="11"/>
  <c r="Q93" i="11"/>
  <c r="K93" i="11"/>
  <c r="F93" i="11"/>
  <c r="Z93" i="11"/>
  <c r="U93" i="11"/>
  <c r="O93" i="11"/>
  <c r="J93" i="11"/>
  <c r="E93" i="11"/>
  <c r="Y93" i="11"/>
  <c r="S93" i="11"/>
  <c r="N93" i="11"/>
  <c r="I93" i="11"/>
  <c r="D93" i="11" a="1"/>
  <c r="D93" i="11" s="1"/>
  <c r="D91" i="6" s="1"/>
  <c r="E91" i="6" s="1" a="1"/>
  <c r="E91" i="6" s="1"/>
  <c r="W93" i="11"/>
  <c r="R93" i="11"/>
  <c r="M93" i="11"/>
  <c r="G93" i="11"/>
  <c r="C94" i="11" a="1"/>
  <c r="C94" i="11" s="1"/>
  <c r="C94" i="12" s="1"/>
  <c r="C93" i="12"/>
  <c r="B92" i="12"/>
  <c r="B90" i="6"/>
  <c r="B93" i="11"/>
  <c r="AA94" i="12" l="1"/>
  <c r="W94" i="12"/>
  <c r="S94" i="12"/>
  <c r="O94" i="12"/>
  <c r="K94" i="12"/>
  <c r="G94" i="12"/>
  <c r="Y94" i="12"/>
  <c r="U94" i="12"/>
  <c r="Q94" i="12"/>
  <c r="M94" i="12"/>
  <c r="I94" i="12"/>
  <c r="E94" i="12"/>
  <c r="V94" i="12"/>
  <c r="N94" i="12"/>
  <c r="F94" i="12"/>
  <c r="AB94" i="12"/>
  <c r="T94" i="12"/>
  <c r="L94" i="12"/>
  <c r="P94" i="12"/>
  <c r="Z94" i="12"/>
  <c r="J94" i="12"/>
  <c r="X94" i="12"/>
  <c r="H94" i="12"/>
  <c r="R94" i="12"/>
  <c r="AA93" i="12"/>
  <c r="W93" i="12"/>
  <c r="S93" i="12"/>
  <c r="O93" i="12"/>
  <c r="K93" i="12"/>
  <c r="G93" i="12"/>
  <c r="Y93" i="12"/>
  <c r="U93" i="12"/>
  <c r="Q93" i="12"/>
  <c r="M93" i="12"/>
  <c r="I93" i="12"/>
  <c r="E93" i="12"/>
  <c r="V93" i="12"/>
  <c r="N93" i="12"/>
  <c r="F93" i="12"/>
  <c r="AB93" i="12"/>
  <c r="T93" i="12"/>
  <c r="L93" i="12"/>
  <c r="X93" i="12"/>
  <c r="H93" i="12"/>
  <c r="R93" i="12"/>
  <c r="P93" i="12"/>
  <c r="J93" i="12"/>
  <c r="Z93" i="12"/>
  <c r="AB94" i="11"/>
  <c r="X94" i="11"/>
  <c r="T94" i="11"/>
  <c r="P94" i="11"/>
  <c r="L94" i="11"/>
  <c r="H94" i="11"/>
  <c r="Z94" i="11"/>
  <c r="U94" i="11"/>
  <c r="O94" i="11"/>
  <c r="J94" i="11"/>
  <c r="E94" i="11"/>
  <c r="Y94" i="11"/>
  <c r="S94" i="11"/>
  <c r="N94" i="11"/>
  <c r="I94" i="11"/>
  <c r="D94" i="11" a="1"/>
  <c r="D94" i="11" s="1"/>
  <c r="D92" i="6" s="1"/>
  <c r="W94" i="11"/>
  <c r="R94" i="11"/>
  <c r="M94" i="11"/>
  <c r="G94" i="11"/>
  <c r="AA94" i="11"/>
  <c r="V94" i="11"/>
  <c r="Q94" i="11"/>
  <c r="K94" i="11"/>
  <c r="F94" i="11"/>
  <c r="C95" i="11" a="1"/>
  <c r="C95" i="11" s="1"/>
  <c r="C92" i="6"/>
  <c r="B93" i="12"/>
  <c r="B91" i="6"/>
  <c r="B94" i="11"/>
  <c r="E92" i="6" l="1" a="1"/>
  <c r="E92" i="6" s="1"/>
  <c r="G92" i="6"/>
  <c r="K92" i="6"/>
  <c r="H92" i="6"/>
  <c r="J92" i="6"/>
  <c r="L92" i="6"/>
  <c r="I92" i="6"/>
  <c r="D93" i="12"/>
  <c r="AB95" i="11"/>
  <c r="X95" i="11"/>
  <c r="T95" i="11"/>
  <c r="P95" i="11"/>
  <c r="L95" i="11"/>
  <c r="H95" i="11"/>
  <c r="Y95" i="11"/>
  <c r="S95" i="11"/>
  <c r="N95" i="11"/>
  <c r="I95" i="11"/>
  <c r="D95" i="11" a="1"/>
  <c r="D95" i="11" s="1"/>
  <c r="D93" i="6" s="1"/>
  <c r="W95" i="11"/>
  <c r="R95" i="11"/>
  <c r="M95" i="11"/>
  <c r="G95" i="11"/>
  <c r="AA95" i="11"/>
  <c r="V95" i="11"/>
  <c r="Q95" i="11"/>
  <c r="K95" i="11"/>
  <c r="F95" i="11"/>
  <c r="Z95" i="11"/>
  <c r="U95" i="11"/>
  <c r="O95" i="11"/>
  <c r="J95" i="11"/>
  <c r="E95" i="11"/>
  <c r="C96" i="11" a="1"/>
  <c r="C96" i="11" s="1"/>
  <c r="C96" i="12" s="1"/>
  <c r="C93" i="6"/>
  <c r="C95" i="12"/>
  <c r="B94" i="12"/>
  <c r="B92" i="6"/>
  <c r="B95" i="11"/>
  <c r="D94" i="12"/>
  <c r="E93" i="6" l="1" a="1"/>
  <c r="E93" i="6" s="1"/>
  <c r="G93" i="6"/>
  <c r="L93" i="6"/>
  <c r="H93" i="6"/>
  <c r="K93" i="6"/>
  <c r="J93" i="6"/>
  <c r="I93" i="6"/>
  <c r="AA95" i="12"/>
  <c r="W95" i="12"/>
  <c r="S95" i="12"/>
  <c r="O95" i="12"/>
  <c r="K95" i="12"/>
  <c r="G95" i="12"/>
  <c r="Y95" i="12"/>
  <c r="U95" i="12"/>
  <c r="Q95" i="12"/>
  <c r="M95" i="12"/>
  <c r="I95" i="12"/>
  <c r="E95" i="12"/>
  <c r="V95" i="12"/>
  <c r="N95" i="12"/>
  <c r="F95" i="12"/>
  <c r="AB95" i="12"/>
  <c r="T95" i="12"/>
  <c r="L95" i="12"/>
  <c r="X95" i="12"/>
  <c r="H95" i="12"/>
  <c r="R95" i="12"/>
  <c r="P95" i="12"/>
  <c r="J95" i="12"/>
  <c r="Z95" i="12"/>
  <c r="AA96" i="12"/>
  <c r="W96" i="12"/>
  <c r="S96" i="12"/>
  <c r="O96" i="12"/>
  <c r="K96" i="12"/>
  <c r="G96" i="12"/>
  <c r="Y96" i="12"/>
  <c r="U96" i="12"/>
  <c r="Q96" i="12"/>
  <c r="M96" i="12"/>
  <c r="I96" i="12"/>
  <c r="E96" i="12"/>
  <c r="V96" i="12"/>
  <c r="N96" i="12"/>
  <c r="F96" i="12"/>
  <c r="AB96" i="12"/>
  <c r="T96" i="12"/>
  <c r="L96" i="12"/>
  <c r="P96" i="12"/>
  <c r="Z96" i="12"/>
  <c r="J96" i="12"/>
  <c r="X96" i="12"/>
  <c r="H96" i="12"/>
  <c r="R96" i="12"/>
  <c r="AB96" i="11"/>
  <c r="X96" i="11"/>
  <c r="T96" i="11"/>
  <c r="P96" i="11"/>
  <c r="L96" i="11"/>
  <c r="H96" i="11"/>
  <c r="W96" i="11"/>
  <c r="R96" i="11"/>
  <c r="M96" i="11"/>
  <c r="G96" i="11"/>
  <c r="AA96" i="11"/>
  <c r="V96" i="11"/>
  <c r="Q96" i="11"/>
  <c r="K96" i="11"/>
  <c r="F96" i="11"/>
  <c r="Z96" i="11"/>
  <c r="U96" i="11"/>
  <c r="O96" i="11"/>
  <c r="J96" i="11"/>
  <c r="E96" i="11"/>
  <c r="Y96" i="11"/>
  <c r="S96" i="11"/>
  <c r="N96" i="11"/>
  <c r="I96" i="11"/>
  <c r="D96" i="11" a="1"/>
  <c r="D96" i="11" s="1"/>
  <c r="D94" i="6" s="1"/>
  <c r="C97" i="11" a="1"/>
  <c r="C97" i="11" s="1"/>
  <c r="C97" i="12" s="1"/>
  <c r="C94" i="6"/>
  <c r="B95" i="12"/>
  <c r="B93" i="6"/>
  <c r="B96" i="11"/>
  <c r="E94" i="6" l="1" a="1"/>
  <c r="E94" i="6" s="1"/>
  <c r="G94" i="6"/>
  <c r="L94" i="6"/>
  <c r="K94" i="6"/>
  <c r="J94" i="6"/>
  <c r="H94" i="6"/>
  <c r="I94" i="6"/>
  <c r="AA97" i="12"/>
  <c r="W97" i="12"/>
  <c r="S97" i="12"/>
  <c r="O97" i="12"/>
  <c r="K97" i="12"/>
  <c r="G97" i="12"/>
  <c r="Y97" i="12"/>
  <c r="U97" i="12"/>
  <c r="Q97" i="12"/>
  <c r="M97" i="12"/>
  <c r="I97" i="12"/>
  <c r="E97" i="12"/>
  <c r="V97" i="12"/>
  <c r="N97" i="12"/>
  <c r="F97" i="12"/>
  <c r="AB97" i="12"/>
  <c r="T97" i="12"/>
  <c r="L97" i="12"/>
  <c r="X97" i="12"/>
  <c r="H97" i="12"/>
  <c r="R97" i="12"/>
  <c r="P97" i="12"/>
  <c r="Z97" i="12"/>
  <c r="J97" i="12"/>
  <c r="AB97" i="11"/>
  <c r="X97" i="11"/>
  <c r="T97" i="11"/>
  <c r="P97" i="11"/>
  <c r="L97" i="11"/>
  <c r="H97" i="11"/>
  <c r="AA97" i="11"/>
  <c r="V97" i="11"/>
  <c r="Q97" i="11"/>
  <c r="K97" i="11"/>
  <c r="F97" i="11"/>
  <c r="Z97" i="11"/>
  <c r="U97" i="11"/>
  <c r="O97" i="11"/>
  <c r="J97" i="11"/>
  <c r="E97" i="11"/>
  <c r="Y97" i="11"/>
  <c r="S97" i="11"/>
  <c r="N97" i="11"/>
  <c r="I97" i="11"/>
  <c r="D97" i="11" a="1"/>
  <c r="D97" i="11" s="1"/>
  <c r="D95" i="6" s="1"/>
  <c r="W97" i="11"/>
  <c r="R97" i="11"/>
  <c r="M97" i="11"/>
  <c r="G97" i="11"/>
  <c r="C98" i="11" a="1"/>
  <c r="C98" i="11" s="1"/>
  <c r="C96" i="6" s="1"/>
  <c r="C95" i="6"/>
  <c r="D95" i="12"/>
  <c r="B96" i="12"/>
  <c r="B94" i="6"/>
  <c r="B97" i="11"/>
  <c r="D96" i="12"/>
  <c r="D97" i="12" l="1"/>
  <c r="E95" i="6" a="1"/>
  <c r="E95" i="6" s="1"/>
  <c r="G95" i="6"/>
  <c r="H95" i="6"/>
  <c r="K95" i="6"/>
  <c r="L95" i="6"/>
  <c r="I95" i="6"/>
  <c r="J95" i="6"/>
  <c r="G96" i="6"/>
  <c r="K96" i="6"/>
  <c r="J96" i="6"/>
  <c r="H96" i="6"/>
  <c r="L96" i="6"/>
  <c r="I96" i="6"/>
  <c r="AB98" i="11"/>
  <c r="X98" i="11"/>
  <c r="T98" i="11"/>
  <c r="P98" i="11"/>
  <c r="L98" i="11"/>
  <c r="H98" i="11"/>
  <c r="Z98" i="11"/>
  <c r="U98" i="11"/>
  <c r="O98" i="11"/>
  <c r="J98" i="11"/>
  <c r="E98" i="11"/>
  <c r="Y98" i="11"/>
  <c r="S98" i="11"/>
  <c r="N98" i="11"/>
  <c r="I98" i="11"/>
  <c r="D98" i="11" a="1"/>
  <c r="D98" i="11" s="1"/>
  <c r="D96" i="6" s="1"/>
  <c r="E96" i="6" s="1" a="1"/>
  <c r="E96" i="6" s="1"/>
  <c r="W98" i="11"/>
  <c r="R98" i="11"/>
  <c r="M98" i="11"/>
  <c r="G98" i="11"/>
  <c r="AA98" i="11"/>
  <c r="V98" i="11"/>
  <c r="Q98" i="11"/>
  <c r="K98" i="11"/>
  <c r="F98" i="11"/>
  <c r="C99" i="11" a="1"/>
  <c r="C99" i="11" s="1"/>
  <c r="C98" i="12"/>
  <c r="B97" i="12"/>
  <c r="B95" i="6"/>
  <c r="B98" i="11"/>
  <c r="AA98" i="12" l="1"/>
  <c r="W98" i="12"/>
  <c r="S98" i="12"/>
  <c r="O98" i="12"/>
  <c r="K98" i="12"/>
  <c r="G98" i="12"/>
  <c r="Y98" i="12"/>
  <c r="U98" i="12"/>
  <c r="Q98" i="12"/>
  <c r="M98" i="12"/>
  <c r="I98" i="12"/>
  <c r="E98" i="12"/>
  <c r="V98" i="12"/>
  <c r="N98" i="12"/>
  <c r="F98" i="12"/>
  <c r="AB98" i="12"/>
  <c r="T98" i="12"/>
  <c r="L98" i="12"/>
  <c r="P98" i="12"/>
  <c r="Z98" i="12"/>
  <c r="J98" i="12"/>
  <c r="X98" i="12"/>
  <c r="H98" i="12"/>
  <c r="R98" i="12"/>
  <c r="AB99" i="11"/>
  <c r="X99" i="11"/>
  <c r="T99" i="11"/>
  <c r="P99" i="11"/>
  <c r="L99" i="11"/>
  <c r="H99" i="11"/>
  <c r="Y99" i="11"/>
  <c r="S99" i="11"/>
  <c r="N99" i="11"/>
  <c r="I99" i="11"/>
  <c r="D99" i="11" a="1"/>
  <c r="D99" i="11" s="1"/>
  <c r="D97" i="6" s="1"/>
  <c r="W99" i="11"/>
  <c r="R99" i="11"/>
  <c r="M99" i="11"/>
  <c r="G99" i="11"/>
  <c r="AA99" i="11"/>
  <c r="V99" i="11"/>
  <c r="Q99" i="11"/>
  <c r="K99" i="11"/>
  <c r="F99" i="11"/>
  <c r="Z99" i="11"/>
  <c r="U99" i="11"/>
  <c r="O99" i="11"/>
  <c r="J99" i="11"/>
  <c r="E99" i="11"/>
  <c r="C100" i="11" a="1"/>
  <c r="C100" i="11" s="1"/>
  <c r="C98" i="6" s="1"/>
  <c r="C99" i="12"/>
  <c r="C97" i="6"/>
  <c r="B98" i="12"/>
  <c r="B96" i="6"/>
  <c r="B99" i="11"/>
  <c r="E97" i="6" l="1" a="1"/>
  <c r="E97" i="6" s="1"/>
  <c r="G97" i="6"/>
  <c r="H97" i="6"/>
  <c r="K97" i="6"/>
  <c r="L97" i="6"/>
  <c r="I97" i="6"/>
  <c r="J97" i="6"/>
  <c r="AA99" i="12"/>
  <c r="W99" i="12"/>
  <c r="S99" i="12"/>
  <c r="O99" i="12"/>
  <c r="K99" i="12"/>
  <c r="G99" i="12"/>
  <c r="Y99" i="12"/>
  <c r="U99" i="12"/>
  <c r="Q99" i="12"/>
  <c r="M99" i="12"/>
  <c r="I99" i="12"/>
  <c r="E99" i="12"/>
  <c r="V99" i="12"/>
  <c r="N99" i="12"/>
  <c r="F99" i="12"/>
  <c r="AB99" i="12"/>
  <c r="T99" i="12"/>
  <c r="L99" i="12"/>
  <c r="X99" i="12"/>
  <c r="H99" i="12"/>
  <c r="R99" i="12"/>
  <c r="P99" i="12"/>
  <c r="Z99" i="12"/>
  <c r="J99" i="12"/>
  <c r="G98" i="6"/>
  <c r="H98" i="6"/>
  <c r="L98" i="6"/>
  <c r="J98" i="6"/>
  <c r="K98" i="6"/>
  <c r="I98" i="6"/>
  <c r="C100" i="12"/>
  <c r="AB100" i="11"/>
  <c r="X100" i="11"/>
  <c r="T100" i="11"/>
  <c r="P100" i="11"/>
  <c r="L100" i="11"/>
  <c r="H100" i="11"/>
  <c r="W100" i="11"/>
  <c r="R100" i="11"/>
  <c r="M100" i="11"/>
  <c r="G100" i="11"/>
  <c r="AA100" i="11"/>
  <c r="V100" i="11"/>
  <c r="Q100" i="11"/>
  <c r="K100" i="11"/>
  <c r="F100" i="11"/>
  <c r="Z100" i="11"/>
  <c r="U100" i="11"/>
  <c r="O100" i="11"/>
  <c r="J100" i="11"/>
  <c r="E100" i="11"/>
  <c r="Y100" i="11"/>
  <c r="S100" i="11"/>
  <c r="N100" i="11"/>
  <c r="I100" i="11"/>
  <c r="D100" i="11" a="1"/>
  <c r="D100" i="11" s="1"/>
  <c r="D98" i="6" s="1"/>
  <c r="E98" i="6" s="1" a="1"/>
  <c r="E98" i="6" s="1"/>
  <c r="C101" i="11" a="1"/>
  <c r="C101" i="11" s="1"/>
  <c r="C101" i="12" s="1"/>
  <c r="D98" i="12"/>
  <c r="B99" i="12"/>
  <c r="B97" i="6"/>
  <c r="B100" i="11"/>
  <c r="D99" i="12" l="1"/>
  <c r="AA100" i="12"/>
  <c r="W100" i="12"/>
  <c r="S100" i="12"/>
  <c r="O100" i="12"/>
  <c r="K100" i="12"/>
  <c r="G100" i="12"/>
  <c r="Y100" i="12"/>
  <c r="U100" i="12"/>
  <c r="Q100" i="12"/>
  <c r="M100" i="12"/>
  <c r="I100" i="12"/>
  <c r="E100" i="12"/>
  <c r="V100" i="12"/>
  <c r="N100" i="12"/>
  <c r="F100" i="12"/>
  <c r="AB100" i="12"/>
  <c r="T100" i="12"/>
  <c r="L100" i="12"/>
  <c r="P100" i="12"/>
  <c r="Z100" i="12"/>
  <c r="J100" i="12"/>
  <c r="X100" i="12"/>
  <c r="H100" i="12"/>
  <c r="R100" i="12"/>
  <c r="AA101" i="12"/>
  <c r="W101" i="12"/>
  <c r="S101" i="12"/>
  <c r="O101" i="12"/>
  <c r="K101" i="12"/>
  <c r="G101" i="12"/>
  <c r="Y101" i="12"/>
  <c r="U101" i="12"/>
  <c r="Q101" i="12"/>
  <c r="M101" i="12"/>
  <c r="I101" i="12"/>
  <c r="E101" i="12"/>
  <c r="V101" i="12"/>
  <c r="N101" i="12"/>
  <c r="F101" i="12"/>
  <c r="AB101" i="12"/>
  <c r="T101" i="12"/>
  <c r="L101" i="12"/>
  <c r="X101" i="12"/>
  <c r="H101" i="12"/>
  <c r="R101" i="12"/>
  <c r="P101" i="12"/>
  <c r="J101" i="12"/>
  <c r="Z101" i="12"/>
  <c r="C99" i="6"/>
  <c r="Z101" i="11"/>
  <c r="V101" i="11"/>
  <c r="R101" i="11"/>
  <c r="N101" i="11"/>
  <c r="AB101" i="11"/>
  <c r="W101" i="11"/>
  <c r="Q101" i="11"/>
  <c r="L101" i="11"/>
  <c r="H101" i="11"/>
  <c r="Y101" i="11"/>
  <c r="S101" i="11"/>
  <c r="K101" i="11"/>
  <c r="F101" i="11"/>
  <c r="X101" i="11"/>
  <c r="P101" i="11"/>
  <c r="J101" i="11"/>
  <c r="E101" i="11"/>
  <c r="U101" i="11"/>
  <c r="O101" i="11"/>
  <c r="I101" i="11"/>
  <c r="D101" i="11" a="1"/>
  <c r="D101" i="11" s="1"/>
  <c r="D99" i="6" s="1"/>
  <c r="AA101" i="11"/>
  <c r="T101" i="11"/>
  <c r="M101" i="11"/>
  <c r="G101" i="11"/>
  <c r="C102" i="11" a="1"/>
  <c r="C102" i="11" s="1"/>
  <c r="C100" i="6" s="1"/>
  <c r="B100" i="12"/>
  <c r="B98" i="6"/>
  <c r="B101" i="11"/>
  <c r="D100" i="12"/>
  <c r="G100" i="6" l="1"/>
  <c r="H100" i="6"/>
  <c r="J100" i="6"/>
  <c r="L100" i="6"/>
  <c r="K100" i="6"/>
  <c r="I100" i="6"/>
  <c r="E99" i="6" a="1"/>
  <c r="E99" i="6" s="1"/>
  <c r="G99" i="6"/>
  <c r="K99" i="6"/>
  <c r="L99" i="6"/>
  <c r="H99" i="6"/>
  <c r="I99" i="6"/>
  <c r="J99" i="6"/>
  <c r="C102" i="12"/>
  <c r="Z102" i="11"/>
  <c r="V102" i="11"/>
  <c r="R102" i="11"/>
  <c r="N102" i="11"/>
  <c r="J102" i="11"/>
  <c r="F102" i="11"/>
  <c r="AB102" i="11"/>
  <c r="W102" i="11"/>
  <c r="Q102" i="11"/>
  <c r="L102" i="11"/>
  <c r="G102" i="11"/>
  <c r="AA102" i="11"/>
  <c r="U102" i="11"/>
  <c r="P102" i="11"/>
  <c r="K102" i="11"/>
  <c r="E102" i="11"/>
  <c r="S102" i="11"/>
  <c r="H102" i="11"/>
  <c r="Y102" i="11"/>
  <c r="O102" i="11"/>
  <c r="X102" i="11"/>
  <c r="M102" i="11"/>
  <c r="D102" i="11" a="1"/>
  <c r="D102" i="11" s="1"/>
  <c r="D100" i="6" s="1"/>
  <c r="E100" i="6" s="1" a="1"/>
  <c r="E100" i="6" s="1"/>
  <c r="T102" i="11"/>
  <c r="I102" i="11"/>
  <c r="C103" i="11" a="1"/>
  <c r="C103" i="11" s="1"/>
  <c r="C101" i="6" s="1"/>
  <c r="B101" i="12"/>
  <c r="B99" i="6"/>
  <c r="B102" i="11"/>
  <c r="D101" i="12"/>
  <c r="AA102" i="12" l="1"/>
  <c r="W102" i="12"/>
  <c r="S102" i="12"/>
  <c r="O102" i="12"/>
  <c r="K102" i="12"/>
  <c r="G102" i="12"/>
  <c r="Y102" i="12"/>
  <c r="U102" i="12"/>
  <c r="Q102" i="12"/>
  <c r="M102" i="12"/>
  <c r="I102" i="12"/>
  <c r="E102" i="12"/>
  <c r="V102" i="12"/>
  <c r="N102" i="12"/>
  <c r="F102" i="12"/>
  <c r="AB102" i="12"/>
  <c r="T102" i="12"/>
  <c r="L102" i="12"/>
  <c r="P102" i="12"/>
  <c r="Z102" i="12"/>
  <c r="J102" i="12"/>
  <c r="X102" i="12"/>
  <c r="H102" i="12"/>
  <c r="R102" i="12"/>
  <c r="G101" i="6"/>
  <c r="L101" i="6"/>
  <c r="H101" i="6"/>
  <c r="K101" i="6"/>
  <c r="J101" i="6"/>
  <c r="I101" i="6"/>
  <c r="C103" i="12"/>
  <c r="Z103" i="11"/>
  <c r="V103" i="11"/>
  <c r="R103" i="11"/>
  <c r="N103" i="11"/>
  <c r="J103" i="11"/>
  <c r="F103" i="11"/>
  <c r="AB103" i="11"/>
  <c r="W103" i="11"/>
  <c r="Q103" i="11"/>
  <c r="L103" i="11"/>
  <c r="G103" i="11"/>
  <c r="AA103" i="11"/>
  <c r="U103" i="11"/>
  <c r="P103" i="11"/>
  <c r="K103" i="11"/>
  <c r="E103" i="11"/>
  <c r="Y103" i="11"/>
  <c r="T103" i="11"/>
  <c r="O103" i="11"/>
  <c r="I103" i="11"/>
  <c r="X103" i="11"/>
  <c r="D103" i="11" a="1"/>
  <c r="D103" i="11" s="1"/>
  <c r="D101" i="6" s="1"/>
  <c r="E101" i="6" s="1" a="1"/>
  <c r="E101" i="6" s="1"/>
  <c r="S103" i="11"/>
  <c r="M103" i="11"/>
  <c r="H103" i="11"/>
  <c r="C104" i="11" a="1"/>
  <c r="C104" i="11" s="1"/>
  <c r="C104" i="12" s="1"/>
  <c r="B102" i="12"/>
  <c r="B100" i="6"/>
  <c r="B103" i="11"/>
  <c r="AA103" i="12" l="1"/>
  <c r="W103" i="12"/>
  <c r="S103" i="12"/>
  <c r="O103" i="12"/>
  <c r="K103" i="12"/>
  <c r="G103" i="12"/>
  <c r="Y103" i="12"/>
  <c r="U103" i="12"/>
  <c r="Q103" i="12"/>
  <c r="M103" i="12"/>
  <c r="I103" i="12"/>
  <c r="E103" i="12"/>
  <c r="V103" i="12"/>
  <c r="N103" i="12"/>
  <c r="F103" i="12"/>
  <c r="AB103" i="12"/>
  <c r="T103" i="12"/>
  <c r="L103" i="12"/>
  <c r="X103" i="12"/>
  <c r="H103" i="12"/>
  <c r="R103" i="12"/>
  <c r="P103" i="12"/>
  <c r="J103" i="12"/>
  <c r="Z103" i="12"/>
  <c r="AA104" i="12"/>
  <c r="W104" i="12"/>
  <c r="S104" i="12"/>
  <c r="O104" i="12"/>
  <c r="K104" i="12"/>
  <c r="G104" i="12"/>
  <c r="Y104" i="12"/>
  <c r="U104" i="12"/>
  <c r="Q104" i="12"/>
  <c r="M104" i="12"/>
  <c r="I104" i="12"/>
  <c r="E104" i="12"/>
  <c r="V104" i="12"/>
  <c r="N104" i="12"/>
  <c r="F104" i="12"/>
  <c r="AB104" i="12"/>
  <c r="T104" i="12"/>
  <c r="L104" i="12"/>
  <c r="P104" i="12"/>
  <c r="Z104" i="12"/>
  <c r="J104" i="12"/>
  <c r="X104" i="12"/>
  <c r="H104" i="12"/>
  <c r="R104" i="12"/>
  <c r="C102" i="6"/>
  <c r="D102" i="12"/>
  <c r="Z104" i="11"/>
  <c r="V104" i="11"/>
  <c r="R104" i="11"/>
  <c r="N104" i="11"/>
  <c r="J104" i="11"/>
  <c r="F104" i="11"/>
  <c r="AA104" i="11"/>
  <c r="U104" i="11"/>
  <c r="P104" i="11"/>
  <c r="K104" i="11"/>
  <c r="E104" i="11"/>
  <c r="Y104" i="11"/>
  <c r="T104" i="11"/>
  <c r="O104" i="11"/>
  <c r="I104" i="11"/>
  <c r="X104" i="11"/>
  <c r="S104" i="11"/>
  <c r="M104" i="11"/>
  <c r="H104" i="11"/>
  <c r="D104" i="11" a="1"/>
  <c r="D104" i="11" s="1"/>
  <c r="D102" i="6" s="1"/>
  <c r="AB104" i="11"/>
  <c r="W104" i="11"/>
  <c r="Q104" i="11"/>
  <c r="L104" i="11"/>
  <c r="G104" i="11"/>
  <c r="C105" i="11" a="1"/>
  <c r="C105" i="11" s="1"/>
  <c r="B103" i="12"/>
  <c r="B101" i="6"/>
  <c r="B104" i="11"/>
  <c r="D104" i="12" l="1"/>
  <c r="D103" i="12"/>
  <c r="E102" i="6" a="1"/>
  <c r="E102" i="6" s="1"/>
  <c r="G102" i="6"/>
  <c r="L102" i="6"/>
  <c r="K102" i="6"/>
  <c r="J102" i="6"/>
  <c r="H102" i="6"/>
  <c r="I102" i="6"/>
  <c r="Z105" i="11"/>
  <c r="V105" i="11"/>
  <c r="R105" i="11"/>
  <c r="N105" i="11"/>
  <c r="J105" i="11"/>
  <c r="F105" i="11"/>
  <c r="Y105" i="11"/>
  <c r="T105" i="11"/>
  <c r="O105" i="11"/>
  <c r="I105" i="11"/>
  <c r="X105" i="11"/>
  <c r="S105" i="11"/>
  <c r="M105" i="11"/>
  <c r="H105" i="11"/>
  <c r="D105" i="11" a="1"/>
  <c r="D105" i="11" s="1"/>
  <c r="D103" i="6" s="1"/>
  <c r="AB105" i="11"/>
  <c r="W105" i="11"/>
  <c r="Q105" i="11"/>
  <c r="L105" i="11"/>
  <c r="G105" i="11"/>
  <c r="AA105" i="11"/>
  <c r="U105" i="11"/>
  <c r="P105" i="11"/>
  <c r="K105" i="11"/>
  <c r="E105" i="11"/>
  <c r="C106" i="11" a="1"/>
  <c r="C106" i="11" s="1"/>
  <c r="C106" i="12" s="1"/>
  <c r="C105" i="12"/>
  <c r="C103" i="6"/>
  <c r="B104" i="12"/>
  <c r="B102" i="6"/>
  <c r="B105" i="11"/>
  <c r="AA106" i="12" l="1"/>
  <c r="W106" i="12"/>
  <c r="S106" i="12"/>
  <c r="O106" i="12"/>
  <c r="K106" i="12"/>
  <c r="G106" i="12"/>
  <c r="Y106" i="12"/>
  <c r="U106" i="12"/>
  <c r="Q106" i="12"/>
  <c r="M106" i="12"/>
  <c r="I106" i="12"/>
  <c r="E106" i="12"/>
  <c r="V106" i="12"/>
  <c r="N106" i="12"/>
  <c r="F106" i="12"/>
  <c r="AB106" i="12"/>
  <c r="T106" i="12"/>
  <c r="L106" i="12"/>
  <c r="P106" i="12"/>
  <c r="Z106" i="12"/>
  <c r="J106" i="12"/>
  <c r="X106" i="12"/>
  <c r="H106" i="12"/>
  <c r="R106" i="12"/>
  <c r="E103" i="6" a="1"/>
  <c r="E103" i="6" s="1"/>
  <c r="G103" i="6"/>
  <c r="H103" i="6"/>
  <c r="K103" i="6"/>
  <c r="L103" i="6"/>
  <c r="I103" i="6"/>
  <c r="J103" i="6"/>
  <c r="AA105" i="12"/>
  <c r="W105" i="12"/>
  <c r="S105" i="12"/>
  <c r="O105" i="12"/>
  <c r="K105" i="12"/>
  <c r="G105" i="12"/>
  <c r="Y105" i="12"/>
  <c r="U105" i="12"/>
  <c r="Q105" i="12"/>
  <c r="M105" i="12"/>
  <c r="I105" i="12"/>
  <c r="E105" i="12"/>
  <c r="V105" i="12"/>
  <c r="N105" i="12"/>
  <c r="F105" i="12"/>
  <c r="AB105" i="12"/>
  <c r="T105" i="12"/>
  <c r="L105" i="12"/>
  <c r="X105" i="12"/>
  <c r="H105" i="12"/>
  <c r="R105" i="12"/>
  <c r="P105" i="12"/>
  <c r="Z105" i="12"/>
  <c r="J105" i="12"/>
  <c r="C104" i="6"/>
  <c r="Z106" i="11"/>
  <c r="V106" i="11"/>
  <c r="R106" i="11"/>
  <c r="N106" i="11"/>
  <c r="J106" i="11"/>
  <c r="F106" i="11"/>
  <c r="X106" i="11"/>
  <c r="S106" i="11"/>
  <c r="M106" i="11"/>
  <c r="H106" i="11"/>
  <c r="D106" i="11" a="1"/>
  <c r="D106" i="11" s="1"/>
  <c r="D104" i="6" s="1"/>
  <c r="AB106" i="11"/>
  <c r="W106" i="11"/>
  <c r="Q106" i="11"/>
  <c r="L106" i="11"/>
  <c r="G106" i="11"/>
  <c r="AA106" i="11"/>
  <c r="U106" i="11"/>
  <c r="P106" i="11"/>
  <c r="K106" i="11"/>
  <c r="E106" i="11"/>
  <c r="Y106" i="11"/>
  <c r="T106" i="11"/>
  <c r="O106" i="11"/>
  <c r="I106" i="11"/>
  <c r="C107" i="11" a="1"/>
  <c r="C107" i="11" s="1"/>
  <c r="B105" i="12"/>
  <c r="B103" i="6"/>
  <c r="B106" i="11"/>
  <c r="D106" i="12"/>
  <c r="E104" i="6" l="1" a="1"/>
  <c r="E104" i="6" s="1"/>
  <c r="G104" i="6"/>
  <c r="K104" i="6"/>
  <c r="J104" i="6"/>
  <c r="H104" i="6"/>
  <c r="L104" i="6"/>
  <c r="I104" i="6"/>
  <c r="D105" i="12"/>
  <c r="Z107" i="11"/>
  <c r="V107" i="11"/>
  <c r="R107" i="11"/>
  <c r="N107" i="11"/>
  <c r="J107" i="11"/>
  <c r="F107" i="11"/>
  <c r="AB107" i="11"/>
  <c r="W107" i="11"/>
  <c r="Q107" i="11"/>
  <c r="L107" i="11"/>
  <c r="G107" i="11"/>
  <c r="AA107" i="11"/>
  <c r="U107" i="11"/>
  <c r="P107" i="11"/>
  <c r="K107" i="11"/>
  <c r="E107" i="11"/>
  <c r="Y107" i="11"/>
  <c r="T107" i="11"/>
  <c r="O107" i="11"/>
  <c r="I107" i="11"/>
  <c r="X107" i="11"/>
  <c r="S107" i="11"/>
  <c r="M107" i="11"/>
  <c r="H107" i="11"/>
  <c r="D107" i="11" a="1"/>
  <c r="D107" i="11" s="1"/>
  <c r="D105" i="6" s="1"/>
  <c r="C108" i="11" a="1"/>
  <c r="C108" i="11" s="1"/>
  <c r="C108" i="12" s="1"/>
  <c r="C105" i="6"/>
  <c r="C107" i="12"/>
  <c r="B106" i="12"/>
  <c r="B104" i="6"/>
  <c r="B107" i="11"/>
  <c r="AA107" i="12" l="1"/>
  <c r="W107" i="12"/>
  <c r="S107" i="12"/>
  <c r="O107" i="12"/>
  <c r="K107" i="12"/>
  <c r="G107" i="12"/>
  <c r="Y107" i="12"/>
  <c r="U107" i="12"/>
  <c r="Q107" i="12"/>
  <c r="M107" i="12"/>
  <c r="I107" i="12"/>
  <c r="E107" i="12"/>
  <c r="V107" i="12"/>
  <c r="N107" i="12"/>
  <c r="F107" i="12"/>
  <c r="AB107" i="12"/>
  <c r="T107" i="12"/>
  <c r="L107" i="12"/>
  <c r="X107" i="12"/>
  <c r="H107" i="12"/>
  <c r="R107" i="12"/>
  <c r="P107" i="12"/>
  <c r="Z107" i="12"/>
  <c r="J107" i="12"/>
  <c r="AA108" i="12"/>
  <c r="W108" i="12"/>
  <c r="S108" i="12"/>
  <c r="O108" i="12"/>
  <c r="K108" i="12"/>
  <c r="G108" i="12"/>
  <c r="Y108" i="12"/>
  <c r="U108" i="12"/>
  <c r="Q108" i="12"/>
  <c r="M108" i="12"/>
  <c r="I108" i="12"/>
  <c r="E108" i="12"/>
  <c r="V108" i="12"/>
  <c r="N108" i="12"/>
  <c r="F108" i="12"/>
  <c r="AB108" i="12"/>
  <c r="T108" i="12"/>
  <c r="L108" i="12"/>
  <c r="P108" i="12"/>
  <c r="Z108" i="12"/>
  <c r="J108" i="12"/>
  <c r="X108" i="12"/>
  <c r="H108" i="12"/>
  <c r="R108" i="12"/>
  <c r="E105" i="6" a="1"/>
  <c r="E105" i="6" s="1"/>
  <c r="G105" i="6"/>
  <c r="H105" i="6"/>
  <c r="K105" i="6"/>
  <c r="L105" i="6"/>
  <c r="J105" i="6"/>
  <c r="I105" i="6"/>
  <c r="Z108" i="11"/>
  <c r="V108" i="11"/>
  <c r="R108" i="11"/>
  <c r="N108" i="11"/>
  <c r="J108" i="11"/>
  <c r="F108" i="11"/>
  <c r="AA108" i="11"/>
  <c r="U108" i="11"/>
  <c r="P108" i="11"/>
  <c r="K108" i="11"/>
  <c r="E108" i="11"/>
  <c r="Y108" i="11"/>
  <c r="T108" i="11"/>
  <c r="O108" i="11"/>
  <c r="I108" i="11"/>
  <c r="X108" i="11"/>
  <c r="S108" i="11"/>
  <c r="M108" i="11"/>
  <c r="H108" i="11"/>
  <c r="D108" i="11" a="1"/>
  <c r="D108" i="11" s="1"/>
  <c r="D106" i="6" s="1"/>
  <c r="AB108" i="11"/>
  <c r="W108" i="11"/>
  <c r="Q108" i="11"/>
  <c r="L108" i="11"/>
  <c r="G108" i="11"/>
  <c r="C109" i="11" a="1"/>
  <c r="C109" i="11" s="1"/>
  <c r="C107" i="6" s="1"/>
  <c r="C106" i="6"/>
  <c r="B107" i="12"/>
  <c r="B105" i="6"/>
  <c r="B108" i="11"/>
  <c r="D108" i="12" l="1"/>
  <c r="E106" i="6" a="1"/>
  <c r="E106" i="6" s="1"/>
  <c r="G106" i="6"/>
  <c r="H106" i="6"/>
  <c r="L106" i="6"/>
  <c r="J106" i="6"/>
  <c r="K106" i="6"/>
  <c r="I106" i="6"/>
  <c r="G107" i="6"/>
  <c r="K107" i="6"/>
  <c r="L107" i="6"/>
  <c r="H107" i="6"/>
  <c r="I107" i="6"/>
  <c r="J107" i="6"/>
  <c r="D107" i="12"/>
  <c r="Z109" i="11"/>
  <c r="V109" i="11"/>
  <c r="R109" i="11"/>
  <c r="N109" i="11"/>
  <c r="J109" i="11"/>
  <c r="F109" i="11"/>
  <c r="Y109" i="11"/>
  <c r="T109" i="11"/>
  <c r="O109" i="11"/>
  <c r="I109" i="11"/>
  <c r="X109" i="11"/>
  <c r="S109" i="11"/>
  <c r="M109" i="11"/>
  <c r="H109" i="11"/>
  <c r="D109" i="11" a="1"/>
  <c r="D109" i="11" s="1"/>
  <c r="D107" i="6" s="1"/>
  <c r="E107" i="6" s="1" a="1"/>
  <c r="E107" i="6" s="1"/>
  <c r="AB109" i="11"/>
  <c r="W109" i="11"/>
  <c r="Q109" i="11"/>
  <c r="L109" i="11"/>
  <c r="G109" i="11"/>
  <c r="AA109" i="11"/>
  <c r="U109" i="11"/>
  <c r="P109" i="11"/>
  <c r="K109" i="11"/>
  <c r="E109" i="11"/>
  <c r="C110" i="11" a="1"/>
  <c r="C110" i="11" s="1"/>
  <c r="C109" i="12"/>
  <c r="B106" i="6"/>
  <c r="B108" i="12"/>
  <c r="B109" i="11"/>
  <c r="AA109" i="12" l="1"/>
  <c r="W109" i="12"/>
  <c r="S109" i="12"/>
  <c r="O109" i="12"/>
  <c r="K109" i="12"/>
  <c r="G109" i="12"/>
  <c r="Y109" i="12"/>
  <c r="U109" i="12"/>
  <c r="Q109" i="12"/>
  <c r="M109" i="12"/>
  <c r="I109" i="12"/>
  <c r="E109" i="12"/>
  <c r="V109" i="12"/>
  <c r="N109" i="12"/>
  <c r="F109" i="12"/>
  <c r="AB109" i="12"/>
  <c r="T109" i="12"/>
  <c r="L109" i="12"/>
  <c r="X109" i="12"/>
  <c r="H109" i="12"/>
  <c r="R109" i="12"/>
  <c r="P109" i="12"/>
  <c r="J109" i="12"/>
  <c r="Z109" i="12"/>
  <c r="Z110" i="11"/>
  <c r="V110" i="11"/>
  <c r="R110" i="11"/>
  <c r="N110" i="11"/>
  <c r="J110" i="11"/>
  <c r="F110" i="11"/>
  <c r="X110" i="11"/>
  <c r="S110" i="11"/>
  <c r="M110" i="11"/>
  <c r="H110" i="11"/>
  <c r="D110" i="11" a="1"/>
  <c r="D110" i="11" s="1"/>
  <c r="D108" i="6" s="1"/>
  <c r="AB110" i="11"/>
  <c r="W110" i="11"/>
  <c r="Q110" i="11"/>
  <c r="L110" i="11"/>
  <c r="G110" i="11"/>
  <c r="AA110" i="11"/>
  <c r="U110" i="11"/>
  <c r="P110" i="11"/>
  <c r="K110" i="11"/>
  <c r="E110" i="11"/>
  <c r="Y110" i="11"/>
  <c r="T110" i="11"/>
  <c r="O110" i="11"/>
  <c r="I110" i="11"/>
  <c r="C111" i="11" a="1"/>
  <c r="C111" i="11" s="1"/>
  <c r="C108" i="6"/>
  <c r="C110" i="12"/>
  <c r="B109" i="12"/>
  <c r="B107" i="6"/>
  <c r="B110" i="11"/>
  <c r="AA110" i="12" l="1"/>
  <c r="W110" i="12"/>
  <c r="S110" i="12"/>
  <c r="O110" i="12"/>
  <c r="K110" i="12"/>
  <c r="G110" i="12"/>
  <c r="Y110" i="12"/>
  <c r="U110" i="12"/>
  <c r="Q110" i="12"/>
  <c r="M110" i="12"/>
  <c r="I110" i="12"/>
  <c r="E110" i="12"/>
  <c r="V110" i="12"/>
  <c r="N110" i="12"/>
  <c r="F110" i="12"/>
  <c r="AB110" i="12"/>
  <c r="T110" i="12"/>
  <c r="L110" i="12"/>
  <c r="P110" i="12"/>
  <c r="Z110" i="12"/>
  <c r="J110" i="12"/>
  <c r="X110" i="12"/>
  <c r="H110" i="12"/>
  <c r="R110" i="12"/>
  <c r="E108" i="6" a="1"/>
  <c r="E108" i="6" s="1"/>
  <c r="G108" i="6"/>
  <c r="H108" i="6"/>
  <c r="J108" i="6"/>
  <c r="L108" i="6"/>
  <c r="K108" i="6"/>
  <c r="I108" i="6"/>
  <c r="D109" i="12"/>
  <c r="D110" i="12"/>
  <c r="Z111" i="11"/>
  <c r="V111" i="11"/>
  <c r="R111" i="11"/>
  <c r="N111" i="11"/>
  <c r="J111" i="11"/>
  <c r="F111" i="11"/>
  <c r="AB111" i="11"/>
  <c r="W111" i="11"/>
  <c r="Q111" i="11"/>
  <c r="L111" i="11"/>
  <c r="G111" i="11"/>
  <c r="AA111" i="11"/>
  <c r="U111" i="11"/>
  <c r="P111" i="11"/>
  <c r="K111" i="11"/>
  <c r="E111" i="11"/>
  <c r="Y111" i="11"/>
  <c r="T111" i="11"/>
  <c r="O111" i="11"/>
  <c r="I111" i="11"/>
  <c r="X111" i="11"/>
  <c r="S111" i="11"/>
  <c r="M111" i="11"/>
  <c r="H111" i="11"/>
  <c r="D111" i="11" a="1"/>
  <c r="D111" i="11" s="1"/>
  <c r="D109" i="6" s="1"/>
  <c r="C112" i="11" a="1"/>
  <c r="C112" i="11" s="1"/>
  <c r="C112" i="12" s="1"/>
  <c r="C109" i="6"/>
  <c r="C111" i="12"/>
  <c r="B110" i="12"/>
  <c r="B108" i="6"/>
  <c r="B111" i="11"/>
  <c r="AA111" i="12" l="1"/>
  <c r="W111" i="12"/>
  <c r="S111" i="12"/>
  <c r="O111" i="12"/>
  <c r="K111" i="12"/>
  <c r="G111" i="12"/>
  <c r="Y111" i="12"/>
  <c r="U111" i="12"/>
  <c r="Q111" i="12"/>
  <c r="M111" i="12"/>
  <c r="I111" i="12"/>
  <c r="E111" i="12"/>
  <c r="V111" i="12"/>
  <c r="N111" i="12"/>
  <c r="F111" i="12"/>
  <c r="AB111" i="12"/>
  <c r="T111" i="12"/>
  <c r="L111" i="12"/>
  <c r="X111" i="12"/>
  <c r="H111" i="12"/>
  <c r="R111" i="12"/>
  <c r="P111" i="12"/>
  <c r="J111" i="12"/>
  <c r="Z111" i="12"/>
  <c r="E109" i="6" a="1"/>
  <c r="E109" i="6" s="1"/>
  <c r="G109" i="6"/>
  <c r="L109" i="6"/>
  <c r="H109" i="6"/>
  <c r="K109" i="6"/>
  <c r="J109" i="6"/>
  <c r="I109" i="6"/>
  <c r="AA112" i="12"/>
  <c r="W112" i="12"/>
  <c r="S112" i="12"/>
  <c r="O112" i="12"/>
  <c r="K112" i="12"/>
  <c r="G112" i="12"/>
  <c r="Z112" i="12"/>
  <c r="V112" i="12"/>
  <c r="R112" i="12"/>
  <c r="N112" i="12"/>
  <c r="J112" i="12"/>
  <c r="F112" i="12"/>
  <c r="Y112" i="12"/>
  <c r="U112" i="12"/>
  <c r="Q112" i="12"/>
  <c r="M112" i="12"/>
  <c r="I112" i="12"/>
  <c r="E112" i="12"/>
  <c r="X112" i="12"/>
  <c r="H112" i="12"/>
  <c r="T112" i="12"/>
  <c r="AB112" i="12"/>
  <c r="P112" i="12"/>
  <c r="L112" i="12"/>
  <c r="C110" i="6"/>
  <c r="Z112" i="11"/>
  <c r="V112" i="11"/>
  <c r="R112" i="11"/>
  <c r="N112" i="11"/>
  <c r="J112" i="11"/>
  <c r="F112" i="11"/>
  <c r="AA112" i="11"/>
  <c r="U112" i="11"/>
  <c r="P112" i="11"/>
  <c r="K112" i="11"/>
  <c r="E112" i="11"/>
  <c r="Y112" i="11"/>
  <c r="T112" i="11"/>
  <c r="O112" i="11"/>
  <c r="I112" i="11"/>
  <c r="X112" i="11"/>
  <c r="S112" i="11"/>
  <c r="M112" i="11"/>
  <c r="H112" i="11"/>
  <c r="D112" i="11" a="1"/>
  <c r="D112" i="11" s="1"/>
  <c r="D110" i="6" s="1"/>
  <c r="AB112" i="11"/>
  <c r="W112" i="11"/>
  <c r="Q112" i="11"/>
  <c r="L112" i="11"/>
  <c r="G112" i="11"/>
  <c r="C113" i="11" a="1"/>
  <c r="C113" i="11" s="1"/>
  <c r="B111" i="12"/>
  <c r="B109" i="6"/>
  <c r="B112" i="11"/>
  <c r="D112" i="12" l="1"/>
  <c r="E110" i="6" a="1"/>
  <c r="E110" i="6" s="1"/>
  <c r="G110" i="6"/>
  <c r="L110" i="6"/>
  <c r="K110" i="6"/>
  <c r="J110" i="6"/>
  <c r="H110" i="6"/>
  <c r="I110" i="6"/>
  <c r="Z113" i="11"/>
  <c r="V113" i="11"/>
  <c r="R113" i="11"/>
  <c r="N113" i="11"/>
  <c r="J113" i="11"/>
  <c r="F113" i="11"/>
  <c r="Y113" i="11"/>
  <c r="T113" i="11"/>
  <c r="O113" i="11"/>
  <c r="I113" i="11"/>
  <c r="X113" i="11"/>
  <c r="S113" i="11"/>
  <c r="M113" i="11"/>
  <c r="H113" i="11"/>
  <c r="D113" i="11" a="1"/>
  <c r="D113" i="11" s="1"/>
  <c r="D111" i="6" s="1"/>
  <c r="AB113" i="11"/>
  <c r="W113" i="11"/>
  <c r="Q113" i="11"/>
  <c r="L113" i="11"/>
  <c r="G113" i="11"/>
  <c r="AA113" i="11"/>
  <c r="U113" i="11"/>
  <c r="P113" i="11"/>
  <c r="K113" i="11"/>
  <c r="E113" i="11"/>
  <c r="C114" i="11" a="1"/>
  <c r="C114" i="11" s="1"/>
  <c r="C114" i="12" s="1"/>
  <c r="C113" i="12"/>
  <c r="D111" i="12"/>
  <c r="C111" i="6"/>
  <c r="B112" i="12"/>
  <c r="B110" i="6"/>
  <c r="B113" i="11"/>
  <c r="AA114" i="12" l="1"/>
  <c r="W114" i="12"/>
  <c r="S114" i="12"/>
  <c r="O114" i="12"/>
  <c r="K114" i="12"/>
  <c r="G114" i="12"/>
  <c r="Z114" i="12"/>
  <c r="V114" i="12"/>
  <c r="R114" i="12"/>
  <c r="N114" i="12"/>
  <c r="J114" i="12"/>
  <c r="F114" i="12"/>
  <c r="Y114" i="12"/>
  <c r="U114" i="12"/>
  <c r="Q114" i="12"/>
  <c r="M114" i="12"/>
  <c r="I114" i="12"/>
  <c r="E114" i="12"/>
  <c r="X114" i="12"/>
  <c r="H114" i="12"/>
  <c r="T114" i="12"/>
  <c r="L114" i="12"/>
  <c r="AB114" i="12"/>
  <c r="P114" i="12"/>
  <c r="E111" i="6" a="1"/>
  <c r="E111" i="6" s="1"/>
  <c r="G111" i="6"/>
  <c r="H111" i="6"/>
  <c r="K111" i="6"/>
  <c r="L111" i="6"/>
  <c r="J111" i="6"/>
  <c r="I111" i="6"/>
  <c r="AA113" i="12"/>
  <c r="W113" i="12"/>
  <c r="S113" i="12"/>
  <c r="O113" i="12"/>
  <c r="K113" i="12"/>
  <c r="G113" i="12"/>
  <c r="Z113" i="12"/>
  <c r="V113" i="12"/>
  <c r="R113" i="12"/>
  <c r="N113" i="12"/>
  <c r="J113" i="12"/>
  <c r="F113" i="12"/>
  <c r="Y113" i="12"/>
  <c r="U113" i="12"/>
  <c r="Q113" i="12"/>
  <c r="M113" i="12"/>
  <c r="I113" i="12"/>
  <c r="E113" i="12"/>
  <c r="P113" i="12"/>
  <c r="AB113" i="12"/>
  <c r="L113" i="12"/>
  <c r="X113" i="12"/>
  <c r="T113" i="12"/>
  <c r="H113" i="12"/>
  <c r="AA114" i="11"/>
  <c r="W114" i="11"/>
  <c r="S114" i="11"/>
  <c r="O114" i="11"/>
  <c r="K114" i="11"/>
  <c r="G114" i="11"/>
  <c r="D114" i="11" a="1"/>
  <c r="D114" i="11" s="1"/>
  <c r="D112" i="6" s="1"/>
  <c r="Z114" i="11"/>
  <c r="V114" i="11"/>
  <c r="R114" i="11"/>
  <c r="N114" i="11"/>
  <c r="J114" i="11"/>
  <c r="F114" i="11"/>
  <c r="AB114" i="11"/>
  <c r="T114" i="11"/>
  <c r="L114" i="11"/>
  <c r="Y114" i="11"/>
  <c r="Q114" i="11"/>
  <c r="I114" i="11"/>
  <c r="X114" i="11"/>
  <c r="P114" i="11"/>
  <c r="H114" i="11"/>
  <c r="U114" i="11"/>
  <c r="M114" i="11"/>
  <c r="E114" i="11"/>
  <c r="C115" i="11" a="1"/>
  <c r="C115" i="11" s="1"/>
  <c r="C113" i="6" s="1"/>
  <c r="C112" i="6"/>
  <c r="B113" i="12"/>
  <c r="B111" i="6"/>
  <c r="B114" i="11"/>
  <c r="D114" i="12"/>
  <c r="G113" i="6" l="1"/>
  <c r="H113" i="6"/>
  <c r="K113" i="6"/>
  <c r="L113" i="6"/>
  <c r="J113" i="6"/>
  <c r="I113" i="6"/>
  <c r="E112" i="6" a="1"/>
  <c r="E112" i="6" s="1"/>
  <c r="G112" i="6"/>
  <c r="K112" i="6"/>
  <c r="J112" i="6"/>
  <c r="H112" i="6"/>
  <c r="L112" i="6"/>
  <c r="I112" i="6"/>
  <c r="D113" i="12"/>
  <c r="Z115" i="11"/>
  <c r="V115" i="11"/>
  <c r="R115" i="11"/>
  <c r="N115" i="11"/>
  <c r="J115" i="11"/>
  <c r="F115" i="11"/>
  <c r="Y115" i="11"/>
  <c r="T115" i="11"/>
  <c r="O115" i="11"/>
  <c r="I115" i="11"/>
  <c r="X115" i="11"/>
  <c r="S115" i="11"/>
  <c r="M115" i="11"/>
  <c r="H115" i="11"/>
  <c r="D115" i="11" a="1"/>
  <c r="D115" i="11" s="1"/>
  <c r="D113" i="6" s="1"/>
  <c r="E113" i="6" s="1" a="1"/>
  <c r="E113" i="6" s="1"/>
  <c r="U115" i="11"/>
  <c r="K115" i="11"/>
  <c r="AB115" i="11"/>
  <c r="Q115" i="11"/>
  <c r="G115" i="11"/>
  <c r="AA115" i="11"/>
  <c r="P115" i="11"/>
  <c r="E115" i="11"/>
  <c r="W115" i="11"/>
  <c r="L115" i="11"/>
  <c r="C116" i="11" a="1"/>
  <c r="C116" i="11" s="1"/>
  <c r="C115" i="12"/>
  <c r="B114" i="12"/>
  <c r="B112" i="6"/>
  <c r="B115" i="11"/>
  <c r="AA115" i="12" l="1"/>
  <c r="W115" i="12"/>
  <c r="S115" i="12"/>
  <c r="O115" i="12"/>
  <c r="K115" i="12"/>
  <c r="G115" i="12"/>
  <c r="Z115" i="12"/>
  <c r="V115" i="12"/>
  <c r="R115" i="12"/>
  <c r="N115" i="12"/>
  <c r="J115" i="12"/>
  <c r="F115" i="12"/>
  <c r="Y115" i="12"/>
  <c r="U115" i="12"/>
  <c r="Q115" i="12"/>
  <c r="M115" i="12"/>
  <c r="I115" i="12"/>
  <c r="E115" i="12"/>
  <c r="P115" i="12"/>
  <c r="AB115" i="12"/>
  <c r="L115" i="12"/>
  <c r="T115" i="12"/>
  <c r="H115" i="12"/>
  <c r="X115" i="12"/>
  <c r="Z116" i="11"/>
  <c r="V116" i="11"/>
  <c r="R116" i="11"/>
  <c r="N116" i="11"/>
  <c r="J116" i="11"/>
  <c r="F116" i="11"/>
  <c r="X116" i="11"/>
  <c r="S116" i="11"/>
  <c r="M116" i="11"/>
  <c r="H116" i="11"/>
  <c r="D116" i="11" a="1"/>
  <c r="D116" i="11" s="1"/>
  <c r="D114" i="6" s="1"/>
  <c r="AB116" i="11"/>
  <c r="W116" i="11"/>
  <c r="Q116" i="11"/>
  <c r="L116" i="11"/>
  <c r="G116" i="11"/>
  <c r="Y116" i="11"/>
  <c r="O116" i="11"/>
  <c r="U116" i="11"/>
  <c r="K116" i="11"/>
  <c r="T116" i="11"/>
  <c r="I116" i="11"/>
  <c r="AA116" i="11"/>
  <c r="P116" i="11"/>
  <c r="E116" i="11"/>
  <c r="C117" i="11" a="1"/>
  <c r="C117" i="11" s="1"/>
  <c r="C114" i="6"/>
  <c r="C116" i="12"/>
  <c r="B115" i="12"/>
  <c r="B113" i="6"/>
  <c r="B116" i="11"/>
  <c r="AA116" i="12" l="1"/>
  <c r="W116" i="12"/>
  <c r="S116" i="12"/>
  <c r="O116" i="12"/>
  <c r="K116" i="12"/>
  <c r="G116" i="12"/>
  <c r="Z116" i="12"/>
  <c r="V116" i="12"/>
  <c r="R116" i="12"/>
  <c r="N116" i="12"/>
  <c r="J116" i="12"/>
  <c r="F116" i="12"/>
  <c r="Y116" i="12"/>
  <c r="U116" i="12"/>
  <c r="Q116" i="12"/>
  <c r="M116" i="12"/>
  <c r="I116" i="12"/>
  <c r="E116" i="12"/>
  <c r="X116" i="12"/>
  <c r="H116" i="12"/>
  <c r="T116" i="12"/>
  <c r="AB116" i="12"/>
  <c r="P116" i="12"/>
  <c r="L116" i="12"/>
  <c r="E114" i="6" a="1"/>
  <c r="E114" i="6" s="1"/>
  <c r="G114" i="6"/>
  <c r="H114" i="6"/>
  <c r="L114" i="6"/>
  <c r="J114" i="6"/>
  <c r="K114" i="6"/>
  <c r="I114" i="6"/>
  <c r="D115" i="12"/>
  <c r="Z117" i="11"/>
  <c r="V117" i="11"/>
  <c r="R117" i="11"/>
  <c r="N117" i="11"/>
  <c r="J117" i="11"/>
  <c r="F117" i="11"/>
  <c r="AB117" i="11"/>
  <c r="W117" i="11"/>
  <c r="Q117" i="11"/>
  <c r="L117" i="11"/>
  <c r="G117" i="11"/>
  <c r="AA117" i="11"/>
  <c r="U117" i="11"/>
  <c r="P117" i="11"/>
  <c r="K117" i="11"/>
  <c r="E117" i="11"/>
  <c r="S117" i="11"/>
  <c r="H117" i="11"/>
  <c r="Y117" i="11"/>
  <c r="O117" i="11"/>
  <c r="X117" i="11"/>
  <c r="M117" i="11"/>
  <c r="D117" i="11" a="1"/>
  <c r="D117" i="11" s="1"/>
  <c r="D115" i="6" s="1"/>
  <c r="T117" i="11"/>
  <c r="I117" i="11"/>
  <c r="C118" i="11" a="1"/>
  <c r="C118" i="11" s="1"/>
  <c r="C118" i="12" s="1"/>
  <c r="C117" i="12"/>
  <c r="C115" i="6"/>
  <c r="B116" i="12"/>
  <c r="B114" i="6"/>
  <c r="B117" i="11"/>
  <c r="D116" i="12" l="1"/>
  <c r="AA117" i="12"/>
  <c r="W117" i="12"/>
  <c r="S117" i="12"/>
  <c r="O117" i="12"/>
  <c r="K117" i="12"/>
  <c r="G117" i="12"/>
  <c r="Z117" i="12"/>
  <c r="V117" i="12"/>
  <c r="R117" i="12"/>
  <c r="N117" i="12"/>
  <c r="J117" i="12"/>
  <c r="F117" i="12"/>
  <c r="Y117" i="12"/>
  <c r="U117" i="12"/>
  <c r="Q117" i="12"/>
  <c r="M117" i="12"/>
  <c r="I117" i="12"/>
  <c r="E117" i="12"/>
  <c r="P117" i="12"/>
  <c r="AB117" i="12"/>
  <c r="L117" i="12"/>
  <c r="X117" i="12"/>
  <c r="T117" i="12"/>
  <c r="H117" i="12"/>
  <c r="AA118" i="12"/>
  <c r="W118" i="12"/>
  <c r="S118" i="12"/>
  <c r="O118" i="12"/>
  <c r="K118" i="12"/>
  <c r="G118" i="12"/>
  <c r="Z118" i="12"/>
  <c r="V118" i="12"/>
  <c r="R118" i="12"/>
  <c r="N118" i="12"/>
  <c r="J118" i="12"/>
  <c r="F118" i="12"/>
  <c r="Y118" i="12"/>
  <c r="U118" i="12"/>
  <c r="Q118" i="12"/>
  <c r="M118" i="12"/>
  <c r="I118" i="12"/>
  <c r="E118" i="12"/>
  <c r="X118" i="12"/>
  <c r="H118" i="12"/>
  <c r="T118" i="12"/>
  <c r="L118" i="12"/>
  <c r="AB118" i="12"/>
  <c r="P118" i="12"/>
  <c r="E115" i="6" a="1"/>
  <c r="E115" i="6" s="1"/>
  <c r="G115" i="6"/>
  <c r="K115" i="6"/>
  <c r="L115" i="6"/>
  <c r="H115" i="6"/>
  <c r="J115" i="6"/>
  <c r="I115" i="6"/>
  <c r="C116" i="6"/>
  <c r="Z118" i="11"/>
  <c r="V118" i="11"/>
  <c r="R118" i="11"/>
  <c r="N118" i="11"/>
  <c r="J118" i="11"/>
  <c r="F118" i="11"/>
  <c r="AB118" i="11"/>
  <c r="W118" i="11"/>
  <c r="Q118" i="11"/>
  <c r="L118" i="11"/>
  <c r="G118" i="11"/>
  <c r="AA118" i="11"/>
  <c r="U118" i="11"/>
  <c r="P118" i="11"/>
  <c r="K118" i="11"/>
  <c r="E118" i="11"/>
  <c r="Y118" i="11"/>
  <c r="T118" i="11"/>
  <c r="O118" i="11"/>
  <c r="I118" i="11"/>
  <c r="X118" i="11"/>
  <c r="D118" i="11" a="1"/>
  <c r="D118" i="11" s="1"/>
  <c r="D116" i="6" s="1"/>
  <c r="S118" i="11"/>
  <c r="M118" i="11"/>
  <c r="H118" i="11"/>
  <c r="C119" i="11" a="1"/>
  <c r="C119" i="11" s="1"/>
  <c r="C119" i="12" s="1"/>
  <c r="B117" i="12"/>
  <c r="B115" i="6"/>
  <c r="B118" i="11"/>
  <c r="D118" i="12" l="1"/>
  <c r="AA119" i="12"/>
  <c r="W119" i="12"/>
  <c r="S119" i="12"/>
  <c r="O119" i="12"/>
  <c r="K119" i="12"/>
  <c r="G119" i="12"/>
  <c r="Z119" i="12"/>
  <c r="V119" i="12"/>
  <c r="R119" i="12"/>
  <c r="N119" i="12"/>
  <c r="J119" i="12"/>
  <c r="F119" i="12"/>
  <c r="Y119" i="12"/>
  <c r="U119" i="12"/>
  <c r="Q119" i="12"/>
  <c r="M119" i="12"/>
  <c r="I119" i="12"/>
  <c r="E119" i="12"/>
  <c r="P119" i="12"/>
  <c r="AB119" i="12"/>
  <c r="L119" i="12"/>
  <c r="T119" i="12"/>
  <c r="H119" i="12"/>
  <c r="X119" i="12"/>
  <c r="E116" i="6" a="1"/>
  <c r="E116" i="6" s="1"/>
  <c r="G116" i="6"/>
  <c r="H116" i="6"/>
  <c r="J116" i="6"/>
  <c r="L116" i="6"/>
  <c r="K116" i="6"/>
  <c r="I116" i="6"/>
  <c r="D117" i="12"/>
  <c r="Z119" i="11"/>
  <c r="V119" i="11"/>
  <c r="R119" i="11"/>
  <c r="N119" i="11"/>
  <c r="J119" i="11"/>
  <c r="F119" i="11"/>
  <c r="AB119" i="11"/>
  <c r="W119" i="11"/>
  <c r="Q119" i="11"/>
  <c r="L119" i="11"/>
  <c r="G119" i="11"/>
  <c r="AA119" i="11"/>
  <c r="U119" i="11"/>
  <c r="P119" i="11"/>
  <c r="K119" i="11"/>
  <c r="E119" i="11"/>
  <c r="Y119" i="11"/>
  <c r="T119" i="11"/>
  <c r="O119" i="11"/>
  <c r="I119" i="11"/>
  <c r="X119" i="11"/>
  <c r="S119" i="11"/>
  <c r="M119" i="11"/>
  <c r="H119" i="11"/>
  <c r="D119" i="11" a="1"/>
  <c r="D119" i="11" s="1"/>
  <c r="D117" i="6" s="1"/>
  <c r="C120" i="11" a="1"/>
  <c r="C120" i="11" s="1"/>
  <c r="C120" i="12" s="1"/>
  <c r="C117" i="6"/>
  <c r="B118" i="12"/>
  <c r="B116" i="6"/>
  <c r="B119" i="11"/>
  <c r="D119" i="12" l="1"/>
  <c r="E117" i="6" a="1"/>
  <c r="E117" i="6" s="1"/>
  <c r="G117" i="6"/>
  <c r="L117" i="6"/>
  <c r="H117" i="6"/>
  <c r="K117" i="6"/>
  <c r="J117" i="6"/>
  <c r="I117" i="6"/>
  <c r="AA120" i="12"/>
  <c r="W120" i="12"/>
  <c r="S120" i="12"/>
  <c r="O120" i="12"/>
  <c r="K120" i="12"/>
  <c r="G120" i="12"/>
  <c r="Z120" i="12"/>
  <c r="V120" i="12"/>
  <c r="R120" i="12"/>
  <c r="N120" i="12"/>
  <c r="J120" i="12"/>
  <c r="F120" i="12"/>
  <c r="Y120" i="12"/>
  <c r="U120" i="12"/>
  <c r="Q120" i="12"/>
  <c r="M120" i="12"/>
  <c r="I120" i="12"/>
  <c r="E120" i="12"/>
  <c r="X120" i="12"/>
  <c r="H120" i="12"/>
  <c r="T120" i="12"/>
  <c r="AB120" i="12"/>
  <c r="P120" i="12"/>
  <c r="L120" i="12"/>
  <c r="Z120" i="11"/>
  <c r="V120" i="11"/>
  <c r="R120" i="11"/>
  <c r="N120" i="11"/>
  <c r="J120" i="11"/>
  <c r="F120" i="11"/>
  <c r="AA120" i="11"/>
  <c r="U120" i="11"/>
  <c r="P120" i="11"/>
  <c r="K120" i="11"/>
  <c r="E120" i="11"/>
  <c r="Y120" i="11"/>
  <c r="T120" i="11"/>
  <c r="O120" i="11"/>
  <c r="I120" i="11"/>
  <c r="X120" i="11"/>
  <c r="S120" i="11"/>
  <c r="M120" i="11"/>
  <c r="H120" i="11"/>
  <c r="D120" i="11" a="1"/>
  <c r="D120" i="11" s="1"/>
  <c r="D118" i="6" s="1"/>
  <c r="AB120" i="11"/>
  <c r="W120" i="11"/>
  <c r="Q120" i="11"/>
  <c r="L120" i="11"/>
  <c r="G120" i="11"/>
  <c r="C121" i="11" a="1"/>
  <c r="C121" i="11" s="1"/>
  <c r="C119" i="6" s="1"/>
  <c r="C118" i="6"/>
  <c r="B119" i="12"/>
  <c r="B117" i="6"/>
  <c r="B120" i="11"/>
  <c r="D120" i="12" l="1"/>
  <c r="G119" i="6"/>
  <c r="H119" i="6"/>
  <c r="K119" i="6"/>
  <c r="L119" i="6"/>
  <c r="I119" i="6"/>
  <c r="J119" i="6"/>
  <c r="E118" i="6" a="1"/>
  <c r="E118" i="6" s="1"/>
  <c r="G118" i="6"/>
  <c r="L118" i="6"/>
  <c r="K118" i="6"/>
  <c r="J118" i="6"/>
  <c r="H118" i="6"/>
  <c r="I118" i="6"/>
  <c r="Z121" i="11"/>
  <c r="V121" i="11"/>
  <c r="R121" i="11"/>
  <c r="N121" i="11"/>
  <c r="J121" i="11"/>
  <c r="F121" i="11"/>
  <c r="Y121" i="11"/>
  <c r="T121" i="11"/>
  <c r="O121" i="11"/>
  <c r="I121" i="11"/>
  <c r="X121" i="11"/>
  <c r="S121" i="11"/>
  <c r="M121" i="11"/>
  <c r="H121" i="11"/>
  <c r="D121" i="11" a="1"/>
  <c r="D121" i="11" s="1"/>
  <c r="D119" i="6" s="1"/>
  <c r="E119" i="6" s="1" a="1"/>
  <c r="E119" i="6" s="1"/>
  <c r="AB121" i="11"/>
  <c r="W121" i="11"/>
  <c r="Q121" i="11"/>
  <c r="L121" i="11"/>
  <c r="G121" i="11"/>
  <c r="AA121" i="11"/>
  <c r="U121" i="11"/>
  <c r="P121" i="11"/>
  <c r="K121" i="11"/>
  <c r="E121" i="11"/>
  <c r="C122" i="11" a="1"/>
  <c r="C122" i="11" s="1"/>
  <c r="C121" i="12"/>
  <c r="B120" i="12"/>
  <c r="B118" i="6"/>
  <c r="B121" i="11"/>
  <c r="AA121" i="12" l="1"/>
  <c r="W121" i="12"/>
  <c r="S121" i="12"/>
  <c r="O121" i="12"/>
  <c r="K121" i="12"/>
  <c r="G121" i="12"/>
  <c r="Z121" i="12"/>
  <c r="V121" i="12"/>
  <c r="R121" i="12"/>
  <c r="N121" i="12"/>
  <c r="J121" i="12"/>
  <c r="F121" i="12"/>
  <c r="Y121" i="12"/>
  <c r="U121" i="12"/>
  <c r="Q121" i="12"/>
  <c r="M121" i="12"/>
  <c r="I121" i="12"/>
  <c r="E121" i="12"/>
  <c r="P121" i="12"/>
  <c r="AB121" i="12"/>
  <c r="L121" i="12"/>
  <c r="X121" i="12"/>
  <c r="T121" i="12"/>
  <c r="H121" i="12"/>
  <c r="Z122" i="11"/>
  <c r="V122" i="11"/>
  <c r="R122" i="11"/>
  <c r="N122" i="11"/>
  <c r="J122" i="11"/>
  <c r="F122" i="11"/>
  <c r="X122" i="11"/>
  <c r="S122" i="11"/>
  <c r="M122" i="11"/>
  <c r="H122" i="11"/>
  <c r="D122" i="11" a="1"/>
  <c r="D122" i="11" s="1"/>
  <c r="D120" i="6" s="1"/>
  <c r="AB122" i="11"/>
  <c r="W122" i="11"/>
  <c r="Q122" i="11"/>
  <c r="L122" i="11"/>
  <c r="G122" i="11"/>
  <c r="AA122" i="11"/>
  <c r="U122" i="11"/>
  <c r="P122" i="11"/>
  <c r="K122" i="11"/>
  <c r="E122" i="11"/>
  <c r="Y122" i="11"/>
  <c r="T122" i="11"/>
  <c r="O122" i="11"/>
  <c r="I122" i="11"/>
  <c r="C123" i="11" a="1"/>
  <c r="C123" i="11" s="1"/>
  <c r="C122" i="12"/>
  <c r="C120" i="6"/>
  <c r="B121" i="12"/>
  <c r="B119" i="6"/>
  <c r="B122" i="11"/>
  <c r="E120" i="6" l="1" a="1"/>
  <c r="E120" i="6" s="1"/>
  <c r="G120" i="6"/>
  <c r="K120" i="6"/>
  <c r="J120" i="6"/>
  <c r="H120" i="6"/>
  <c r="L120" i="6"/>
  <c r="I120" i="6"/>
  <c r="AA122" i="12"/>
  <c r="W122" i="12"/>
  <c r="S122" i="12"/>
  <c r="O122" i="12"/>
  <c r="K122" i="12"/>
  <c r="G122" i="12"/>
  <c r="Z122" i="12"/>
  <c r="V122" i="12"/>
  <c r="R122" i="12"/>
  <c r="N122" i="12"/>
  <c r="J122" i="12"/>
  <c r="F122" i="12"/>
  <c r="Y122" i="12"/>
  <c r="U122" i="12"/>
  <c r="Q122" i="12"/>
  <c r="M122" i="12"/>
  <c r="I122" i="12"/>
  <c r="E122" i="12"/>
  <c r="X122" i="12"/>
  <c r="H122" i="12"/>
  <c r="T122" i="12"/>
  <c r="L122" i="12"/>
  <c r="AB122" i="12"/>
  <c r="P122" i="12"/>
  <c r="D121" i="12"/>
  <c r="Z123" i="11"/>
  <c r="V123" i="11"/>
  <c r="R123" i="11"/>
  <c r="N123" i="11"/>
  <c r="J123" i="11"/>
  <c r="F123" i="11"/>
  <c r="AB123" i="11"/>
  <c r="W123" i="11"/>
  <c r="Q123" i="11"/>
  <c r="L123" i="11"/>
  <c r="G123" i="11"/>
  <c r="AA123" i="11"/>
  <c r="U123" i="11"/>
  <c r="P123" i="11"/>
  <c r="K123" i="11"/>
  <c r="E123" i="11"/>
  <c r="Y123" i="11"/>
  <c r="T123" i="11"/>
  <c r="O123" i="11"/>
  <c r="I123" i="11"/>
  <c r="X123" i="11"/>
  <c r="S123" i="11"/>
  <c r="M123" i="11"/>
  <c r="H123" i="11"/>
  <c r="D123" i="11" a="1"/>
  <c r="D123" i="11" s="1"/>
  <c r="D121" i="6" s="1"/>
  <c r="C124" i="11" a="1"/>
  <c r="C124" i="11" s="1"/>
  <c r="C124" i="12" s="1"/>
  <c r="C123" i="12"/>
  <c r="C121" i="6"/>
  <c r="B122" i="12"/>
  <c r="B120" i="6"/>
  <c r="B123" i="11"/>
  <c r="E121" i="6" l="1" a="1"/>
  <c r="E121" i="6" s="1"/>
  <c r="G121" i="6"/>
  <c r="H121" i="6"/>
  <c r="K121" i="6"/>
  <c r="L121" i="6"/>
  <c r="J121" i="6"/>
  <c r="I121" i="6"/>
  <c r="AA123" i="12"/>
  <c r="W123" i="12"/>
  <c r="S123" i="12"/>
  <c r="O123" i="12"/>
  <c r="K123" i="12"/>
  <c r="G123" i="12"/>
  <c r="Z123" i="12"/>
  <c r="V123" i="12"/>
  <c r="R123" i="12"/>
  <c r="N123" i="12"/>
  <c r="J123" i="12"/>
  <c r="F123" i="12"/>
  <c r="Y123" i="12"/>
  <c r="U123" i="12"/>
  <c r="Q123" i="12"/>
  <c r="M123" i="12"/>
  <c r="I123" i="12"/>
  <c r="E123" i="12"/>
  <c r="P123" i="12"/>
  <c r="AB123" i="12"/>
  <c r="L123" i="12"/>
  <c r="T123" i="12"/>
  <c r="H123" i="12"/>
  <c r="X123" i="12"/>
  <c r="AA124" i="12"/>
  <c r="W124" i="12"/>
  <c r="S124" i="12"/>
  <c r="O124" i="12"/>
  <c r="K124" i="12"/>
  <c r="Y124" i="12"/>
  <c r="U124" i="12"/>
  <c r="Q124" i="12"/>
  <c r="M124" i="12"/>
  <c r="I124" i="12"/>
  <c r="V124" i="12"/>
  <c r="N124" i="12"/>
  <c r="G124" i="12"/>
  <c r="AB124" i="12"/>
  <c r="T124" i="12"/>
  <c r="L124" i="12"/>
  <c r="F124" i="12"/>
  <c r="Z124" i="12"/>
  <c r="R124" i="12"/>
  <c r="J124" i="12"/>
  <c r="E124" i="12"/>
  <c r="H124" i="12"/>
  <c r="X124" i="12"/>
  <c r="P124" i="12"/>
  <c r="C122" i="6"/>
  <c r="Z124" i="11"/>
  <c r="V124" i="11"/>
  <c r="R124" i="11"/>
  <c r="N124" i="11"/>
  <c r="J124" i="11"/>
  <c r="F124" i="11"/>
  <c r="AA124" i="11"/>
  <c r="U124" i="11"/>
  <c r="P124" i="11"/>
  <c r="K124" i="11"/>
  <c r="E124" i="11"/>
  <c r="Y124" i="11"/>
  <c r="T124" i="11"/>
  <c r="O124" i="11"/>
  <c r="I124" i="11"/>
  <c r="X124" i="11"/>
  <c r="S124" i="11"/>
  <c r="M124" i="11"/>
  <c r="H124" i="11"/>
  <c r="D124" i="11" a="1"/>
  <c r="D124" i="11" s="1"/>
  <c r="D122" i="6" s="1"/>
  <c r="AB124" i="11"/>
  <c r="W124" i="11"/>
  <c r="Q124" i="11"/>
  <c r="L124" i="11"/>
  <c r="G124" i="11"/>
  <c r="C125" i="11" a="1"/>
  <c r="C125" i="11" s="1"/>
  <c r="C123" i="6" s="1"/>
  <c r="D122" i="12"/>
  <c r="B123" i="12"/>
  <c r="B121" i="6"/>
  <c r="B124" i="11"/>
  <c r="D124" i="12" l="1"/>
  <c r="E122" i="6" a="1"/>
  <c r="E122" i="6" s="1"/>
  <c r="G122" i="6"/>
  <c r="H122" i="6"/>
  <c r="L122" i="6"/>
  <c r="J122" i="6"/>
  <c r="K122" i="6"/>
  <c r="I122" i="6"/>
  <c r="G123" i="6"/>
  <c r="K123" i="6"/>
  <c r="L123" i="6"/>
  <c r="H123" i="6"/>
  <c r="I123" i="6"/>
  <c r="J123" i="6"/>
  <c r="Z125" i="11"/>
  <c r="V125" i="11"/>
  <c r="R125" i="11"/>
  <c r="N125" i="11"/>
  <c r="J125" i="11"/>
  <c r="F125" i="11"/>
  <c r="Y125" i="11"/>
  <c r="T125" i="11"/>
  <c r="O125" i="11"/>
  <c r="I125" i="11"/>
  <c r="X125" i="11"/>
  <c r="S125" i="11"/>
  <c r="M125" i="11"/>
  <c r="H125" i="11"/>
  <c r="D125" i="11" a="1"/>
  <c r="D125" i="11" s="1"/>
  <c r="D123" i="6" s="1"/>
  <c r="E123" i="6" s="1" a="1"/>
  <c r="E123" i="6" s="1"/>
  <c r="AB125" i="11"/>
  <c r="W125" i="11"/>
  <c r="Q125" i="11"/>
  <c r="L125" i="11"/>
  <c r="G125" i="11"/>
  <c r="AA125" i="11"/>
  <c r="U125" i="11"/>
  <c r="P125" i="11"/>
  <c r="K125" i="11"/>
  <c r="E125" i="11"/>
  <c r="C126" i="11" a="1"/>
  <c r="C126" i="11" s="1"/>
  <c r="C126" i="12" s="1"/>
  <c r="C125" i="12"/>
  <c r="D123" i="12"/>
  <c r="B124" i="12"/>
  <c r="B122" i="6"/>
  <c r="B125" i="11"/>
  <c r="AA126" i="12" l="1"/>
  <c r="W126" i="12"/>
  <c r="S126" i="12"/>
  <c r="O126" i="12"/>
  <c r="K126" i="12"/>
  <c r="G126" i="12"/>
  <c r="Y126" i="12"/>
  <c r="U126" i="12"/>
  <c r="Q126" i="12"/>
  <c r="M126" i="12"/>
  <c r="I126" i="12"/>
  <c r="E126" i="12"/>
  <c r="V126" i="12"/>
  <c r="N126" i="12"/>
  <c r="F126" i="12"/>
  <c r="AB126" i="12"/>
  <c r="T126" i="12"/>
  <c r="L126" i="12"/>
  <c r="Z126" i="12"/>
  <c r="R126" i="12"/>
  <c r="J126" i="12"/>
  <c r="X126" i="12"/>
  <c r="P126" i="12"/>
  <c r="H126" i="12"/>
  <c r="AA125" i="12"/>
  <c r="W125" i="12"/>
  <c r="S125" i="12"/>
  <c r="O125" i="12"/>
  <c r="K125" i="12"/>
  <c r="G125" i="12"/>
  <c r="Y125" i="12"/>
  <c r="U125" i="12"/>
  <c r="Q125" i="12"/>
  <c r="M125" i="12"/>
  <c r="I125" i="12"/>
  <c r="E125" i="12"/>
  <c r="V125" i="12"/>
  <c r="N125" i="12"/>
  <c r="F125" i="12"/>
  <c r="AB125" i="12"/>
  <c r="T125" i="12"/>
  <c r="L125" i="12"/>
  <c r="Z125" i="12"/>
  <c r="R125" i="12"/>
  <c r="J125" i="12"/>
  <c r="P125" i="12"/>
  <c r="H125" i="12"/>
  <c r="X125" i="12"/>
  <c r="C124" i="6"/>
  <c r="Z126" i="11"/>
  <c r="V126" i="11"/>
  <c r="R126" i="11"/>
  <c r="N126" i="11"/>
  <c r="J126" i="11"/>
  <c r="F126" i="11"/>
  <c r="X126" i="11"/>
  <c r="S126" i="11"/>
  <c r="M126" i="11"/>
  <c r="H126" i="11"/>
  <c r="D126" i="11" a="1"/>
  <c r="D126" i="11" s="1"/>
  <c r="D124" i="6" s="1"/>
  <c r="AB126" i="11"/>
  <c r="W126" i="11"/>
  <c r="Q126" i="11"/>
  <c r="L126" i="11"/>
  <c r="G126" i="11"/>
  <c r="AA126" i="11"/>
  <c r="U126" i="11"/>
  <c r="P126" i="11"/>
  <c r="K126" i="11"/>
  <c r="E126" i="11"/>
  <c r="Y126" i="11"/>
  <c r="T126" i="11"/>
  <c r="O126" i="11"/>
  <c r="I126" i="11"/>
  <c r="C127" i="11" a="1"/>
  <c r="C127" i="11" s="1"/>
  <c r="B125" i="12"/>
  <c r="B123" i="6"/>
  <c r="B126" i="11"/>
  <c r="D126" i="12" l="1"/>
  <c r="D125" i="12"/>
  <c r="E124" i="6" a="1"/>
  <c r="E124" i="6" s="1"/>
  <c r="G124" i="6"/>
  <c r="H124" i="6"/>
  <c r="J124" i="6"/>
  <c r="L124" i="6"/>
  <c r="K124" i="6"/>
  <c r="I124" i="6"/>
  <c r="Z127" i="11"/>
  <c r="V127" i="11"/>
  <c r="R127" i="11"/>
  <c r="N127" i="11"/>
  <c r="J127" i="11"/>
  <c r="F127" i="11"/>
  <c r="X127" i="11"/>
  <c r="S127" i="11"/>
  <c r="Y127" i="11"/>
  <c r="Q127" i="11"/>
  <c r="L127" i="11"/>
  <c r="G127" i="11"/>
  <c r="W127" i="11"/>
  <c r="P127" i="11"/>
  <c r="K127" i="11"/>
  <c r="E127" i="11"/>
  <c r="AB127" i="11"/>
  <c r="U127" i="11"/>
  <c r="O127" i="11"/>
  <c r="I127" i="11"/>
  <c r="AA127" i="11"/>
  <c r="T127" i="11"/>
  <c r="M127" i="11"/>
  <c r="H127" i="11"/>
  <c r="D127" i="11" a="1"/>
  <c r="D127" i="11" s="1"/>
  <c r="D125" i="6" s="1"/>
  <c r="C128" i="11" a="1"/>
  <c r="C128" i="11" s="1"/>
  <c r="C126" i="6" s="1"/>
  <c r="C125" i="6"/>
  <c r="C127" i="12"/>
  <c r="B126" i="12"/>
  <c r="B124" i="6"/>
  <c r="B127" i="11"/>
  <c r="G126" i="6" l="1"/>
  <c r="L126" i="6"/>
  <c r="K126" i="6"/>
  <c r="J126" i="6"/>
  <c r="H126" i="6"/>
  <c r="I126" i="6"/>
  <c r="AA127" i="12"/>
  <c r="W127" i="12"/>
  <c r="S127" i="12"/>
  <c r="O127" i="12"/>
  <c r="K127" i="12"/>
  <c r="G127" i="12"/>
  <c r="Y127" i="12"/>
  <c r="U127" i="12"/>
  <c r="Q127" i="12"/>
  <c r="M127" i="12"/>
  <c r="I127" i="12"/>
  <c r="E127" i="12"/>
  <c r="V127" i="12"/>
  <c r="N127" i="12"/>
  <c r="F127" i="12"/>
  <c r="AB127" i="12"/>
  <c r="T127" i="12"/>
  <c r="L127" i="12"/>
  <c r="Z127" i="12"/>
  <c r="R127" i="12"/>
  <c r="J127" i="12"/>
  <c r="X127" i="12"/>
  <c r="P127" i="12"/>
  <c r="H127" i="12"/>
  <c r="E125" i="6" a="1"/>
  <c r="E125" i="6" s="1"/>
  <c r="G125" i="6"/>
  <c r="L125" i="6"/>
  <c r="H125" i="6"/>
  <c r="K125" i="6"/>
  <c r="J125" i="6"/>
  <c r="I125" i="6"/>
  <c r="Z128" i="11"/>
  <c r="V128" i="11"/>
  <c r="R128" i="11"/>
  <c r="N128" i="11"/>
  <c r="J128" i="11"/>
  <c r="F128" i="11"/>
  <c r="AB128" i="11"/>
  <c r="W128" i="11"/>
  <c r="Q128" i="11"/>
  <c r="L128" i="11"/>
  <c r="G128" i="11"/>
  <c r="Y128" i="11"/>
  <c r="S128" i="11"/>
  <c r="K128" i="11"/>
  <c r="X128" i="11"/>
  <c r="P128" i="11"/>
  <c r="I128" i="11"/>
  <c r="D128" i="11" a="1"/>
  <c r="D128" i="11" s="1"/>
  <c r="D126" i="6" s="1"/>
  <c r="E126" i="6" s="1" a="1"/>
  <c r="E126" i="6" s="1"/>
  <c r="U128" i="11"/>
  <c r="O128" i="11"/>
  <c r="H128" i="11"/>
  <c r="AA128" i="11"/>
  <c r="T128" i="11"/>
  <c r="M128" i="11"/>
  <c r="E128" i="11"/>
  <c r="C129" i="11" a="1"/>
  <c r="C129" i="11" s="1"/>
  <c r="C128" i="12"/>
  <c r="B127" i="12"/>
  <c r="B125" i="6"/>
  <c r="B128" i="11"/>
  <c r="D127" i="12" l="1"/>
  <c r="AA128" i="12"/>
  <c r="W128" i="12"/>
  <c r="S128" i="12"/>
  <c r="O128" i="12"/>
  <c r="K128" i="12"/>
  <c r="G128" i="12"/>
  <c r="Y128" i="12"/>
  <c r="U128" i="12"/>
  <c r="Q128" i="12"/>
  <c r="M128" i="12"/>
  <c r="I128" i="12"/>
  <c r="E128" i="12"/>
  <c r="V128" i="12"/>
  <c r="N128" i="12"/>
  <c r="F128" i="12"/>
  <c r="AB128" i="12"/>
  <c r="T128" i="12"/>
  <c r="L128" i="12"/>
  <c r="Z128" i="12"/>
  <c r="R128" i="12"/>
  <c r="J128" i="12"/>
  <c r="H128" i="12"/>
  <c r="P128" i="12"/>
  <c r="X128" i="12"/>
  <c r="Z129" i="11"/>
  <c r="V129" i="11"/>
  <c r="R129" i="11"/>
  <c r="N129" i="11"/>
  <c r="J129" i="11"/>
  <c r="F129" i="11"/>
  <c r="AB129" i="11"/>
  <c r="W129" i="11"/>
  <c r="Q129" i="11"/>
  <c r="L129" i="11"/>
  <c r="G129" i="11"/>
  <c r="AA129" i="11"/>
  <c r="U129" i="11"/>
  <c r="P129" i="11"/>
  <c r="K129" i="11"/>
  <c r="E129" i="11"/>
  <c r="S129" i="11"/>
  <c r="H129" i="11"/>
  <c r="Y129" i="11"/>
  <c r="O129" i="11"/>
  <c r="X129" i="11"/>
  <c r="M129" i="11"/>
  <c r="D129" i="11" a="1"/>
  <c r="D129" i="11" s="1"/>
  <c r="D127" i="6" s="1"/>
  <c r="T129" i="11"/>
  <c r="I129" i="11"/>
  <c r="C130" i="11" a="1"/>
  <c r="C130" i="11" s="1"/>
  <c r="C130" i="12" s="1"/>
  <c r="C129" i="12"/>
  <c r="C127" i="6"/>
  <c r="B128" i="12"/>
  <c r="B126" i="6"/>
  <c r="B129" i="11"/>
  <c r="E127" i="6" l="1" a="1"/>
  <c r="E127" i="6" s="1"/>
  <c r="G127" i="6"/>
  <c r="K127" i="6"/>
  <c r="H127" i="6"/>
  <c r="L127" i="6"/>
  <c r="J127" i="6"/>
  <c r="I127" i="6"/>
  <c r="AA130" i="12"/>
  <c r="W130" i="12"/>
  <c r="S130" i="12"/>
  <c r="O130" i="12"/>
  <c r="K130" i="12"/>
  <c r="G130" i="12"/>
  <c r="Y130" i="12"/>
  <c r="U130" i="12"/>
  <c r="Q130" i="12"/>
  <c r="M130" i="12"/>
  <c r="I130" i="12"/>
  <c r="E130" i="12"/>
  <c r="V130" i="12"/>
  <c r="N130" i="12"/>
  <c r="F130" i="12"/>
  <c r="AB130" i="12"/>
  <c r="T130" i="12"/>
  <c r="L130" i="12"/>
  <c r="Z130" i="12"/>
  <c r="R130" i="12"/>
  <c r="J130" i="12"/>
  <c r="X130" i="12"/>
  <c r="P130" i="12"/>
  <c r="H130" i="12"/>
  <c r="AA129" i="12"/>
  <c r="W129" i="12"/>
  <c r="S129" i="12"/>
  <c r="O129" i="12"/>
  <c r="K129" i="12"/>
  <c r="G129" i="12"/>
  <c r="Y129" i="12"/>
  <c r="U129" i="12"/>
  <c r="Q129" i="12"/>
  <c r="M129" i="12"/>
  <c r="I129" i="12"/>
  <c r="E129" i="12"/>
  <c r="V129" i="12"/>
  <c r="N129" i="12"/>
  <c r="F129" i="12"/>
  <c r="AB129" i="12"/>
  <c r="T129" i="12"/>
  <c r="L129" i="12"/>
  <c r="Z129" i="12"/>
  <c r="R129" i="12"/>
  <c r="J129" i="12"/>
  <c r="P129" i="12"/>
  <c r="H129" i="12"/>
  <c r="X129" i="12"/>
  <c r="D128" i="12"/>
  <c r="Z130" i="11"/>
  <c r="V130" i="11"/>
  <c r="R130" i="11"/>
  <c r="N130" i="11"/>
  <c r="J130" i="11"/>
  <c r="F130" i="11"/>
  <c r="AA130" i="11"/>
  <c r="U130" i="11"/>
  <c r="P130" i="11"/>
  <c r="K130" i="11"/>
  <c r="E130" i="11"/>
  <c r="Y130" i="11"/>
  <c r="T130" i="11"/>
  <c r="O130" i="11"/>
  <c r="I130" i="11"/>
  <c r="AB130" i="11"/>
  <c r="W130" i="11"/>
  <c r="Q130" i="11"/>
  <c r="L130" i="11"/>
  <c r="G130" i="11"/>
  <c r="X130" i="11"/>
  <c r="D130" i="11" a="1"/>
  <c r="D130" i="11" s="1"/>
  <c r="D128" i="6" s="1"/>
  <c r="S130" i="11"/>
  <c r="M130" i="11"/>
  <c r="H130" i="11"/>
  <c r="C131" i="11" a="1"/>
  <c r="C131" i="11" s="1"/>
  <c r="C128" i="6"/>
  <c r="B129" i="12"/>
  <c r="B127" i="6"/>
  <c r="B130" i="11"/>
  <c r="D130" i="12" l="1"/>
  <c r="E128" i="6" a="1"/>
  <c r="E128" i="6" s="1"/>
  <c r="G128" i="6"/>
  <c r="J128" i="6"/>
  <c r="H128" i="6"/>
  <c r="L128" i="6"/>
  <c r="K128" i="6"/>
  <c r="I128" i="6"/>
  <c r="Z131" i="11"/>
  <c r="V131" i="11"/>
  <c r="R131" i="11"/>
  <c r="N131" i="11"/>
  <c r="J131" i="11"/>
  <c r="F131" i="11"/>
  <c r="Y131" i="11"/>
  <c r="T131" i="11"/>
  <c r="O131" i="11"/>
  <c r="I131" i="11"/>
  <c r="X131" i="11"/>
  <c r="S131" i="11"/>
  <c r="M131" i="11"/>
  <c r="H131" i="11"/>
  <c r="D131" i="11" a="1"/>
  <c r="D131" i="11" s="1"/>
  <c r="D129" i="6" s="1"/>
  <c r="AB131" i="11"/>
  <c r="W131" i="11"/>
  <c r="Q131" i="11"/>
  <c r="L131" i="11"/>
  <c r="G131" i="11"/>
  <c r="AA131" i="11"/>
  <c r="U131" i="11"/>
  <c r="P131" i="11"/>
  <c r="K131" i="11"/>
  <c r="E131" i="11"/>
  <c r="C132" i="11" a="1"/>
  <c r="C132" i="11" s="1"/>
  <c r="C132" i="12" s="1"/>
  <c r="C131" i="12"/>
  <c r="C129" i="6"/>
  <c r="D129" i="12"/>
  <c r="B130" i="12"/>
  <c r="B128" i="6"/>
  <c r="B131" i="11"/>
  <c r="AA132" i="12" l="1"/>
  <c r="W132" i="12"/>
  <c r="S132" i="12"/>
  <c r="O132" i="12"/>
  <c r="K132" i="12"/>
  <c r="G132" i="12"/>
  <c r="Y132" i="12"/>
  <c r="U132" i="12"/>
  <c r="Q132" i="12"/>
  <c r="M132" i="12"/>
  <c r="I132" i="12"/>
  <c r="E132" i="12"/>
  <c r="V132" i="12"/>
  <c r="N132" i="12"/>
  <c r="F132" i="12"/>
  <c r="AB132" i="12"/>
  <c r="T132" i="12"/>
  <c r="L132" i="12"/>
  <c r="Z132" i="12"/>
  <c r="R132" i="12"/>
  <c r="J132" i="12"/>
  <c r="H132" i="12"/>
  <c r="X132" i="12"/>
  <c r="P132" i="12"/>
  <c r="AA131" i="12"/>
  <c r="W131" i="12"/>
  <c r="S131" i="12"/>
  <c r="O131" i="12"/>
  <c r="K131" i="12"/>
  <c r="G131" i="12"/>
  <c r="Y131" i="12"/>
  <c r="U131" i="12"/>
  <c r="Q131" i="12"/>
  <c r="M131" i="12"/>
  <c r="I131" i="12"/>
  <c r="E131" i="12"/>
  <c r="V131" i="12"/>
  <c r="N131" i="12"/>
  <c r="F131" i="12"/>
  <c r="AB131" i="12"/>
  <c r="T131" i="12"/>
  <c r="L131" i="12"/>
  <c r="Z131" i="12"/>
  <c r="R131" i="12"/>
  <c r="J131" i="12"/>
  <c r="X131" i="12"/>
  <c r="H131" i="12"/>
  <c r="P131" i="12"/>
  <c r="E129" i="6" a="1"/>
  <c r="E129" i="6" s="1"/>
  <c r="G129" i="6"/>
  <c r="H129" i="6"/>
  <c r="L129" i="6"/>
  <c r="K129" i="6"/>
  <c r="J129" i="6"/>
  <c r="I129" i="6"/>
  <c r="Z132" i="11"/>
  <c r="V132" i="11"/>
  <c r="R132" i="11"/>
  <c r="N132" i="11"/>
  <c r="J132" i="11"/>
  <c r="F132" i="11"/>
  <c r="X132" i="11"/>
  <c r="S132" i="11"/>
  <c r="M132" i="11"/>
  <c r="H132" i="11"/>
  <c r="D132" i="11" a="1"/>
  <c r="D132" i="11" s="1"/>
  <c r="D130" i="6" s="1"/>
  <c r="AB132" i="11"/>
  <c r="W132" i="11"/>
  <c r="Q132" i="11"/>
  <c r="L132" i="11"/>
  <c r="G132" i="11"/>
  <c r="AA132" i="11"/>
  <c r="U132" i="11"/>
  <c r="P132" i="11"/>
  <c r="K132" i="11"/>
  <c r="E132" i="11"/>
  <c r="Y132" i="11"/>
  <c r="T132" i="11"/>
  <c r="O132" i="11"/>
  <c r="I132" i="11"/>
  <c r="C133" i="11" a="1"/>
  <c r="C133" i="11" s="1"/>
  <c r="C131" i="6" s="1"/>
  <c r="C130" i="6"/>
  <c r="B131" i="12"/>
  <c r="B129" i="6"/>
  <c r="B132" i="11"/>
  <c r="D132" i="12"/>
  <c r="E130" i="6" l="1" a="1"/>
  <c r="E130" i="6" s="1"/>
  <c r="G130" i="6"/>
  <c r="L130" i="6"/>
  <c r="K130" i="6"/>
  <c r="J130" i="6"/>
  <c r="H130" i="6"/>
  <c r="I130" i="6"/>
  <c r="G131" i="6"/>
  <c r="H131" i="6"/>
  <c r="K131" i="6"/>
  <c r="L131" i="6"/>
  <c r="J131" i="6"/>
  <c r="I131" i="6"/>
  <c r="D131" i="12"/>
  <c r="Z133" i="11"/>
  <c r="V133" i="11"/>
  <c r="R133" i="11"/>
  <c r="N133" i="11"/>
  <c r="J133" i="11"/>
  <c r="F133" i="11"/>
  <c r="AB133" i="11"/>
  <c r="W133" i="11"/>
  <c r="Q133" i="11"/>
  <c r="L133" i="11"/>
  <c r="G133" i="11"/>
  <c r="AA133" i="11"/>
  <c r="U133" i="11"/>
  <c r="P133" i="11"/>
  <c r="K133" i="11"/>
  <c r="E133" i="11"/>
  <c r="Y133" i="11"/>
  <c r="T133" i="11"/>
  <c r="O133" i="11"/>
  <c r="I133" i="11"/>
  <c r="X133" i="11"/>
  <c r="S133" i="11"/>
  <c r="M133" i="11"/>
  <c r="H133" i="11"/>
  <c r="D133" i="11" a="1"/>
  <c r="D133" i="11" s="1"/>
  <c r="D131" i="6" s="1"/>
  <c r="E131" i="6" s="1" a="1"/>
  <c r="E131" i="6" s="1"/>
  <c r="C134" i="11" a="1"/>
  <c r="C134" i="11" s="1"/>
  <c r="C134" i="12" s="1"/>
  <c r="C133" i="12"/>
  <c r="B132" i="12"/>
  <c r="B130" i="6"/>
  <c r="B133" i="11"/>
  <c r="AA133" i="12" l="1"/>
  <c r="W133" i="12"/>
  <c r="S133" i="12"/>
  <c r="O133" i="12"/>
  <c r="K133" i="12"/>
  <c r="G133" i="12"/>
  <c r="Y133" i="12"/>
  <c r="U133" i="12"/>
  <c r="Q133" i="12"/>
  <c r="M133" i="12"/>
  <c r="I133" i="12"/>
  <c r="E133" i="12"/>
  <c r="V133" i="12"/>
  <c r="N133" i="12"/>
  <c r="F133" i="12"/>
  <c r="AB133" i="12"/>
  <c r="T133" i="12"/>
  <c r="L133" i="12"/>
  <c r="Z133" i="12"/>
  <c r="R133" i="12"/>
  <c r="J133" i="12"/>
  <c r="P133" i="12"/>
  <c r="H133" i="12"/>
  <c r="X133" i="12"/>
  <c r="AA134" i="12"/>
  <c r="W134" i="12"/>
  <c r="S134" i="12"/>
  <c r="O134" i="12"/>
  <c r="K134" i="12"/>
  <c r="G134" i="12"/>
  <c r="Y134" i="12"/>
  <c r="U134" i="12"/>
  <c r="Q134" i="12"/>
  <c r="M134" i="12"/>
  <c r="I134" i="12"/>
  <c r="E134" i="12"/>
  <c r="V134" i="12"/>
  <c r="N134" i="12"/>
  <c r="F134" i="12"/>
  <c r="AB134" i="12"/>
  <c r="T134" i="12"/>
  <c r="L134" i="12"/>
  <c r="Z134" i="12"/>
  <c r="R134" i="12"/>
  <c r="J134" i="12"/>
  <c r="X134" i="12"/>
  <c r="P134" i="12"/>
  <c r="H134" i="12"/>
  <c r="Z134" i="11"/>
  <c r="V134" i="11"/>
  <c r="R134" i="11"/>
  <c r="N134" i="11"/>
  <c r="J134" i="11"/>
  <c r="F134" i="11"/>
  <c r="AA134" i="11"/>
  <c r="U134" i="11"/>
  <c r="P134" i="11"/>
  <c r="K134" i="11"/>
  <c r="E134" i="11"/>
  <c r="Y134" i="11"/>
  <c r="T134" i="11"/>
  <c r="O134" i="11"/>
  <c r="I134" i="11"/>
  <c r="X134" i="11"/>
  <c r="S134" i="11"/>
  <c r="M134" i="11"/>
  <c r="H134" i="11"/>
  <c r="D134" i="11" a="1"/>
  <c r="D134" i="11" s="1"/>
  <c r="D132" i="6" s="1"/>
  <c r="AB134" i="11"/>
  <c r="W134" i="11"/>
  <c r="Q134" i="11"/>
  <c r="L134" i="11"/>
  <c r="G134" i="11"/>
  <c r="C135" i="11" a="1"/>
  <c r="C135" i="11" s="1"/>
  <c r="C132" i="6"/>
  <c r="B133" i="12"/>
  <c r="B131" i="6"/>
  <c r="B134" i="11"/>
  <c r="D134" i="12" l="1"/>
  <c r="E132" i="6" a="1"/>
  <c r="E132" i="6" s="1"/>
  <c r="G132" i="6"/>
  <c r="J132" i="6"/>
  <c r="H132" i="6"/>
  <c r="K132" i="6"/>
  <c r="L132" i="6"/>
  <c r="I132" i="6"/>
  <c r="Z135" i="11"/>
  <c r="V135" i="11"/>
  <c r="R135" i="11"/>
  <c r="N135" i="11"/>
  <c r="J135" i="11"/>
  <c r="F135" i="11"/>
  <c r="Y135" i="11"/>
  <c r="T135" i="11"/>
  <c r="O135" i="11"/>
  <c r="I135" i="11"/>
  <c r="X135" i="11"/>
  <c r="S135" i="11"/>
  <c r="M135" i="11"/>
  <c r="H135" i="11"/>
  <c r="D135" i="11" a="1"/>
  <c r="D135" i="11" s="1"/>
  <c r="D133" i="6" s="1"/>
  <c r="AB135" i="11"/>
  <c r="W135" i="11"/>
  <c r="Q135" i="11"/>
  <c r="L135" i="11"/>
  <c r="G135" i="11"/>
  <c r="AA135" i="11"/>
  <c r="U135" i="11"/>
  <c r="P135" i="11"/>
  <c r="K135" i="11"/>
  <c r="E135" i="11"/>
  <c r="C136" i="11" a="1"/>
  <c r="C136" i="11" s="1"/>
  <c r="C135" i="12"/>
  <c r="D133" i="12"/>
  <c r="C133" i="6"/>
  <c r="B134" i="12"/>
  <c r="B132" i="6"/>
  <c r="B135" i="11"/>
  <c r="AA135" i="12" l="1"/>
  <c r="W135" i="12"/>
  <c r="S135" i="12"/>
  <c r="O135" i="12"/>
  <c r="K135" i="12"/>
  <c r="G135" i="12"/>
  <c r="Z135" i="12"/>
  <c r="V135" i="12"/>
  <c r="R135" i="12"/>
  <c r="N135" i="12"/>
  <c r="Y135" i="12"/>
  <c r="U135" i="12"/>
  <c r="Q135" i="12"/>
  <c r="M135" i="12"/>
  <c r="I135" i="12"/>
  <c r="E135" i="12"/>
  <c r="P135" i="12"/>
  <c r="F135" i="12"/>
  <c r="AB135" i="12"/>
  <c r="L135" i="12"/>
  <c r="X135" i="12"/>
  <c r="J135" i="12"/>
  <c r="T135" i="12"/>
  <c r="H135" i="12"/>
  <c r="E133" i="6" a="1"/>
  <c r="E133" i="6" s="1"/>
  <c r="G133" i="6"/>
  <c r="H133" i="6"/>
  <c r="K133" i="6"/>
  <c r="L133" i="6"/>
  <c r="J133" i="6"/>
  <c r="I133" i="6"/>
  <c r="Z136" i="11"/>
  <c r="V136" i="11"/>
  <c r="R136" i="11"/>
  <c r="N136" i="11"/>
  <c r="J136" i="11"/>
  <c r="F136" i="11"/>
  <c r="X136" i="11"/>
  <c r="S136" i="11"/>
  <c r="M136" i="11"/>
  <c r="H136" i="11"/>
  <c r="D136" i="11" a="1"/>
  <c r="D136" i="11" s="1"/>
  <c r="D134" i="6" s="1"/>
  <c r="AB136" i="11"/>
  <c r="W136" i="11"/>
  <c r="Q136" i="11"/>
  <c r="L136" i="11"/>
  <c r="G136" i="11"/>
  <c r="AA136" i="11"/>
  <c r="U136" i="11"/>
  <c r="P136" i="11"/>
  <c r="K136" i="11"/>
  <c r="E136" i="11"/>
  <c r="Y136" i="11"/>
  <c r="T136" i="11"/>
  <c r="O136" i="11"/>
  <c r="I136" i="11"/>
  <c r="C137" i="11" a="1"/>
  <c r="C137" i="11" s="1"/>
  <c r="C134" i="6"/>
  <c r="C136" i="12"/>
  <c r="B135" i="12"/>
  <c r="B133" i="6"/>
  <c r="B136" i="11"/>
  <c r="AA136" i="12" l="1"/>
  <c r="W136" i="12"/>
  <c r="S136" i="12"/>
  <c r="O136" i="12"/>
  <c r="K136" i="12"/>
  <c r="G136" i="12"/>
  <c r="Z136" i="12"/>
  <c r="V136" i="12"/>
  <c r="R136" i="12"/>
  <c r="N136" i="12"/>
  <c r="J136" i="12"/>
  <c r="F136" i="12"/>
  <c r="Y136" i="12"/>
  <c r="U136" i="12"/>
  <c r="Q136" i="12"/>
  <c r="M136" i="12"/>
  <c r="I136" i="12"/>
  <c r="E136" i="12"/>
  <c r="X136" i="12"/>
  <c r="H136" i="12"/>
  <c r="T136" i="12"/>
  <c r="P136" i="12"/>
  <c r="AB136" i="12"/>
  <c r="L136" i="12"/>
  <c r="I134" i="6"/>
  <c r="L134" i="6"/>
  <c r="H134" i="6"/>
  <c r="G134" i="6"/>
  <c r="E134" i="6" a="1"/>
  <c r="E134" i="6" s="1"/>
  <c r="K134" i="6"/>
  <c r="J134" i="6"/>
  <c r="Z137" i="11"/>
  <c r="V137" i="11"/>
  <c r="R137" i="11"/>
  <c r="N137" i="11"/>
  <c r="J137" i="11"/>
  <c r="F137" i="11"/>
  <c r="AB137" i="11"/>
  <c r="W137" i="11"/>
  <c r="Q137" i="11"/>
  <c r="L137" i="11"/>
  <c r="G137" i="11"/>
  <c r="AA137" i="11"/>
  <c r="U137" i="11"/>
  <c r="P137" i="11"/>
  <c r="K137" i="11"/>
  <c r="E137" i="11"/>
  <c r="Y137" i="11"/>
  <c r="T137" i="11"/>
  <c r="O137" i="11"/>
  <c r="I137" i="11"/>
  <c r="X137" i="11"/>
  <c r="S137" i="11"/>
  <c r="M137" i="11"/>
  <c r="H137" i="11"/>
  <c r="D137" i="11" a="1"/>
  <c r="D137" i="11" s="1"/>
  <c r="D135" i="6" s="1"/>
  <c r="C138" i="11" a="1"/>
  <c r="C138" i="11" s="1"/>
  <c r="C136" i="6" s="1"/>
  <c r="C135" i="6"/>
  <c r="D135" i="12"/>
  <c r="C137" i="12"/>
  <c r="B136" i="12"/>
  <c r="B134" i="6"/>
  <c r="B137" i="11"/>
  <c r="AA137" i="12" l="1"/>
  <c r="W137" i="12"/>
  <c r="S137" i="12"/>
  <c r="O137" i="12"/>
  <c r="K137" i="12"/>
  <c r="G137" i="12"/>
  <c r="Z137" i="12"/>
  <c r="V137" i="12"/>
  <c r="R137" i="12"/>
  <c r="N137" i="12"/>
  <c r="J137" i="12"/>
  <c r="F137" i="12"/>
  <c r="Y137" i="12"/>
  <c r="U137" i="12"/>
  <c r="Q137" i="12"/>
  <c r="M137" i="12"/>
  <c r="I137" i="12"/>
  <c r="E137" i="12"/>
  <c r="P137" i="12"/>
  <c r="AB137" i="12"/>
  <c r="L137" i="12"/>
  <c r="X137" i="12"/>
  <c r="H137" i="12"/>
  <c r="T137" i="12"/>
  <c r="K136" i="6"/>
  <c r="G136" i="6"/>
  <c r="J136" i="6"/>
  <c r="I136" i="6"/>
  <c r="H136" i="6"/>
  <c r="L136" i="6"/>
  <c r="J135" i="6"/>
  <c r="E135" i="6" a="1"/>
  <c r="E135" i="6" s="1"/>
  <c r="I135" i="6"/>
  <c r="H135" i="6"/>
  <c r="G135" i="6"/>
  <c r="L135" i="6"/>
  <c r="K135" i="6"/>
  <c r="D136" i="12"/>
  <c r="C138" i="12"/>
  <c r="Z138" i="11"/>
  <c r="V138" i="11"/>
  <c r="R138" i="11"/>
  <c r="N138" i="11"/>
  <c r="J138" i="11"/>
  <c r="F138" i="11"/>
  <c r="AA138" i="11"/>
  <c r="U138" i="11"/>
  <c r="P138" i="11"/>
  <c r="K138" i="11"/>
  <c r="E138" i="11"/>
  <c r="Y138" i="11"/>
  <c r="T138" i="11"/>
  <c r="O138" i="11"/>
  <c r="I138" i="11"/>
  <c r="X138" i="11"/>
  <c r="S138" i="11"/>
  <c r="M138" i="11"/>
  <c r="H138" i="11"/>
  <c r="D138" i="11" a="1"/>
  <c r="D138" i="11" s="1"/>
  <c r="D136" i="6" s="1"/>
  <c r="E136" i="6" s="1" a="1"/>
  <c r="E136" i="6" s="1"/>
  <c r="AB138" i="11"/>
  <c r="W138" i="11"/>
  <c r="Q138" i="11"/>
  <c r="L138" i="11"/>
  <c r="G138" i="11"/>
  <c r="C139" i="11" a="1"/>
  <c r="C139" i="11" s="1"/>
  <c r="C137" i="6" s="1"/>
  <c r="B137" i="12"/>
  <c r="B135" i="6"/>
  <c r="B138" i="11"/>
  <c r="AA138" i="12" l="1"/>
  <c r="W138" i="12"/>
  <c r="S138" i="12"/>
  <c r="O138" i="12"/>
  <c r="K138" i="12"/>
  <c r="G138" i="12"/>
  <c r="Z138" i="12"/>
  <c r="V138" i="12"/>
  <c r="R138" i="12"/>
  <c r="N138" i="12"/>
  <c r="J138" i="12"/>
  <c r="F138" i="12"/>
  <c r="Y138" i="12"/>
  <c r="U138" i="12"/>
  <c r="Q138" i="12"/>
  <c r="M138" i="12"/>
  <c r="I138" i="12"/>
  <c r="E138" i="12"/>
  <c r="X138" i="12"/>
  <c r="H138" i="12"/>
  <c r="T138" i="12"/>
  <c r="P138" i="12"/>
  <c r="AB138" i="12"/>
  <c r="L138" i="12"/>
  <c r="L137" i="6"/>
  <c r="H137" i="6"/>
  <c r="K137" i="6"/>
  <c r="G137" i="6"/>
  <c r="J137" i="6"/>
  <c r="I137" i="6"/>
  <c r="Z139" i="11"/>
  <c r="V139" i="11"/>
  <c r="R139" i="11"/>
  <c r="N139" i="11"/>
  <c r="J139" i="11"/>
  <c r="F139" i="11"/>
  <c r="Y139" i="11"/>
  <c r="T139" i="11"/>
  <c r="O139" i="11"/>
  <c r="I139" i="11"/>
  <c r="X139" i="11"/>
  <c r="S139" i="11"/>
  <c r="M139" i="11"/>
  <c r="H139" i="11"/>
  <c r="D139" i="11" a="1"/>
  <c r="D139" i="11" s="1"/>
  <c r="D137" i="6" s="1"/>
  <c r="E137" i="6" s="1" a="1"/>
  <c r="E137" i="6" s="1"/>
  <c r="AB139" i="11"/>
  <c r="W139" i="11"/>
  <c r="Q139" i="11"/>
  <c r="L139" i="11"/>
  <c r="G139" i="11"/>
  <c r="AA139" i="11"/>
  <c r="U139" i="11"/>
  <c r="P139" i="11"/>
  <c r="K139" i="11"/>
  <c r="E139" i="11"/>
  <c r="C140" i="11" a="1"/>
  <c r="C140" i="11" s="1"/>
  <c r="C138" i="6" s="1"/>
  <c r="C139" i="12"/>
  <c r="D137" i="12"/>
  <c r="B138" i="12"/>
  <c r="B136" i="6"/>
  <c r="B139" i="11"/>
  <c r="AA139" i="12" l="1"/>
  <c r="W139" i="12"/>
  <c r="S139" i="12"/>
  <c r="O139" i="12"/>
  <c r="K139" i="12"/>
  <c r="G139" i="12"/>
  <c r="Z139" i="12"/>
  <c r="V139" i="12"/>
  <c r="R139" i="12"/>
  <c r="N139" i="12"/>
  <c r="J139" i="12"/>
  <c r="F139" i="12"/>
  <c r="Y139" i="12"/>
  <c r="U139" i="12"/>
  <c r="Q139" i="12"/>
  <c r="M139" i="12"/>
  <c r="I139" i="12"/>
  <c r="E139" i="12"/>
  <c r="P139" i="12"/>
  <c r="AB139" i="12"/>
  <c r="L139" i="12"/>
  <c r="X139" i="12"/>
  <c r="H139" i="12"/>
  <c r="T139" i="12"/>
  <c r="I138" i="6"/>
  <c r="L138" i="6"/>
  <c r="H138" i="6"/>
  <c r="K138" i="6"/>
  <c r="J138" i="6"/>
  <c r="G138" i="6"/>
  <c r="C140" i="12"/>
  <c r="D138" i="12"/>
  <c r="Z140" i="11"/>
  <c r="V140" i="11"/>
  <c r="R140" i="11"/>
  <c r="N140" i="11"/>
  <c r="J140" i="11"/>
  <c r="F140" i="11"/>
  <c r="X140" i="11"/>
  <c r="S140" i="11"/>
  <c r="M140" i="11"/>
  <c r="H140" i="11"/>
  <c r="D140" i="11" a="1"/>
  <c r="D140" i="11" s="1"/>
  <c r="D138" i="6" s="1"/>
  <c r="E138" i="6" s="1" a="1"/>
  <c r="E138" i="6" s="1"/>
  <c r="AB140" i="11"/>
  <c r="W140" i="11"/>
  <c r="Q140" i="11"/>
  <c r="L140" i="11"/>
  <c r="G140" i="11"/>
  <c r="AA140" i="11"/>
  <c r="U140" i="11"/>
  <c r="P140" i="11"/>
  <c r="K140" i="11"/>
  <c r="E140" i="11"/>
  <c r="Y140" i="11"/>
  <c r="T140" i="11"/>
  <c r="O140" i="11"/>
  <c r="I140" i="11"/>
  <c r="C141" i="11" a="1"/>
  <c r="C141" i="11" s="1"/>
  <c r="B139" i="12"/>
  <c r="B137" i="6"/>
  <c r="B140" i="11"/>
  <c r="AA140" i="12" l="1"/>
  <c r="W140" i="12"/>
  <c r="S140" i="12"/>
  <c r="O140" i="12"/>
  <c r="K140" i="12"/>
  <c r="G140" i="12"/>
  <c r="Z140" i="12"/>
  <c r="V140" i="12"/>
  <c r="R140" i="12"/>
  <c r="N140" i="12"/>
  <c r="J140" i="12"/>
  <c r="F140" i="12"/>
  <c r="Y140" i="12"/>
  <c r="U140" i="12"/>
  <c r="Q140" i="12"/>
  <c r="M140" i="12"/>
  <c r="I140" i="12"/>
  <c r="E140" i="12"/>
  <c r="X140" i="12"/>
  <c r="H140" i="12"/>
  <c r="T140" i="12"/>
  <c r="P140" i="12"/>
  <c r="AB140" i="12"/>
  <c r="L140" i="12"/>
  <c r="Z141" i="11"/>
  <c r="V141" i="11"/>
  <c r="R141" i="11"/>
  <c r="N141" i="11"/>
  <c r="J141" i="11"/>
  <c r="F141" i="11"/>
  <c r="AB141" i="11"/>
  <c r="W141" i="11"/>
  <c r="Q141" i="11"/>
  <c r="L141" i="11"/>
  <c r="G141" i="11"/>
  <c r="AA141" i="11"/>
  <c r="U141" i="11"/>
  <c r="P141" i="11"/>
  <c r="K141" i="11"/>
  <c r="E141" i="11"/>
  <c r="Y141" i="11"/>
  <c r="T141" i="11"/>
  <c r="O141" i="11"/>
  <c r="I141" i="11"/>
  <c r="X141" i="11"/>
  <c r="S141" i="11"/>
  <c r="M141" i="11"/>
  <c r="H141" i="11"/>
  <c r="D141" i="11" a="1"/>
  <c r="D141" i="11" s="1"/>
  <c r="D139" i="6" s="1"/>
  <c r="C142" i="11" a="1"/>
  <c r="C142" i="11" s="1"/>
  <c r="C140" i="6" s="1"/>
  <c r="D139" i="12"/>
  <c r="C139" i="6"/>
  <c r="C141" i="12"/>
  <c r="B140" i="12"/>
  <c r="B138" i="6"/>
  <c r="B141" i="11"/>
  <c r="D140" i="12" l="1"/>
  <c r="AA141" i="12"/>
  <c r="W141" i="12"/>
  <c r="S141" i="12"/>
  <c r="O141" i="12"/>
  <c r="K141" i="12"/>
  <c r="G141" i="12"/>
  <c r="Z141" i="12"/>
  <c r="V141" i="12"/>
  <c r="R141" i="12"/>
  <c r="N141" i="12"/>
  <c r="J141" i="12"/>
  <c r="F141" i="12"/>
  <c r="Y141" i="12"/>
  <c r="U141" i="12"/>
  <c r="Q141" i="12"/>
  <c r="M141" i="12"/>
  <c r="I141" i="12"/>
  <c r="E141" i="12"/>
  <c r="P141" i="12"/>
  <c r="AB141" i="12"/>
  <c r="L141" i="12"/>
  <c r="X141" i="12"/>
  <c r="H141" i="12"/>
  <c r="T141" i="12"/>
  <c r="J139" i="6"/>
  <c r="E139" i="6" a="1"/>
  <c r="E139" i="6" s="1"/>
  <c r="I139" i="6"/>
  <c r="L139" i="6"/>
  <c r="K139" i="6"/>
  <c r="H139" i="6"/>
  <c r="G139" i="6"/>
  <c r="K140" i="6"/>
  <c r="G140" i="6"/>
  <c r="J140" i="6"/>
  <c r="L140" i="6"/>
  <c r="I140" i="6"/>
  <c r="H140" i="6"/>
  <c r="Z142" i="11"/>
  <c r="V142" i="11"/>
  <c r="R142" i="11"/>
  <c r="N142" i="11"/>
  <c r="J142" i="11"/>
  <c r="F142" i="11"/>
  <c r="AA142" i="11"/>
  <c r="U142" i="11"/>
  <c r="P142" i="11"/>
  <c r="K142" i="11"/>
  <c r="E142" i="11"/>
  <c r="Y142" i="11"/>
  <c r="T142" i="11"/>
  <c r="O142" i="11"/>
  <c r="I142" i="11"/>
  <c r="X142" i="11"/>
  <c r="S142" i="11"/>
  <c r="M142" i="11"/>
  <c r="H142" i="11"/>
  <c r="D142" i="11" a="1"/>
  <c r="D142" i="11" s="1"/>
  <c r="D140" i="6" s="1"/>
  <c r="E140" i="6" s="1" a="1"/>
  <c r="E140" i="6" s="1"/>
  <c r="AB142" i="11"/>
  <c r="W142" i="11"/>
  <c r="Q142" i="11"/>
  <c r="L142" i="11"/>
  <c r="G142" i="11"/>
  <c r="C143" i="11" a="1"/>
  <c r="C143" i="11" s="1"/>
  <c r="C143" i="12" s="1"/>
  <c r="C142" i="12"/>
  <c r="B141" i="12"/>
  <c r="B139" i="6"/>
  <c r="B142" i="11"/>
  <c r="D141" i="12" l="1"/>
  <c r="AA142" i="12"/>
  <c r="W142" i="12"/>
  <c r="S142" i="12"/>
  <c r="O142" i="12"/>
  <c r="K142" i="12"/>
  <c r="G142" i="12"/>
  <c r="Z142" i="12"/>
  <c r="V142" i="12"/>
  <c r="R142" i="12"/>
  <c r="N142" i="12"/>
  <c r="J142" i="12"/>
  <c r="F142" i="12"/>
  <c r="Y142" i="12"/>
  <c r="U142" i="12"/>
  <c r="Q142" i="12"/>
  <c r="M142" i="12"/>
  <c r="I142" i="12"/>
  <c r="E142" i="12"/>
  <c r="X142" i="12"/>
  <c r="H142" i="12"/>
  <c r="T142" i="12"/>
  <c r="P142" i="12"/>
  <c r="L142" i="12"/>
  <c r="AB142" i="12"/>
  <c r="AA143" i="12"/>
  <c r="W143" i="12"/>
  <c r="S143" i="12"/>
  <c r="O143" i="12"/>
  <c r="K143" i="12"/>
  <c r="G143" i="12"/>
  <c r="Z143" i="12"/>
  <c r="V143" i="12"/>
  <c r="R143" i="12"/>
  <c r="N143" i="12"/>
  <c r="J143" i="12"/>
  <c r="F143" i="12"/>
  <c r="Y143" i="12"/>
  <c r="U143" i="12"/>
  <c r="Q143" i="12"/>
  <c r="M143" i="12"/>
  <c r="I143" i="12"/>
  <c r="E143" i="12"/>
  <c r="P143" i="12"/>
  <c r="AB143" i="12"/>
  <c r="L143" i="12"/>
  <c r="X143" i="12"/>
  <c r="H143" i="12"/>
  <c r="T143" i="12"/>
  <c r="C141" i="6"/>
  <c r="Z143" i="11"/>
  <c r="V143" i="11"/>
  <c r="R143" i="11"/>
  <c r="N143" i="11"/>
  <c r="J143" i="11"/>
  <c r="F143" i="11"/>
  <c r="Y143" i="11"/>
  <c r="T143" i="11"/>
  <c r="O143" i="11"/>
  <c r="I143" i="11"/>
  <c r="X143" i="11"/>
  <c r="S143" i="11"/>
  <c r="M143" i="11"/>
  <c r="H143" i="11"/>
  <c r="D143" i="11" a="1"/>
  <c r="D143" i="11" s="1"/>
  <c r="D141" i="6" s="1"/>
  <c r="AB143" i="11"/>
  <c r="W143" i="11"/>
  <c r="Q143" i="11"/>
  <c r="L143" i="11"/>
  <c r="G143" i="11"/>
  <c r="AA143" i="11"/>
  <c r="U143" i="11"/>
  <c r="P143" i="11"/>
  <c r="K143" i="11"/>
  <c r="E143" i="11"/>
  <c r="C144" i="11" a="1"/>
  <c r="C144" i="11" s="1"/>
  <c r="B142" i="12"/>
  <c r="B140" i="6"/>
  <c r="B143" i="11"/>
  <c r="D143" i="12" l="1"/>
  <c r="L141" i="6"/>
  <c r="H141" i="6"/>
  <c r="K141" i="6"/>
  <c r="G141" i="6"/>
  <c r="E141" i="6" a="1"/>
  <c r="E141" i="6" s="1"/>
  <c r="J141" i="6"/>
  <c r="I141" i="6"/>
  <c r="Z144" i="11"/>
  <c r="V144" i="11"/>
  <c r="R144" i="11"/>
  <c r="N144" i="11"/>
  <c r="J144" i="11"/>
  <c r="F144" i="11"/>
  <c r="X144" i="11"/>
  <c r="S144" i="11"/>
  <c r="M144" i="11"/>
  <c r="H144" i="11"/>
  <c r="D144" i="11" a="1"/>
  <c r="D144" i="11" s="1"/>
  <c r="D142" i="6" s="1"/>
  <c r="AB144" i="11"/>
  <c r="W144" i="11"/>
  <c r="Q144" i="11"/>
  <c r="L144" i="11"/>
  <c r="G144" i="11"/>
  <c r="AA144" i="11"/>
  <c r="U144" i="11"/>
  <c r="P144" i="11"/>
  <c r="K144" i="11"/>
  <c r="E144" i="11"/>
  <c r="Y144" i="11"/>
  <c r="T144" i="11"/>
  <c r="O144" i="11"/>
  <c r="I144" i="11"/>
  <c r="C145" i="11" a="1"/>
  <c r="C145" i="11" s="1"/>
  <c r="C143" i="6" s="1"/>
  <c r="D142" i="12"/>
  <c r="C142" i="6"/>
  <c r="C144" i="12"/>
  <c r="B143" i="12"/>
  <c r="B141" i="6"/>
  <c r="B144" i="11"/>
  <c r="J143" i="6" l="1"/>
  <c r="I143" i="6"/>
  <c r="H143" i="6"/>
  <c r="G143" i="6"/>
  <c r="L143" i="6"/>
  <c r="K143" i="6"/>
  <c r="AA144" i="12"/>
  <c r="W144" i="12"/>
  <c r="S144" i="12"/>
  <c r="O144" i="12"/>
  <c r="K144" i="12"/>
  <c r="G144" i="12"/>
  <c r="Z144" i="12"/>
  <c r="V144" i="12"/>
  <c r="R144" i="12"/>
  <c r="N144" i="12"/>
  <c r="J144" i="12"/>
  <c r="F144" i="12"/>
  <c r="Y144" i="12"/>
  <c r="U144" i="12"/>
  <c r="Q144" i="12"/>
  <c r="M144" i="12"/>
  <c r="I144" i="12"/>
  <c r="E144" i="12"/>
  <c r="X144" i="12"/>
  <c r="H144" i="12"/>
  <c r="T144" i="12"/>
  <c r="P144" i="12"/>
  <c r="AB144" i="12"/>
  <c r="L144" i="12"/>
  <c r="I142" i="6"/>
  <c r="L142" i="6"/>
  <c r="H142" i="6"/>
  <c r="G142" i="6"/>
  <c r="E142" i="6" a="1"/>
  <c r="E142" i="6" s="1"/>
  <c r="K142" i="6"/>
  <c r="J142" i="6"/>
  <c r="Z145" i="11"/>
  <c r="V145" i="11"/>
  <c r="R145" i="11"/>
  <c r="N145" i="11"/>
  <c r="J145" i="11"/>
  <c r="F145" i="11"/>
  <c r="AB145" i="11"/>
  <c r="W145" i="11"/>
  <c r="Q145" i="11"/>
  <c r="L145" i="11"/>
  <c r="G145" i="11"/>
  <c r="AA145" i="11"/>
  <c r="U145" i="11"/>
  <c r="P145" i="11"/>
  <c r="K145" i="11"/>
  <c r="E145" i="11"/>
  <c r="Y145" i="11"/>
  <c r="T145" i="11"/>
  <c r="O145" i="11"/>
  <c r="I145" i="11"/>
  <c r="X145" i="11"/>
  <c r="S145" i="11"/>
  <c r="M145" i="11"/>
  <c r="H145" i="11"/>
  <c r="D145" i="11" a="1"/>
  <c r="D145" i="11" s="1"/>
  <c r="D143" i="6" s="1"/>
  <c r="E143" i="6" s="1" a="1"/>
  <c r="E143" i="6" s="1"/>
  <c r="C146" i="11" a="1"/>
  <c r="C146" i="11" s="1"/>
  <c r="C145" i="12"/>
  <c r="B144" i="12"/>
  <c r="B142" i="6"/>
  <c r="B145" i="11"/>
  <c r="AA145" i="12" l="1"/>
  <c r="W145" i="12"/>
  <c r="S145" i="12"/>
  <c r="O145" i="12"/>
  <c r="K145" i="12"/>
  <c r="G145" i="12"/>
  <c r="Z145" i="12"/>
  <c r="V145" i="12"/>
  <c r="R145" i="12"/>
  <c r="N145" i="12"/>
  <c r="J145" i="12"/>
  <c r="F145" i="12"/>
  <c r="Y145" i="12"/>
  <c r="U145" i="12"/>
  <c r="Q145" i="12"/>
  <c r="M145" i="12"/>
  <c r="I145" i="12"/>
  <c r="E145" i="12"/>
  <c r="P145" i="12"/>
  <c r="AB145" i="12"/>
  <c r="L145" i="12"/>
  <c r="X145" i="12"/>
  <c r="H145" i="12"/>
  <c r="T145" i="12"/>
  <c r="Z146" i="11"/>
  <c r="V146" i="11"/>
  <c r="R146" i="11"/>
  <c r="N146" i="11"/>
  <c r="J146" i="11"/>
  <c r="F146" i="11"/>
  <c r="AA146" i="11"/>
  <c r="U146" i="11"/>
  <c r="P146" i="11"/>
  <c r="K146" i="11"/>
  <c r="E146" i="11"/>
  <c r="Y146" i="11"/>
  <c r="T146" i="11"/>
  <c r="O146" i="11"/>
  <c r="I146" i="11"/>
  <c r="X146" i="11"/>
  <c r="S146" i="11"/>
  <c r="M146" i="11"/>
  <c r="H146" i="11"/>
  <c r="D146" i="11" a="1"/>
  <c r="D146" i="11" s="1"/>
  <c r="D144" i="6" s="1"/>
  <c r="AB146" i="11"/>
  <c r="W146" i="11"/>
  <c r="Q146" i="11"/>
  <c r="L146" i="11"/>
  <c r="G146" i="11"/>
  <c r="C147" i="11" a="1"/>
  <c r="C147" i="11" s="1"/>
  <c r="D144" i="12"/>
  <c r="C144" i="6"/>
  <c r="C146" i="12"/>
  <c r="B145" i="12"/>
  <c r="B143" i="6"/>
  <c r="B146" i="11"/>
  <c r="AA146" i="12" l="1"/>
  <c r="W146" i="12"/>
  <c r="S146" i="12"/>
  <c r="O146" i="12"/>
  <c r="K146" i="12"/>
  <c r="G146" i="12"/>
  <c r="Z146" i="12"/>
  <c r="V146" i="12"/>
  <c r="R146" i="12"/>
  <c r="N146" i="12"/>
  <c r="J146" i="12"/>
  <c r="F146" i="12"/>
  <c r="Y146" i="12"/>
  <c r="U146" i="12"/>
  <c r="Q146" i="12"/>
  <c r="M146" i="12"/>
  <c r="I146" i="12"/>
  <c r="E146" i="12"/>
  <c r="X146" i="12"/>
  <c r="H146" i="12"/>
  <c r="T146" i="12"/>
  <c r="P146" i="12"/>
  <c r="AB146" i="12"/>
  <c r="L146" i="12"/>
  <c r="K144" i="6"/>
  <c r="G144" i="6"/>
  <c r="J144" i="6"/>
  <c r="E144" i="6" a="1"/>
  <c r="E144" i="6" s="1"/>
  <c r="I144" i="6"/>
  <c r="H144" i="6"/>
  <c r="L144" i="6"/>
  <c r="Z147" i="11"/>
  <c r="V147" i="11"/>
  <c r="R147" i="11"/>
  <c r="N147" i="11"/>
  <c r="J147" i="11"/>
  <c r="F147" i="11"/>
  <c r="Y147" i="11"/>
  <c r="T147" i="11"/>
  <c r="O147" i="11"/>
  <c r="I147" i="11"/>
  <c r="X147" i="11"/>
  <c r="S147" i="11"/>
  <c r="M147" i="11"/>
  <c r="H147" i="11"/>
  <c r="D147" i="11" a="1"/>
  <c r="D147" i="11" s="1"/>
  <c r="D145" i="6" s="1"/>
  <c r="AB147" i="11"/>
  <c r="W147" i="11"/>
  <c r="Q147" i="11"/>
  <c r="L147" i="11"/>
  <c r="G147" i="11"/>
  <c r="AA147" i="11"/>
  <c r="U147" i="11"/>
  <c r="P147" i="11"/>
  <c r="K147" i="11"/>
  <c r="E147" i="11"/>
  <c r="C148" i="11" a="1"/>
  <c r="C148" i="11" s="1"/>
  <c r="C146" i="6" s="1"/>
  <c r="C147" i="12"/>
  <c r="C145" i="6"/>
  <c r="D145" i="12"/>
  <c r="B146" i="12"/>
  <c r="B144" i="6"/>
  <c r="B147" i="11"/>
  <c r="AA147" i="12" l="1"/>
  <c r="W147" i="12"/>
  <c r="S147" i="12"/>
  <c r="O147" i="12"/>
  <c r="K147" i="12"/>
  <c r="G147" i="12"/>
  <c r="Z147" i="12"/>
  <c r="V147" i="12"/>
  <c r="R147" i="12"/>
  <c r="N147" i="12"/>
  <c r="J147" i="12"/>
  <c r="F147" i="12"/>
  <c r="Y147" i="12"/>
  <c r="U147" i="12"/>
  <c r="Q147" i="12"/>
  <c r="M147" i="12"/>
  <c r="I147" i="12"/>
  <c r="E147" i="12"/>
  <c r="P147" i="12"/>
  <c r="AB147" i="12"/>
  <c r="L147" i="12"/>
  <c r="X147" i="12"/>
  <c r="H147" i="12"/>
  <c r="T147" i="12"/>
  <c r="L145" i="6"/>
  <c r="H145" i="6"/>
  <c r="K145" i="6"/>
  <c r="G145" i="6"/>
  <c r="J145" i="6"/>
  <c r="I145" i="6"/>
  <c r="E145" i="6" a="1"/>
  <c r="E145" i="6" s="1"/>
  <c r="I146" i="6"/>
  <c r="L146" i="6"/>
  <c r="H146" i="6"/>
  <c r="K146" i="6"/>
  <c r="J146" i="6"/>
  <c r="G146" i="6"/>
  <c r="D146" i="12"/>
  <c r="Z148" i="11"/>
  <c r="V148" i="11"/>
  <c r="R148" i="11"/>
  <c r="N148" i="11"/>
  <c r="J148" i="11"/>
  <c r="F148" i="11"/>
  <c r="X148" i="11"/>
  <c r="S148" i="11"/>
  <c r="M148" i="11"/>
  <c r="H148" i="11"/>
  <c r="D148" i="11" a="1"/>
  <c r="D148" i="11" s="1"/>
  <c r="D146" i="6" s="1"/>
  <c r="E146" i="6" s="1" a="1"/>
  <c r="E146" i="6" s="1"/>
  <c r="AB148" i="11"/>
  <c r="W148" i="11"/>
  <c r="Q148" i="11"/>
  <c r="L148" i="11"/>
  <c r="G148" i="11"/>
  <c r="AA148" i="11"/>
  <c r="U148" i="11"/>
  <c r="P148" i="11"/>
  <c r="K148" i="11"/>
  <c r="E148" i="11"/>
  <c r="Y148" i="11"/>
  <c r="T148" i="11"/>
  <c r="O148" i="11"/>
  <c r="I148" i="11"/>
  <c r="C149" i="11" a="1"/>
  <c r="C149" i="11" s="1"/>
  <c r="C147" i="6" s="1"/>
  <c r="C148" i="12"/>
  <c r="B147" i="12"/>
  <c r="B145" i="6"/>
  <c r="B148" i="11"/>
  <c r="AA148" i="12" l="1"/>
  <c r="W148" i="12"/>
  <c r="S148" i="12"/>
  <c r="O148" i="12"/>
  <c r="K148" i="12"/>
  <c r="G148" i="12"/>
  <c r="Z148" i="12"/>
  <c r="V148" i="12"/>
  <c r="R148" i="12"/>
  <c r="N148" i="12"/>
  <c r="J148" i="12"/>
  <c r="F148" i="12"/>
  <c r="Y148" i="12"/>
  <c r="U148" i="12"/>
  <c r="Q148" i="12"/>
  <c r="M148" i="12"/>
  <c r="I148" i="12"/>
  <c r="E148" i="12"/>
  <c r="X148" i="12"/>
  <c r="H148" i="12"/>
  <c r="T148" i="12"/>
  <c r="P148" i="12"/>
  <c r="L148" i="12"/>
  <c r="AB148" i="12"/>
  <c r="J147" i="6"/>
  <c r="I147" i="6"/>
  <c r="L147" i="6"/>
  <c r="K147" i="6"/>
  <c r="H147" i="6"/>
  <c r="G147" i="6"/>
  <c r="C149" i="12"/>
  <c r="Z149" i="11"/>
  <c r="V149" i="11"/>
  <c r="R149" i="11"/>
  <c r="N149" i="11"/>
  <c r="J149" i="11"/>
  <c r="F149" i="11"/>
  <c r="AB149" i="11"/>
  <c r="W149" i="11"/>
  <c r="Q149" i="11"/>
  <c r="L149" i="11"/>
  <c r="G149" i="11"/>
  <c r="AA149" i="11"/>
  <c r="U149" i="11"/>
  <c r="P149" i="11"/>
  <c r="K149" i="11"/>
  <c r="E149" i="11"/>
  <c r="Y149" i="11"/>
  <c r="T149" i="11"/>
  <c r="O149" i="11"/>
  <c r="I149" i="11"/>
  <c r="X149" i="11"/>
  <c r="S149" i="11"/>
  <c r="M149" i="11"/>
  <c r="H149" i="11"/>
  <c r="D149" i="11" a="1"/>
  <c r="D149" i="11" s="1"/>
  <c r="D147" i="6" s="1"/>
  <c r="E147" i="6" s="1" a="1"/>
  <c r="E147" i="6" s="1"/>
  <c r="C150" i="11" a="1"/>
  <c r="C150" i="11" s="1"/>
  <c r="C148" i="6" s="1"/>
  <c r="D147" i="12"/>
  <c r="B148" i="12"/>
  <c r="B146" i="6"/>
  <c r="B149" i="11"/>
  <c r="AA149" i="12" l="1"/>
  <c r="W149" i="12"/>
  <c r="S149" i="12"/>
  <c r="O149" i="12"/>
  <c r="K149" i="12"/>
  <c r="G149" i="12"/>
  <c r="Z149" i="12"/>
  <c r="V149" i="12"/>
  <c r="R149" i="12"/>
  <c r="N149" i="12"/>
  <c r="J149" i="12"/>
  <c r="F149" i="12"/>
  <c r="Y149" i="12"/>
  <c r="U149" i="12"/>
  <c r="Q149" i="12"/>
  <c r="M149" i="12"/>
  <c r="I149" i="12"/>
  <c r="E149" i="12"/>
  <c r="P149" i="12"/>
  <c r="AB149" i="12"/>
  <c r="L149" i="12"/>
  <c r="X149" i="12"/>
  <c r="H149" i="12"/>
  <c r="T149" i="12"/>
  <c r="K148" i="6"/>
  <c r="G148" i="6"/>
  <c r="J148" i="6"/>
  <c r="L148" i="6"/>
  <c r="I148" i="6"/>
  <c r="H148" i="6"/>
  <c r="C150" i="12"/>
  <c r="D148" i="12"/>
  <c r="Z150" i="11"/>
  <c r="V150" i="11"/>
  <c r="R150" i="11"/>
  <c r="N150" i="11"/>
  <c r="J150" i="11"/>
  <c r="F150" i="11"/>
  <c r="AA150" i="11"/>
  <c r="U150" i="11"/>
  <c r="P150" i="11"/>
  <c r="K150" i="11"/>
  <c r="E150" i="11"/>
  <c r="Y150" i="11"/>
  <c r="T150" i="11"/>
  <c r="O150" i="11"/>
  <c r="I150" i="11"/>
  <c r="X150" i="11"/>
  <c r="S150" i="11"/>
  <c r="M150" i="11"/>
  <c r="H150" i="11"/>
  <c r="D150" i="11" a="1"/>
  <c r="D150" i="11" s="1"/>
  <c r="D148" i="6" s="1"/>
  <c r="E148" i="6" s="1" a="1"/>
  <c r="E148" i="6" s="1"/>
  <c r="AB150" i="11"/>
  <c r="W150" i="11"/>
  <c r="Q150" i="11"/>
  <c r="L150" i="11"/>
  <c r="G150" i="11"/>
  <c r="C151" i="11" a="1"/>
  <c r="C151" i="11" s="1"/>
  <c r="B149" i="12"/>
  <c r="B147" i="6"/>
  <c r="B150" i="11"/>
  <c r="D149" i="12" l="1"/>
  <c r="AA150" i="12"/>
  <c r="W150" i="12"/>
  <c r="S150" i="12"/>
  <c r="O150" i="12"/>
  <c r="K150" i="12"/>
  <c r="G150" i="12"/>
  <c r="Z150" i="12"/>
  <c r="V150" i="12"/>
  <c r="R150" i="12"/>
  <c r="N150" i="12"/>
  <c r="J150" i="12"/>
  <c r="F150" i="12"/>
  <c r="Y150" i="12"/>
  <c r="U150" i="12"/>
  <c r="Q150" i="12"/>
  <c r="M150" i="12"/>
  <c r="I150" i="12"/>
  <c r="E150" i="12"/>
  <c r="X150" i="12"/>
  <c r="H150" i="12"/>
  <c r="T150" i="12"/>
  <c r="P150" i="12"/>
  <c r="L150" i="12"/>
  <c r="AB150" i="12"/>
  <c r="Z151" i="11"/>
  <c r="V151" i="11"/>
  <c r="R151" i="11"/>
  <c r="N151" i="11"/>
  <c r="J151" i="11"/>
  <c r="F151" i="11"/>
  <c r="Y151" i="11"/>
  <c r="T151" i="11"/>
  <c r="O151" i="11"/>
  <c r="I151" i="11"/>
  <c r="X151" i="11"/>
  <c r="S151" i="11"/>
  <c r="M151" i="11"/>
  <c r="H151" i="11"/>
  <c r="D151" i="11" a="1"/>
  <c r="D151" i="11" s="1"/>
  <c r="D149" i="6" s="1"/>
  <c r="AB151" i="11"/>
  <c r="W151" i="11"/>
  <c r="Q151" i="11"/>
  <c r="L151" i="11"/>
  <c r="G151" i="11"/>
  <c r="AA151" i="11"/>
  <c r="U151" i="11"/>
  <c r="P151" i="11"/>
  <c r="K151" i="11"/>
  <c r="E151" i="11"/>
  <c r="C152" i="11" a="1"/>
  <c r="C152" i="11" s="1"/>
  <c r="C152" i="12" s="1"/>
  <c r="C151" i="12"/>
  <c r="C149" i="6"/>
  <c r="B148" i="6"/>
  <c r="B150" i="12"/>
  <c r="B151" i="11"/>
  <c r="L149" i="6" l="1"/>
  <c r="H149" i="6"/>
  <c r="K149" i="6"/>
  <c r="G149" i="6"/>
  <c r="E149" i="6" a="1"/>
  <c r="E149" i="6" s="1"/>
  <c r="J149" i="6"/>
  <c r="I149" i="6"/>
  <c r="AA152" i="12"/>
  <c r="W152" i="12"/>
  <c r="S152" i="12"/>
  <c r="O152" i="12"/>
  <c r="K152" i="12"/>
  <c r="G152" i="12"/>
  <c r="Z152" i="12"/>
  <c r="V152" i="12"/>
  <c r="R152" i="12"/>
  <c r="N152" i="12"/>
  <c r="J152" i="12"/>
  <c r="F152" i="12"/>
  <c r="Y152" i="12"/>
  <c r="U152" i="12"/>
  <c r="Q152" i="12"/>
  <c r="M152" i="12"/>
  <c r="I152" i="12"/>
  <c r="E152" i="12"/>
  <c r="X152" i="12"/>
  <c r="H152" i="12"/>
  <c r="T152" i="12"/>
  <c r="P152" i="12"/>
  <c r="AB152" i="12"/>
  <c r="L152" i="12"/>
  <c r="AA151" i="12"/>
  <c r="W151" i="12"/>
  <c r="S151" i="12"/>
  <c r="O151" i="12"/>
  <c r="K151" i="12"/>
  <c r="G151" i="12"/>
  <c r="Z151" i="12"/>
  <c r="V151" i="12"/>
  <c r="R151" i="12"/>
  <c r="N151" i="12"/>
  <c r="J151" i="12"/>
  <c r="F151" i="12"/>
  <c r="Y151" i="12"/>
  <c r="U151" i="12"/>
  <c r="Q151" i="12"/>
  <c r="M151" i="12"/>
  <c r="I151" i="12"/>
  <c r="E151" i="12"/>
  <c r="P151" i="12"/>
  <c r="AB151" i="12"/>
  <c r="L151" i="12"/>
  <c r="X151" i="12"/>
  <c r="H151" i="12"/>
  <c r="T151" i="12"/>
  <c r="D150" i="12"/>
  <c r="Z152" i="11"/>
  <c r="V152" i="11"/>
  <c r="R152" i="11"/>
  <c r="N152" i="11"/>
  <c r="J152" i="11"/>
  <c r="F152" i="11"/>
  <c r="X152" i="11"/>
  <c r="S152" i="11"/>
  <c r="M152" i="11"/>
  <c r="H152" i="11"/>
  <c r="D152" i="11" a="1"/>
  <c r="D152" i="11" s="1"/>
  <c r="D150" i="6" s="1"/>
  <c r="AB152" i="11"/>
  <c r="W152" i="11"/>
  <c r="Q152" i="11"/>
  <c r="L152" i="11"/>
  <c r="G152" i="11"/>
  <c r="AA152" i="11"/>
  <c r="U152" i="11"/>
  <c r="P152" i="11"/>
  <c r="K152" i="11"/>
  <c r="E152" i="11"/>
  <c r="Y152" i="11"/>
  <c r="T152" i="11"/>
  <c r="O152" i="11"/>
  <c r="I152" i="11"/>
  <c r="C153" i="11" a="1"/>
  <c r="C153" i="11" s="1"/>
  <c r="C150" i="6"/>
  <c r="B151" i="12"/>
  <c r="B149" i="6"/>
  <c r="B152" i="11"/>
  <c r="D151" i="12" l="1"/>
  <c r="I150" i="6"/>
  <c r="L150" i="6"/>
  <c r="H150" i="6"/>
  <c r="G150" i="6"/>
  <c r="E150" i="6" a="1"/>
  <c r="E150" i="6" s="1"/>
  <c r="K150" i="6"/>
  <c r="J150" i="6"/>
  <c r="Z153" i="11"/>
  <c r="V153" i="11"/>
  <c r="R153" i="11"/>
  <c r="N153" i="11"/>
  <c r="J153" i="11"/>
  <c r="F153" i="11"/>
  <c r="AB153" i="11"/>
  <c r="W153" i="11"/>
  <c r="Q153" i="11"/>
  <c r="L153" i="11"/>
  <c r="G153" i="11"/>
  <c r="AA153" i="11"/>
  <c r="U153" i="11"/>
  <c r="P153" i="11"/>
  <c r="K153" i="11"/>
  <c r="E153" i="11"/>
  <c r="Y153" i="11"/>
  <c r="T153" i="11"/>
  <c r="O153" i="11"/>
  <c r="I153" i="11"/>
  <c r="X153" i="11"/>
  <c r="S153" i="11"/>
  <c r="M153" i="11"/>
  <c r="H153" i="11"/>
  <c r="D153" i="11" a="1"/>
  <c r="D153" i="11" s="1"/>
  <c r="D151" i="6" s="1"/>
  <c r="C154" i="11" a="1"/>
  <c r="C154" i="11" s="1"/>
  <c r="C152" i="6" s="1"/>
  <c r="C153" i="12"/>
  <c r="C151" i="6"/>
  <c r="D152" i="12"/>
  <c r="B152" i="12"/>
  <c r="B150" i="6"/>
  <c r="B153" i="11"/>
  <c r="J151" i="6" l="1"/>
  <c r="E151" i="6" a="1"/>
  <c r="E151" i="6" s="1"/>
  <c r="I151" i="6"/>
  <c r="H151" i="6"/>
  <c r="G151" i="6"/>
  <c r="L151" i="6"/>
  <c r="K151" i="6"/>
  <c r="AA153" i="12"/>
  <c r="W153" i="12"/>
  <c r="S153" i="12"/>
  <c r="O153" i="12"/>
  <c r="K153" i="12"/>
  <c r="G153" i="12"/>
  <c r="Z153" i="12"/>
  <c r="V153" i="12"/>
  <c r="R153" i="12"/>
  <c r="N153" i="12"/>
  <c r="J153" i="12"/>
  <c r="F153" i="12"/>
  <c r="Y153" i="12"/>
  <c r="U153" i="12"/>
  <c r="Q153" i="12"/>
  <c r="M153" i="12"/>
  <c r="I153" i="12"/>
  <c r="E153" i="12"/>
  <c r="P153" i="12"/>
  <c r="AB153" i="12"/>
  <c r="L153" i="12"/>
  <c r="X153" i="12"/>
  <c r="H153" i="12"/>
  <c r="T153" i="12"/>
  <c r="K152" i="6"/>
  <c r="G152" i="6"/>
  <c r="J152" i="6"/>
  <c r="I152" i="6"/>
  <c r="H152" i="6"/>
  <c r="L152" i="6"/>
  <c r="C154" i="12"/>
  <c r="Z154" i="11"/>
  <c r="V154" i="11"/>
  <c r="R154" i="11"/>
  <c r="N154" i="11"/>
  <c r="J154" i="11"/>
  <c r="F154" i="11"/>
  <c r="AA154" i="11"/>
  <c r="U154" i="11"/>
  <c r="P154" i="11"/>
  <c r="K154" i="11"/>
  <c r="E154" i="11"/>
  <c r="Y154" i="11"/>
  <c r="T154" i="11"/>
  <c r="O154" i="11"/>
  <c r="I154" i="11"/>
  <c r="X154" i="11"/>
  <c r="S154" i="11"/>
  <c r="M154" i="11"/>
  <c r="H154" i="11"/>
  <c r="D154" i="11" a="1"/>
  <c r="D154" i="11" s="1"/>
  <c r="D152" i="6" s="1"/>
  <c r="E152" i="6" s="1" a="1"/>
  <c r="E152" i="6" s="1"/>
  <c r="AB154" i="11"/>
  <c r="W154" i="11"/>
  <c r="Q154" i="11"/>
  <c r="L154" i="11"/>
  <c r="G154" i="11"/>
  <c r="C155" i="11" a="1"/>
  <c r="C155" i="11" s="1"/>
  <c r="C153" i="6" s="1"/>
  <c r="B153" i="12"/>
  <c r="B151" i="6"/>
  <c r="B154" i="11"/>
  <c r="Y154" i="12" l="1"/>
  <c r="U154" i="12"/>
  <c r="Q154" i="12"/>
  <c r="M154" i="12"/>
  <c r="AA154" i="12"/>
  <c r="W154" i="12"/>
  <c r="S154" i="12"/>
  <c r="X154" i="12"/>
  <c r="P154" i="12"/>
  <c r="K154" i="12"/>
  <c r="G154" i="12"/>
  <c r="V154" i="12"/>
  <c r="O154" i="12"/>
  <c r="J154" i="12"/>
  <c r="F154" i="12"/>
  <c r="AB154" i="12"/>
  <c r="T154" i="12"/>
  <c r="N154" i="12"/>
  <c r="I154" i="12"/>
  <c r="E154" i="12"/>
  <c r="H154" i="12"/>
  <c r="Z154" i="12"/>
  <c r="R154" i="12"/>
  <c r="L154" i="12"/>
  <c r="L153" i="6"/>
  <c r="H153" i="6"/>
  <c r="K153" i="6"/>
  <c r="G153" i="6"/>
  <c r="J153" i="6"/>
  <c r="I153" i="6"/>
  <c r="C155" i="12"/>
  <c r="D153" i="12"/>
  <c r="Z155" i="11"/>
  <c r="V155" i="11"/>
  <c r="R155" i="11"/>
  <c r="N155" i="11"/>
  <c r="J155" i="11"/>
  <c r="F155" i="11"/>
  <c r="Y155" i="11"/>
  <c r="T155" i="11"/>
  <c r="O155" i="11"/>
  <c r="I155" i="11"/>
  <c r="X155" i="11"/>
  <c r="S155" i="11"/>
  <c r="M155" i="11"/>
  <c r="H155" i="11"/>
  <c r="D155" i="11" a="1"/>
  <c r="D155" i="11" s="1"/>
  <c r="D153" i="6" s="1"/>
  <c r="E153" i="6" s="1" a="1"/>
  <c r="E153" i="6" s="1"/>
  <c r="AB155" i="11"/>
  <c r="W155" i="11"/>
  <c r="Q155" i="11"/>
  <c r="L155" i="11"/>
  <c r="G155" i="11"/>
  <c r="AA155" i="11"/>
  <c r="U155" i="11"/>
  <c r="P155" i="11"/>
  <c r="K155" i="11"/>
  <c r="E155" i="11"/>
  <c r="C156" i="11" a="1"/>
  <c r="C156" i="11" s="1"/>
  <c r="B154" i="12"/>
  <c r="B152" i="6"/>
  <c r="B155" i="11"/>
  <c r="D154" i="12" l="1"/>
  <c r="Y155" i="12"/>
  <c r="U155" i="12"/>
  <c r="Q155" i="12"/>
  <c r="M155" i="12"/>
  <c r="I155" i="12"/>
  <c r="E155" i="12"/>
  <c r="AA155" i="12"/>
  <c r="W155" i="12"/>
  <c r="S155" i="12"/>
  <c r="O155" i="12"/>
  <c r="K155" i="12"/>
  <c r="G155" i="12"/>
  <c r="X155" i="12"/>
  <c r="P155" i="12"/>
  <c r="H155" i="12"/>
  <c r="V155" i="12"/>
  <c r="N155" i="12"/>
  <c r="F155" i="12"/>
  <c r="AB155" i="12"/>
  <c r="T155" i="12"/>
  <c r="L155" i="12"/>
  <c r="J155" i="12"/>
  <c r="Z155" i="12"/>
  <c r="R155" i="12"/>
  <c r="Z156" i="11"/>
  <c r="V156" i="11"/>
  <c r="R156" i="11"/>
  <c r="N156" i="11"/>
  <c r="J156" i="11"/>
  <c r="F156" i="11"/>
  <c r="X156" i="11"/>
  <c r="S156" i="11"/>
  <c r="M156" i="11"/>
  <c r="H156" i="11"/>
  <c r="D156" i="11" a="1"/>
  <c r="D156" i="11" s="1"/>
  <c r="D154" i="6" s="1"/>
  <c r="AB156" i="11"/>
  <c r="W156" i="11"/>
  <c r="Q156" i="11"/>
  <c r="L156" i="11"/>
  <c r="G156" i="11"/>
  <c r="AA156" i="11"/>
  <c r="U156" i="11"/>
  <c r="P156" i="11"/>
  <c r="K156" i="11"/>
  <c r="E156" i="11"/>
  <c r="Y156" i="11"/>
  <c r="T156" i="11"/>
  <c r="O156" i="11"/>
  <c r="I156" i="11"/>
  <c r="C157" i="11" a="1"/>
  <c r="C157" i="11" s="1"/>
  <c r="C157" i="12" s="1"/>
  <c r="C156" i="12"/>
  <c r="C154" i="6"/>
  <c r="B155" i="12"/>
  <c r="B153" i="6"/>
  <c r="B156" i="11"/>
  <c r="Y156" i="12" l="1"/>
  <c r="U156" i="12"/>
  <c r="Q156" i="12"/>
  <c r="M156" i="12"/>
  <c r="I156" i="12"/>
  <c r="E156" i="12"/>
  <c r="AA156" i="12"/>
  <c r="W156" i="12"/>
  <c r="S156" i="12"/>
  <c r="O156" i="12"/>
  <c r="K156" i="12"/>
  <c r="G156" i="12"/>
  <c r="X156" i="12"/>
  <c r="P156" i="12"/>
  <c r="H156" i="12"/>
  <c r="V156" i="12"/>
  <c r="N156" i="12"/>
  <c r="F156" i="12"/>
  <c r="AB156" i="12"/>
  <c r="T156" i="12"/>
  <c r="L156" i="12"/>
  <c r="R156" i="12"/>
  <c r="J156" i="12"/>
  <c r="Z156" i="12"/>
  <c r="L154" i="6"/>
  <c r="K154" i="6"/>
  <c r="J154" i="6"/>
  <c r="I154" i="6"/>
  <c r="H154" i="6"/>
  <c r="G154" i="6"/>
  <c r="E154" i="6" a="1"/>
  <c r="E154" i="6" s="1"/>
  <c r="Y157" i="12"/>
  <c r="U157" i="12"/>
  <c r="Q157" i="12"/>
  <c r="M157" i="12"/>
  <c r="I157" i="12"/>
  <c r="E157" i="12"/>
  <c r="AA157" i="12"/>
  <c r="W157" i="12"/>
  <c r="S157" i="12"/>
  <c r="O157" i="12"/>
  <c r="K157" i="12"/>
  <c r="G157" i="12"/>
  <c r="X157" i="12"/>
  <c r="P157" i="12"/>
  <c r="H157" i="12"/>
  <c r="V157" i="12"/>
  <c r="N157" i="12"/>
  <c r="F157" i="12"/>
  <c r="AB157" i="12"/>
  <c r="T157" i="12"/>
  <c r="L157" i="12"/>
  <c r="Z157" i="12"/>
  <c r="R157" i="12"/>
  <c r="J157" i="12"/>
  <c r="C155" i="6"/>
  <c r="D155" i="12"/>
  <c r="Z157" i="11"/>
  <c r="V157" i="11"/>
  <c r="R157" i="11"/>
  <c r="N157" i="11"/>
  <c r="J157" i="11"/>
  <c r="F157" i="11"/>
  <c r="AA157" i="11"/>
  <c r="W157" i="11"/>
  <c r="S157" i="11"/>
  <c r="O157" i="11"/>
  <c r="K157" i="11"/>
  <c r="G157" i="11"/>
  <c r="D157" i="11" a="1"/>
  <c r="D157" i="11" s="1"/>
  <c r="D155" i="6" s="1"/>
  <c r="Y157" i="11"/>
  <c r="Q157" i="11"/>
  <c r="I157" i="11"/>
  <c r="X157" i="11"/>
  <c r="P157" i="11"/>
  <c r="H157" i="11"/>
  <c r="U157" i="11"/>
  <c r="M157" i="11"/>
  <c r="E157" i="11"/>
  <c r="AB157" i="11"/>
  <c r="T157" i="11"/>
  <c r="L157" i="11"/>
  <c r="C158" i="11" a="1"/>
  <c r="C158" i="11" s="1"/>
  <c r="C156" i="6" s="1"/>
  <c r="B156" i="12"/>
  <c r="B154" i="6"/>
  <c r="B157" i="11"/>
  <c r="D157" i="12" l="1"/>
  <c r="I155" i="6"/>
  <c r="L155" i="6"/>
  <c r="H155" i="6"/>
  <c r="K155" i="6"/>
  <c r="G155" i="6"/>
  <c r="J155" i="6"/>
  <c r="E155" i="6" a="1"/>
  <c r="E155" i="6" s="1"/>
  <c r="J156" i="6"/>
  <c r="I156" i="6"/>
  <c r="L156" i="6"/>
  <c r="H156" i="6"/>
  <c r="K156" i="6"/>
  <c r="G156" i="6"/>
  <c r="Z158" i="11"/>
  <c r="V158" i="11"/>
  <c r="R158" i="11"/>
  <c r="N158" i="11"/>
  <c r="J158" i="11"/>
  <c r="F158" i="11"/>
  <c r="AA158" i="11"/>
  <c r="W158" i="11"/>
  <c r="S158" i="11"/>
  <c r="O158" i="11"/>
  <c r="K158" i="11"/>
  <c r="G158" i="11"/>
  <c r="D158" i="11" a="1"/>
  <c r="D158" i="11" s="1"/>
  <c r="D156" i="6" s="1"/>
  <c r="E156" i="6" s="1" a="1"/>
  <c r="E156" i="6" s="1"/>
  <c r="U158" i="11"/>
  <c r="M158" i="11"/>
  <c r="E158" i="11"/>
  <c r="AB158" i="11"/>
  <c r="T158" i="11"/>
  <c r="L158" i="11"/>
  <c r="Y158" i="11"/>
  <c r="Q158" i="11"/>
  <c r="I158" i="11"/>
  <c r="X158" i="11"/>
  <c r="P158" i="11"/>
  <c r="H158" i="11"/>
  <c r="C159" i="11" a="1"/>
  <c r="C159" i="11" s="1"/>
  <c r="C157" i="6" s="1"/>
  <c r="C158" i="12"/>
  <c r="D156" i="12"/>
  <c r="B157" i="12"/>
  <c r="B155" i="6"/>
  <c r="B158" i="11"/>
  <c r="K157" i="6" l="1"/>
  <c r="G157" i="6"/>
  <c r="J157" i="6"/>
  <c r="I157" i="6"/>
  <c r="L157" i="6"/>
  <c r="H157" i="6"/>
  <c r="Y158" i="12"/>
  <c r="U158" i="12"/>
  <c r="Q158" i="12"/>
  <c r="M158" i="12"/>
  <c r="I158" i="12"/>
  <c r="E158" i="12"/>
  <c r="AA158" i="12"/>
  <c r="W158" i="12"/>
  <c r="S158" i="12"/>
  <c r="O158" i="12"/>
  <c r="K158" i="12"/>
  <c r="G158" i="12"/>
  <c r="X158" i="12"/>
  <c r="P158" i="12"/>
  <c r="H158" i="12"/>
  <c r="V158" i="12"/>
  <c r="N158" i="12"/>
  <c r="F158" i="12"/>
  <c r="AB158" i="12"/>
  <c r="T158" i="12"/>
  <c r="L158" i="12"/>
  <c r="Z158" i="12"/>
  <c r="R158" i="12"/>
  <c r="J158" i="12"/>
  <c r="Z159" i="11"/>
  <c r="V159" i="11"/>
  <c r="R159" i="11"/>
  <c r="N159" i="11"/>
  <c r="J159" i="11"/>
  <c r="F159" i="11"/>
  <c r="AA159" i="11"/>
  <c r="W159" i="11"/>
  <c r="S159" i="11"/>
  <c r="O159" i="11"/>
  <c r="K159" i="11"/>
  <c r="G159" i="11"/>
  <c r="D159" i="11" a="1"/>
  <c r="D159" i="11" s="1"/>
  <c r="D157" i="6" s="1"/>
  <c r="E157" i="6" s="1" a="1"/>
  <c r="E157" i="6" s="1"/>
  <c r="Y159" i="11"/>
  <c r="Q159" i="11"/>
  <c r="I159" i="11"/>
  <c r="X159" i="11"/>
  <c r="P159" i="11"/>
  <c r="H159" i="11"/>
  <c r="U159" i="11"/>
  <c r="M159" i="11"/>
  <c r="E159" i="11"/>
  <c r="AB159" i="11"/>
  <c r="T159" i="11"/>
  <c r="L159" i="11"/>
  <c r="C160" i="11" a="1"/>
  <c r="C160" i="11" s="1"/>
  <c r="C158" i="6" s="1"/>
  <c r="C159" i="12"/>
  <c r="B158" i="12"/>
  <c r="B156" i="6"/>
  <c r="B159" i="11"/>
  <c r="Y159" i="12" l="1"/>
  <c r="U159" i="12"/>
  <c r="Q159" i="12"/>
  <c r="M159" i="12"/>
  <c r="I159" i="12"/>
  <c r="E159" i="12"/>
  <c r="AA159" i="12"/>
  <c r="W159" i="12"/>
  <c r="S159" i="12"/>
  <c r="O159" i="12"/>
  <c r="K159" i="12"/>
  <c r="G159" i="12"/>
  <c r="X159" i="12"/>
  <c r="P159" i="12"/>
  <c r="H159" i="12"/>
  <c r="V159" i="12"/>
  <c r="N159" i="12"/>
  <c r="F159" i="12"/>
  <c r="AB159" i="12"/>
  <c r="T159" i="12"/>
  <c r="L159" i="12"/>
  <c r="J159" i="12"/>
  <c r="Z159" i="12"/>
  <c r="R159" i="12"/>
  <c r="L158" i="6"/>
  <c r="H158" i="6"/>
  <c r="K158" i="6"/>
  <c r="G158" i="6"/>
  <c r="J158" i="6"/>
  <c r="I158" i="6"/>
  <c r="D158" i="12"/>
  <c r="C160" i="12"/>
  <c r="Z160" i="11"/>
  <c r="V160" i="11"/>
  <c r="R160" i="11"/>
  <c r="N160" i="11"/>
  <c r="J160" i="11"/>
  <c r="AA160" i="11"/>
  <c r="U160" i="11"/>
  <c r="P160" i="11"/>
  <c r="K160" i="11"/>
  <c r="F160" i="11"/>
  <c r="AB160" i="11"/>
  <c r="W160" i="11"/>
  <c r="Q160" i="11"/>
  <c r="L160" i="11"/>
  <c r="G160" i="11"/>
  <c r="D160" i="11" a="1"/>
  <c r="D160" i="11" s="1"/>
  <c r="D158" i="6" s="1"/>
  <c r="E158" i="6" s="1" a="1"/>
  <c r="E158" i="6" s="1"/>
  <c r="Y160" i="11"/>
  <c r="O160" i="11"/>
  <c r="E160" i="11"/>
  <c r="X160" i="11"/>
  <c r="M160" i="11"/>
  <c r="T160" i="11"/>
  <c r="I160" i="11"/>
  <c r="S160" i="11"/>
  <c r="H160" i="11"/>
  <c r="C161" i="11" a="1"/>
  <c r="C161" i="11" s="1"/>
  <c r="B159" i="12"/>
  <c r="B157" i="6"/>
  <c r="B160" i="11"/>
  <c r="Y160" i="12" l="1"/>
  <c r="U160" i="12"/>
  <c r="Q160" i="12"/>
  <c r="M160" i="12"/>
  <c r="I160" i="12"/>
  <c r="E160" i="12"/>
  <c r="AA160" i="12"/>
  <c r="W160" i="12"/>
  <c r="S160" i="12"/>
  <c r="O160" i="12"/>
  <c r="K160" i="12"/>
  <c r="G160" i="12"/>
  <c r="X160" i="12"/>
  <c r="P160" i="12"/>
  <c r="H160" i="12"/>
  <c r="V160" i="12"/>
  <c r="N160" i="12"/>
  <c r="F160" i="12"/>
  <c r="AB160" i="12"/>
  <c r="T160" i="12"/>
  <c r="L160" i="12"/>
  <c r="R160" i="12"/>
  <c r="J160" i="12"/>
  <c r="Z160" i="12"/>
  <c r="Z161" i="11"/>
  <c r="V161" i="11"/>
  <c r="R161" i="11"/>
  <c r="N161" i="11"/>
  <c r="J161" i="11"/>
  <c r="AA161" i="11"/>
  <c r="U161" i="11"/>
  <c r="P161" i="11"/>
  <c r="K161" i="11"/>
  <c r="F161" i="11"/>
  <c r="X161" i="11"/>
  <c r="Q161" i="11"/>
  <c r="I161" i="11"/>
  <c r="AB161" i="11"/>
  <c r="T161" i="11"/>
  <c r="M161" i="11"/>
  <c r="G161" i="11"/>
  <c r="Y161" i="11"/>
  <c r="S161" i="11"/>
  <c r="L161" i="11"/>
  <c r="E161" i="11"/>
  <c r="W161" i="11"/>
  <c r="O161" i="11"/>
  <c r="H161" i="11"/>
  <c r="D161" i="11" a="1"/>
  <c r="D161" i="11" s="1"/>
  <c r="D159" i="6" s="1"/>
  <c r="C162" i="11" a="1"/>
  <c r="C162" i="11" s="1"/>
  <c r="C160" i="6" s="1"/>
  <c r="C161" i="12"/>
  <c r="C159" i="6"/>
  <c r="D159" i="12"/>
  <c r="B160" i="12"/>
  <c r="B158" i="6"/>
  <c r="B161" i="11"/>
  <c r="I159" i="6" l="1"/>
  <c r="L159" i="6"/>
  <c r="H159" i="6"/>
  <c r="K159" i="6"/>
  <c r="G159" i="6"/>
  <c r="E159" i="6" a="1"/>
  <c r="E159" i="6" s="1"/>
  <c r="J159" i="6"/>
  <c r="Y161" i="12"/>
  <c r="U161" i="12"/>
  <c r="Q161" i="12"/>
  <c r="M161" i="12"/>
  <c r="I161" i="12"/>
  <c r="E161" i="12"/>
  <c r="AA161" i="12"/>
  <c r="W161" i="12"/>
  <c r="S161" i="12"/>
  <c r="O161" i="12"/>
  <c r="K161" i="12"/>
  <c r="G161" i="12"/>
  <c r="X161" i="12"/>
  <c r="P161" i="12"/>
  <c r="H161" i="12"/>
  <c r="V161" i="12"/>
  <c r="N161" i="12"/>
  <c r="F161" i="12"/>
  <c r="AB161" i="12"/>
  <c r="T161" i="12"/>
  <c r="L161" i="12"/>
  <c r="Z161" i="12"/>
  <c r="R161" i="12"/>
  <c r="J161" i="12"/>
  <c r="J160" i="6"/>
  <c r="I160" i="6"/>
  <c r="L160" i="6"/>
  <c r="H160" i="6"/>
  <c r="K160" i="6"/>
  <c r="G160" i="6"/>
  <c r="C162" i="12"/>
  <c r="D160" i="12"/>
  <c r="Z162" i="11"/>
  <c r="V162" i="11"/>
  <c r="R162" i="11"/>
  <c r="N162" i="11"/>
  <c r="J162" i="11"/>
  <c r="F162" i="11"/>
  <c r="Y162" i="11"/>
  <c r="T162" i="11"/>
  <c r="O162" i="11"/>
  <c r="I162" i="11"/>
  <c r="X162" i="11"/>
  <c r="Q162" i="11"/>
  <c r="K162" i="11"/>
  <c r="D162" i="11" a="1"/>
  <c r="D162" i="11" s="1"/>
  <c r="D160" i="6" s="1"/>
  <c r="E160" i="6" s="1" a="1"/>
  <c r="E160" i="6" s="1"/>
  <c r="AB162" i="11"/>
  <c r="U162" i="11"/>
  <c r="M162" i="11"/>
  <c r="G162" i="11"/>
  <c r="AA162" i="11"/>
  <c r="S162" i="11"/>
  <c r="L162" i="11"/>
  <c r="E162" i="11"/>
  <c r="W162" i="11"/>
  <c r="P162" i="11"/>
  <c r="H162" i="11"/>
  <c r="C163" i="11" a="1"/>
  <c r="C163" i="11" s="1"/>
  <c r="B161" i="12"/>
  <c r="B159" i="6"/>
  <c r="B162" i="11"/>
  <c r="Y162" i="12" l="1"/>
  <c r="U162" i="12"/>
  <c r="Q162" i="12"/>
  <c r="M162" i="12"/>
  <c r="I162" i="12"/>
  <c r="E162" i="12"/>
  <c r="AB162" i="12"/>
  <c r="X162" i="12"/>
  <c r="AA162" i="12"/>
  <c r="W162" i="12"/>
  <c r="S162" i="12"/>
  <c r="O162" i="12"/>
  <c r="K162" i="12"/>
  <c r="G162" i="12"/>
  <c r="Z162" i="12"/>
  <c r="P162" i="12"/>
  <c r="H162" i="12"/>
  <c r="V162" i="12"/>
  <c r="N162" i="12"/>
  <c r="F162" i="12"/>
  <c r="T162" i="12"/>
  <c r="L162" i="12"/>
  <c r="R162" i="12"/>
  <c r="J162" i="12"/>
  <c r="Z163" i="11"/>
  <c r="V163" i="11"/>
  <c r="R163" i="11"/>
  <c r="N163" i="11"/>
  <c r="J163" i="11"/>
  <c r="F163" i="11"/>
  <c r="X163" i="11"/>
  <c r="S163" i="11"/>
  <c r="M163" i="11"/>
  <c r="H163" i="11"/>
  <c r="D163" i="11" a="1"/>
  <c r="D163" i="11" s="1"/>
  <c r="D161" i="6" s="1"/>
  <c r="Y163" i="11"/>
  <c r="Q163" i="11"/>
  <c r="K163" i="11"/>
  <c r="W163" i="11"/>
  <c r="P163" i="11"/>
  <c r="I163" i="11"/>
  <c r="AB163" i="11"/>
  <c r="U163" i="11"/>
  <c r="O163" i="11"/>
  <c r="G163" i="11"/>
  <c r="AA163" i="11"/>
  <c r="T163" i="11"/>
  <c r="L163" i="11"/>
  <c r="E163" i="11"/>
  <c r="C164" i="11" a="1"/>
  <c r="C164" i="11" s="1"/>
  <c r="C162" i="6" s="1"/>
  <c r="C163" i="12"/>
  <c r="D161" i="12"/>
  <c r="C161" i="6"/>
  <c r="B162" i="12"/>
  <c r="B160" i="6"/>
  <c r="B163" i="11"/>
  <c r="L162" i="6" l="1"/>
  <c r="H162" i="6"/>
  <c r="K162" i="6"/>
  <c r="G162" i="6"/>
  <c r="J162" i="6"/>
  <c r="I162" i="6"/>
  <c r="K161" i="6"/>
  <c r="G161" i="6"/>
  <c r="J161" i="6"/>
  <c r="E161" i="6" a="1"/>
  <c r="E161" i="6" s="1"/>
  <c r="I161" i="6"/>
  <c r="H161" i="6"/>
  <c r="L161" i="6"/>
  <c r="Y163" i="12"/>
  <c r="U163" i="12"/>
  <c r="Q163" i="12"/>
  <c r="M163" i="12"/>
  <c r="I163" i="12"/>
  <c r="E163" i="12"/>
  <c r="AB163" i="12"/>
  <c r="X163" i="12"/>
  <c r="T163" i="12"/>
  <c r="P163" i="12"/>
  <c r="L163" i="12"/>
  <c r="H163" i="12"/>
  <c r="AA163" i="12"/>
  <c r="W163" i="12"/>
  <c r="S163" i="12"/>
  <c r="O163" i="12"/>
  <c r="K163" i="12"/>
  <c r="G163" i="12"/>
  <c r="R163" i="12"/>
  <c r="N163" i="12"/>
  <c r="Z163" i="12"/>
  <c r="J163" i="12"/>
  <c r="V163" i="12"/>
  <c r="F163" i="12"/>
  <c r="D162" i="12"/>
  <c r="C164" i="12"/>
  <c r="Z164" i="11"/>
  <c r="V164" i="11"/>
  <c r="R164" i="11"/>
  <c r="N164" i="11"/>
  <c r="J164" i="11"/>
  <c r="F164" i="11"/>
  <c r="AB164" i="11"/>
  <c r="W164" i="11"/>
  <c r="Q164" i="11"/>
  <c r="L164" i="11"/>
  <c r="G164" i="11"/>
  <c r="Y164" i="11"/>
  <c r="S164" i="11"/>
  <c r="K164" i="11"/>
  <c r="X164" i="11"/>
  <c r="P164" i="11"/>
  <c r="I164" i="11"/>
  <c r="D164" i="11" a="1"/>
  <c r="D164" i="11" s="1"/>
  <c r="D162" i="6" s="1"/>
  <c r="E162" i="6" s="1" a="1"/>
  <c r="E162" i="6" s="1"/>
  <c r="U164" i="11"/>
  <c r="O164" i="11"/>
  <c r="H164" i="11"/>
  <c r="AA164" i="11"/>
  <c r="T164" i="11"/>
  <c r="M164" i="11"/>
  <c r="E164" i="11"/>
  <c r="C165" i="11" a="1"/>
  <c r="C165" i="11" s="1"/>
  <c r="B163" i="12"/>
  <c r="B161" i="6"/>
  <c r="B164" i="11"/>
  <c r="D163" i="12" l="1"/>
  <c r="Y164" i="12"/>
  <c r="U164" i="12"/>
  <c r="Q164" i="12"/>
  <c r="M164" i="12"/>
  <c r="I164" i="12"/>
  <c r="E164" i="12"/>
  <c r="AB164" i="12"/>
  <c r="X164" i="12"/>
  <c r="T164" i="12"/>
  <c r="P164" i="12"/>
  <c r="L164" i="12"/>
  <c r="H164" i="12"/>
  <c r="AA164" i="12"/>
  <c r="W164" i="12"/>
  <c r="S164" i="12"/>
  <c r="O164" i="12"/>
  <c r="K164" i="12"/>
  <c r="G164" i="12"/>
  <c r="Z164" i="12"/>
  <c r="J164" i="12"/>
  <c r="V164" i="12"/>
  <c r="F164" i="12"/>
  <c r="R164" i="12"/>
  <c r="N164" i="12"/>
  <c r="Z165" i="11"/>
  <c r="V165" i="11"/>
  <c r="R165" i="11"/>
  <c r="N165" i="11"/>
  <c r="J165" i="11"/>
  <c r="F165" i="11"/>
  <c r="AB165" i="11"/>
  <c r="W165" i="11"/>
  <c r="Q165" i="11"/>
  <c r="L165" i="11"/>
  <c r="G165" i="11"/>
  <c r="AA165" i="11"/>
  <c r="U165" i="11"/>
  <c r="P165" i="11"/>
  <c r="K165" i="11"/>
  <c r="E165" i="11"/>
  <c r="S165" i="11"/>
  <c r="H165" i="11"/>
  <c r="Y165" i="11"/>
  <c r="O165" i="11"/>
  <c r="X165" i="11"/>
  <c r="M165" i="11"/>
  <c r="D165" i="11" a="1"/>
  <c r="D165" i="11" s="1"/>
  <c r="D163" i="6" s="1"/>
  <c r="T165" i="11"/>
  <c r="I165" i="11"/>
  <c r="C166" i="11" a="1"/>
  <c r="C166" i="11" s="1"/>
  <c r="C164" i="6" s="1"/>
  <c r="C165" i="12"/>
  <c r="C163" i="6"/>
  <c r="B164" i="12"/>
  <c r="B162" i="6"/>
  <c r="B165" i="11"/>
  <c r="I163" i="6" l="1"/>
  <c r="L163" i="6"/>
  <c r="H163" i="6"/>
  <c r="K163" i="6"/>
  <c r="G163" i="6"/>
  <c r="J163" i="6"/>
  <c r="E163" i="6" a="1"/>
  <c r="E163" i="6" s="1"/>
  <c r="J164" i="6"/>
  <c r="I164" i="6"/>
  <c r="L164" i="6"/>
  <c r="H164" i="6"/>
  <c r="K164" i="6"/>
  <c r="G164" i="6"/>
  <c r="Y165" i="12"/>
  <c r="U165" i="12"/>
  <c r="Q165" i="12"/>
  <c r="M165" i="12"/>
  <c r="I165" i="12"/>
  <c r="E165" i="12"/>
  <c r="AB165" i="12"/>
  <c r="X165" i="12"/>
  <c r="T165" i="12"/>
  <c r="P165" i="12"/>
  <c r="L165" i="12"/>
  <c r="H165" i="12"/>
  <c r="AA165" i="12"/>
  <c r="W165" i="12"/>
  <c r="S165" i="12"/>
  <c r="O165" i="12"/>
  <c r="K165" i="12"/>
  <c r="G165" i="12"/>
  <c r="R165" i="12"/>
  <c r="N165" i="12"/>
  <c r="Z165" i="12"/>
  <c r="J165" i="12"/>
  <c r="V165" i="12"/>
  <c r="F165" i="12"/>
  <c r="D164" i="12"/>
  <c r="Z166" i="11"/>
  <c r="V166" i="11"/>
  <c r="R166" i="11"/>
  <c r="N166" i="11"/>
  <c r="J166" i="11"/>
  <c r="F166" i="11"/>
  <c r="AB166" i="11"/>
  <c r="W166" i="11"/>
  <c r="Q166" i="11"/>
  <c r="L166" i="11"/>
  <c r="G166" i="11"/>
  <c r="AA166" i="11"/>
  <c r="U166" i="11"/>
  <c r="P166" i="11"/>
  <c r="K166" i="11"/>
  <c r="E166" i="11"/>
  <c r="Y166" i="11"/>
  <c r="T166" i="11"/>
  <c r="O166" i="11"/>
  <c r="I166" i="11"/>
  <c r="X166" i="11"/>
  <c r="D166" i="11" a="1"/>
  <c r="D166" i="11" s="1"/>
  <c r="D164" i="6" s="1"/>
  <c r="E164" i="6" s="1" a="1"/>
  <c r="E164" i="6" s="1"/>
  <c r="S166" i="11"/>
  <c r="M166" i="11"/>
  <c r="H166" i="11"/>
  <c r="C167" i="11" a="1"/>
  <c r="C167" i="11" s="1"/>
  <c r="C166" i="12"/>
  <c r="B165" i="12"/>
  <c r="B163" i="6"/>
  <c r="B166" i="11"/>
  <c r="D165" i="12" l="1"/>
  <c r="Y166" i="12"/>
  <c r="U166" i="12"/>
  <c r="Q166" i="12"/>
  <c r="M166" i="12"/>
  <c r="I166" i="12"/>
  <c r="E166" i="12"/>
  <c r="AB166" i="12"/>
  <c r="X166" i="12"/>
  <c r="T166" i="12"/>
  <c r="P166" i="12"/>
  <c r="L166" i="12"/>
  <c r="H166" i="12"/>
  <c r="AA166" i="12"/>
  <c r="W166" i="12"/>
  <c r="S166" i="12"/>
  <c r="O166" i="12"/>
  <c r="K166" i="12"/>
  <c r="G166" i="12"/>
  <c r="Z166" i="12"/>
  <c r="J166" i="12"/>
  <c r="V166" i="12"/>
  <c r="F166" i="12"/>
  <c r="R166" i="12"/>
  <c r="N166" i="12"/>
  <c r="Z167" i="11"/>
  <c r="V167" i="11"/>
  <c r="R167" i="11"/>
  <c r="N167" i="11"/>
  <c r="J167" i="11"/>
  <c r="F167" i="11"/>
  <c r="AB167" i="11"/>
  <c r="W167" i="11"/>
  <c r="Q167" i="11"/>
  <c r="L167" i="11"/>
  <c r="G167" i="11"/>
  <c r="AA167" i="11"/>
  <c r="U167" i="11"/>
  <c r="P167" i="11"/>
  <c r="K167" i="11"/>
  <c r="E167" i="11"/>
  <c r="Y167" i="11"/>
  <c r="T167" i="11"/>
  <c r="O167" i="11"/>
  <c r="I167" i="11"/>
  <c r="X167" i="11"/>
  <c r="S167" i="11"/>
  <c r="M167" i="11"/>
  <c r="H167" i="11"/>
  <c r="D167" i="11" a="1"/>
  <c r="D167" i="11" s="1"/>
  <c r="D165" i="6" s="1"/>
  <c r="C168" i="11" a="1"/>
  <c r="C168" i="11" s="1"/>
  <c r="C168" i="12" s="1"/>
  <c r="C167" i="12"/>
  <c r="C165" i="6"/>
  <c r="B166" i="12"/>
  <c r="B164" i="6"/>
  <c r="B167" i="11"/>
  <c r="K165" i="6" l="1"/>
  <c r="G165" i="6"/>
  <c r="J165" i="6"/>
  <c r="E165" i="6" a="1"/>
  <c r="E165" i="6" s="1"/>
  <c r="I165" i="6"/>
  <c r="L165" i="6"/>
  <c r="H165" i="6"/>
  <c r="Y167" i="12"/>
  <c r="U167" i="12"/>
  <c r="Q167" i="12"/>
  <c r="M167" i="12"/>
  <c r="I167" i="12"/>
  <c r="E167" i="12"/>
  <c r="AB167" i="12"/>
  <c r="X167" i="12"/>
  <c r="T167" i="12"/>
  <c r="P167" i="12"/>
  <c r="L167" i="12"/>
  <c r="H167" i="12"/>
  <c r="AA167" i="12"/>
  <c r="W167" i="12"/>
  <c r="S167" i="12"/>
  <c r="O167" i="12"/>
  <c r="K167" i="12"/>
  <c r="G167" i="12"/>
  <c r="R167" i="12"/>
  <c r="N167" i="12"/>
  <c r="Z167" i="12"/>
  <c r="J167" i="12"/>
  <c r="V167" i="12"/>
  <c r="F167" i="12"/>
  <c r="Y168" i="12"/>
  <c r="U168" i="12"/>
  <c r="Q168" i="12"/>
  <c r="M168" i="12"/>
  <c r="I168" i="12"/>
  <c r="E168" i="12"/>
  <c r="AB168" i="12"/>
  <c r="X168" i="12"/>
  <c r="T168" i="12"/>
  <c r="P168" i="12"/>
  <c r="L168" i="12"/>
  <c r="H168" i="12"/>
  <c r="AA168" i="12"/>
  <c r="W168" i="12"/>
  <c r="S168" i="12"/>
  <c r="O168" i="12"/>
  <c r="K168" i="12"/>
  <c r="G168" i="12"/>
  <c r="Z168" i="12"/>
  <c r="J168" i="12"/>
  <c r="V168" i="12"/>
  <c r="F168" i="12"/>
  <c r="R168" i="12"/>
  <c r="N168" i="12"/>
  <c r="C166" i="6"/>
  <c r="D166" i="12"/>
  <c r="Z168" i="11"/>
  <c r="V168" i="11"/>
  <c r="R168" i="11"/>
  <c r="N168" i="11"/>
  <c r="J168" i="11"/>
  <c r="F168" i="11"/>
  <c r="AA168" i="11"/>
  <c r="U168" i="11"/>
  <c r="P168" i="11"/>
  <c r="K168" i="11"/>
  <c r="E168" i="11"/>
  <c r="Y168" i="11"/>
  <c r="T168" i="11"/>
  <c r="O168" i="11"/>
  <c r="I168" i="11"/>
  <c r="X168" i="11"/>
  <c r="S168" i="11"/>
  <c r="M168" i="11"/>
  <c r="H168" i="11"/>
  <c r="D168" i="11" a="1"/>
  <c r="D168" i="11" s="1"/>
  <c r="D166" i="6" s="1"/>
  <c r="AB168" i="11"/>
  <c r="W168" i="11"/>
  <c r="Q168" i="11"/>
  <c r="L168" i="11"/>
  <c r="G168" i="11"/>
  <c r="C169" i="11" a="1"/>
  <c r="C169" i="11" s="1"/>
  <c r="C167" i="6" s="1"/>
  <c r="B167" i="12"/>
  <c r="B165" i="6"/>
  <c r="B168" i="11"/>
  <c r="D168" i="12" l="1"/>
  <c r="L166" i="6"/>
  <c r="H166" i="6"/>
  <c r="K166" i="6"/>
  <c r="G166" i="6"/>
  <c r="J166" i="6"/>
  <c r="E166" i="6" a="1"/>
  <c r="E166" i="6" s="1"/>
  <c r="I166" i="6"/>
  <c r="I167" i="6"/>
  <c r="L167" i="6"/>
  <c r="H167" i="6"/>
  <c r="K167" i="6"/>
  <c r="G167" i="6"/>
  <c r="J167" i="6"/>
  <c r="D167" i="12"/>
  <c r="Z169" i="11"/>
  <c r="V169" i="11"/>
  <c r="R169" i="11"/>
  <c r="N169" i="11"/>
  <c r="J169" i="11"/>
  <c r="F169" i="11"/>
  <c r="Y169" i="11"/>
  <c r="T169" i="11"/>
  <c r="O169" i="11"/>
  <c r="I169" i="11"/>
  <c r="X169" i="11"/>
  <c r="S169" i="11"/>
  <c r="M169" i="11"/>
  <c r="H169" i="11"/>
  <c r="D169" i="11" a="1"/>
  <c r="D169" i="11" s="1"/>
  <c r="D167" i="6" s="1"/>
  <c r="E167" i="6" s="1" a="1"/>
  <c r="E167" i="6" s="1"/>
  <c r="AB169" i="11"/>
  <c r="W169" i="11"/>
  <c r="Q169" i="11"/>
  <c r="L169" i="11"/>
  <c r="G169" i="11"/>
  <c r="AA169" i="11"/>
  <c r="U169" i="11"/>
  <c r="P169" i="11"/>
  <c r="K169" i="11"/>
  <c r="E169" i="11"/>
  <c r="C170" i="11" a="1"/>
  <c r="C170" i="11" s="1"/>
  <c r="C170" i="12" s="1"/>
  <c r="C169" i="12"/>
  <c r="B168" i="12"/>
  <c r="B166" i="6"/>
  <c r="B169" i="11"/>
  <c r="Y169" i="12" l="1"/>
  <c r="U169" i="12"/>
  <c r="Q169" i="12"/>
  <c r="M169" i="12"/>
  <c r="I169" i="12"/>
  <c r="E169" i="12"/>
  <c r="AB169" i="12"/>
  <c r="X169" i="12"/>
  <c r="T169" i="12"/>
  <c r="P169" i="12"/>
  <c r="L169" i="12"/>
  <c r="H169" i="12"/>
  <c r="AA169" i="12"/>
  <c r="W169" i="12"/>
  <c r="S169" i="12"/>
  <c r="O169" i="12"/>
  <c r="K169" i="12"/>
  <c r="G169" i="12"/>
  <c r="R169" i="12"/>
  <c r="N169" i="12"/>
  <c r="Z169" i="12"/>
  <c r="J169" i="12"/>
  <c r="F169" i="12"/>
  <c r="V169" i="12"/>
  <c r="Y170" i="12"/>
  <c r="U170" i="12"/>
  <c r="Q170" i="12"/>
  <c r="M170" i="12"/>
  <c r="I170" i="12"/>
  <c r="E170" i="12"/>
  <c r="AB170" i="12"/>
  <c r="X170" i="12"/>
  <c r="T170" i="12"/>
  <c r="P170" i="12"/>
  <c r="L170" i="12"/>
  <c r="H170" i="12"/>
  <c r="AA170" i="12"/>
  <c r="W170" i="12"/>
  <c r="S170" i="12"/>
  <c r="O170" i="12"/>
  <c r="K170" i="12"/>
  <c r="G170" i="12"/>
  <c r="Z170" i="12"/>
  <c r="J170" i="12"/>
  <c r="V170" i="12"/>
  <c r="F170" i="12"/>
  <c r="R170" i="12"/>
  <c r="N170" i="12"/>
  <c r="C168" i="6"/>
  <c r="Z170" i="11"/>
  <c r="V170" i="11"/>
  <c r="R170" i="11"/>
  <c r="N170" i="11"/>
  <c r="J170" i="11"/>
  <c r="F170" i="11"/>
  <c r="X170" i="11"/>
  <c r="S170" i="11"/>
  <c r="M170" i="11"/>
  <c r="H170" i="11"/>
  <c r="D170" i="11" a="1"/>
  <c r="D170" i="11" s="1"/>
  <c r="D168" i="6" s="1"/>
  <c r="AB170" i="11"/>
  <c r="W170" i="11"/>
  <c r="Q170" i="11"/>
  <c r="L170" i="11"/>
  <c r="G170" i="11"/>
  <c r="AA170" i="11"/>
  <c r="U170" i="11"/>
  <c r="P170" i="11"/>
  <c r="K170" i="11"/>
  <c r="E170" i="11"/>
  <c r="Y170" i="11"/>
  <c r="T170" i="11"/>
  <c r="O170" i="11"/>
  <c r="I170" i="11"/>
  <c r="C171" i="11" a="1"/>
  <c r="C171" i="11" s="1"/>
  <c r="B169" i="12"/>
  <c r="B167" i="6"/>
  <c r="B170" i="11"/>
  <c r="D170" i="12" l="1"/>
  <c r="J168" i="6"/>
  <c r="E168" i="6" a="1"/>
  <c r="E168" i="6" s="1"/>
  <c r="I168" i="6"/>
  <c r="L168" i="6"/>
  <c r="H168" i="6"/>
  <c r="G168" i="6"/>
  <c r="K168" i="6"/>
  <c r="AB171" i="11"/>
  <c r="X171" i="11"/>
  <c r="T171" i="11"/>
  <c r="P171" i="11"/>
  <c r="L171" i="11"/>
  <c r="H171" i="11"/>
  <c r="W171" i="11"/>
  <c r="R171" i="11"/>
  <c r="M171" i="11"/>
  <c r="G171" i="11"/>
  <c r="AA171" i="11"/>
  <c r="V171" i="11"/>
  <c r="Q171" i="11"/>
  <c r="K171" i="11"/>
  <c r="F171" i="11"/>
  <c r="Y171" i="11"/>
  <c r="N171" i="11"/>
  <c r="D171" i="11" a="1"/>
  <c r="D171" i="11" s="1"/>
  <c r="D169" i="6" s="1"/>
  <c r="U171" i="11"/>
  <c r="J171" i="11"/>
  <c r="S171" i="11"/>
  <c r="I171" i="11"/>
  <c r="Z171" i="11"/>
  <c r="O171" i="11"/>
  <c r="E171" i="11"/>
  <c r="C172" i="11" a="1"/>
  <c r="C172" i="11" s="1"/>
  <c r="C170" i="6" s="1"/>
  <c r="C171" i="12"/>
  <c r="C169" i="6"/>
  <c r="D169" i="12"/>
  <c r="B170" i="12"/>
  <c r="B168" i="6"/>
  <c r="B171" i="11"/>
  <c r="L170" i="6" l="1"/>
  <c r="H170" i="6"/>
  <c r="K170" i="6"/>
  <c r="G170" i="6"/>
  <c r="J170" i="6"/>
  <c r="I170" i="6"/>
  <c r="K169" i="6"/>
  <c r="G169" i="6"/>
  <c r="J169" i="6"/>
  <c r="E169" i="6" a="1"/>
  <c r="E169" i="6" s="1"/>
  <c r="I169" i="6"/>
  <c r="L169" i="6"/>
  <c r="H169" i="6"/>
  <c r="Y171" i="12"/>
  <c r="U171" i="12"/>
  <c r="Q171" i="12"/>
  <c r="M171" i="12"/>
  <c r="I171" i="12"/>
  <c r="E171" i="12"/>
  <c r="AB171" i="12"/>
  <c r="X171" i="12"/>
  <c r="T171" i="12"/>
  <c r="P171" i="12"/>
  <c r="L171" i="12"/>
  <c r="H171" i="12"/>
  <c r="AA171" i="12"/>
  <c r="W171" i="12"/>
  <c r="S171" i="12"/>
  <c r="O171" i="12"/>
  <c r="K171" i="12"/>
  <c r="G171" i="12"/>
  <c r="R171" i="12"/>
  <c r="N171" i="12"/>
  <c r="Z171" i="12"/>
  <c r="J171" i="12"/>
  <c r="V171" i="12"/>
  <c r="F171" i="12"/>
  <c r="AB172" i="11"/>
  <c r="X172" i="11"/>
  <c r="T172" i="11"/>
  <c r="P172" i="11"/>
  <c r="L172" i="11"/>
  <c r="H172" i="11"/>
  <c r="AA172" i="11"/>
  <c r="V172" i="11"/>
  <c r="Q172" i="11"/>
  <c r="K172" i="11"/>
  <c r="F172" i="11"/>
  <c r="Z172" i="11"/>
  <c r="U172" i="11"/>
  <c r="O172" i="11"/>
  <c r="J172" i="11"/>
  <c r="E172" i="11"/>
  <c r="R172" i="11"/>
  <c r="G172" i="11"/>
  <c r="Y172" i="11"/>
  <c r="N172" i="11"/>
  <c r="D172" i="11" a="1"/>
  <c r="D172" i="11" s="1"/>
  <c r="D170" i="6" s="1"/>
  <c r="E170" i="6" s="1" a="1"/>
  <c r="E170" i="6" s="1"/>
  <c r="W172" i="11"/>
  <c r="M172" i="11"/>
  <c r="S172" i="11"/>
  <c r="I172" i="11"/>
  <c r="C173" i="11" a="1"/>
  <c r="C173" i="11" s="1"/>
  <c r="C172" i="12"/>
  <c r="B171" i="12"/>
  <c r="B169" i="6"/>
  <c r="B172" i="11"/>
  <c r="Y172" i="12" l="1"/>
  <c r="U172" i="12"/>
  <c r="Q172" i="12"/>
  <c r="M172" i="12"/>
  <c r="I172" i="12"/>
  <c r="E172" i="12"/>
  <c r="AB172" i="12"/>
  <c r="X172" i="12"/>
  <c r="T172" i="12"/>
  <c r="P172" i="12"/>
  <c r="L172" i="12"/>
  <c r="H172" i="12"/>
  <c r="AA172" i="12"/>
  <c r="W172" i="12"/>
  <c r="S172" i="12"/>
  <c r="O172" i="12"/>
  <c r="K172" i="12"/>
  <c r="G172" i="12"/>
  <c r="Z172" i="12"/>
  <c r="J172" i="12"/>
  <c r="V172" i="12"/>
  <c r="F172" i="12"/>
  <c r="R172" i="12"/>
  <c r="N172" i="12"/>
  <c r="AB173" i="11"/>
  <c r="X173" i="11"/>
  <c r="T173" i="11"/>
  <c r="P173" i="11"/>
  <c r="L173" i="11"/>
  <c r="H173" i="11"/>
  <c r="Z173" i="11"/>
  <c r="U173" i="11"/>
  <c r="O173" i="11"/>
  <c r="J173" i="11"/>
  <c r="E173" i="11"/>
  <c r="Y173" i="11"/>
  <c r="S173" i="11"/>
  <c r="N173" i="11"/>
  <c r="I173" i="11"/>
  <c r="D173" i="11" a="1"/>
  <c r="D173" i="11" s="1"/>
  <c r="D171" i="6" s="1"/>
  <c r="V173" i="11"/>
  <c r="K173" i="11"/>
  <c r="R173" i="11"/>
  <c r="G173" i="11"/>
  <c r="AA173" i="11"/>
  <c r="Q173" i="11"/>
  <c r="F173" i="11"/>
  <c r="W173" i="11"/>
  <c r="M173" i="11"/>
  <c r="C174" i="11" a="1"/>
  <c r="C174" i="11" s="1"/>
  <c r="C174" i="12" s="1"/>
  <c r="C173" i="12"/>
  <c r="C171" i="6"/>
  <c r="D171" i="12"/>
  <c r="B170" i="6"/>
  <c r="B172" i="12"/>
  <c r="B173" i="11"/>
  <c r="I171" i="6" l="1"/>
  <c r="L171" i="6"/>
  <c r="H171" i="6"/>
  <c r="K171" i="6"/>
  <c r="G171" i="6"/>
  <c r="J171" i="6"/>
  <c r="E171" i="6" a="1"/>
  <c r="E171" i="6" s="1"/>
  <c r="Z173" i="12"/>
  <c r="AB173" i="12"/>
  <c r="X173" i="12"/>
  <c r="AA173" i="12"/>
  <c r="U173" i="12"/>
  <c r="Q173" i="12"/>
  <c r="M173" i="12"/>
  <c r="I173" i="12"/>
  <c r="E173" i="12"/>
  <c r="Y173" i="12"/>
  <c r="T173" i="12"/>
  <c r="P173" i="12"/>
  <c r="L173" i="12"/>
  <c r="H173" i="12"/>
  <c r="W173" i="12"/>
  <c r="S173" i="12"/>
  <c r="O173" i="12"/>
  <c r="K173" i="12"/>
  <c r="G173" i="12"/>
  <c r="R173" i="12"/>
  <c r="N173" i="12"/>
  <c r="J173" i="12"/>
  <c r="V173" i="12"/>
  <c r="F173" i="12"/>
  <c r="Z174" i="12"/>
  <c r="V174" i="12"/>
  <c r="R174" i="12"/>
  <c r="N174" i="12"/>
  <c r="J174" i="12"/>
  <c r="F174" i="12"/>
  <c r="AB174" i="12"/>
  <c r="X174" i="12"/>
  <c r="T174" i="12"/>
  <c r="P174" i="12"/>
  <c r="L174" i="12"/>
  <c r="H174" i="12"/>
  <c r="AA174" i="12"/>
  <c r="S174" i="12"/>
  <c r="K174" i="12"/>
  <c r="Y174" i="12"/>
  <c r="Q174" i="12"/>
  <c r="I174" i="12"/>
  <c r="W174" i="12"/>
  <c r="O174" i="12"/>
  <c r="G174" i="12"/>
  <c r="U174" i="12"/>
  <c r="M174" i="12"/>
  <c r="E174" i="12"/>
  <c r="AB174" i="11"/>
  <c r="X174" i="11"/>
  <c r="T174" i="11"/>
  <c r="P174" i="11"/>
  <c r="L174" i="11"/>
  <c r="H174" i="11"/>
  <c r="Y174" i="11"/>
  <c r="S174" i="11"/>
  <c r="N174" i="11"/>
  <c r="I174" i="11"/>
  <c r="D174" i="11" a="1"/>
  <c r="D174" i="11" s="1"/>
  <c r="D172" i="6" s="1"/>
  <c r="W174" i="11"/>
  <c r="R174" i="11"/>
  <c r="M174" i="11"/>
  <c r="G174" i="11"/>
  <c r="Z174" i="11"/>
  <c r="O174" i="11"/>
  <c r="E174" i="11"/>
  <c r="V174" i="11"/>
  <c r="K174" i="11"/>
  <c r="U174" i="11"/>
  <c r="J174" i="11"/>
  <c r="AA174" i="11"/>
  <c r="Q174" i="11"/>
  <c r="F174" i="11"/>
  <c r="C175" i="11" a="1"/>
  <c r="C175" i="11" s="1"/>
  <c r="C173" i="6" s="1"/>
  <c r="D172" i="12"/>
  <c r="C172" i="6"/>
  <c r="B173" i="12"/>
  <c r="B171" i="6"/>
  <c r="B174" i="11"/>
  <c r="D174" i="12" l="1"/>
  <c r="K173" i="6"/>
  <c r="G173" i="6"/>
  <c r="J173" i="6"/>
  <c r="I173" i="6"/>
  <c r="L173" i="6"/>
  <c r="H173" i="6"/>
  <c r="J172" i="6"/>
  <c r="E172" i="6" a="1"/>
  <c r="E172" i="6" s="1"/>
  <c r="I172" i="6"/>
  <c r="L172" i="6"/>
  <c r="H172" i="6"/>
  <c r="K172" i="6"/>
  <c r="G172" i="6"/>
  <c r="C175" i="12"/>
  <c r="D173" i="12"/>
  <c r="AB175" i="11"/>
  <c r="X175" i="11"/>
  <c r="T175" i="11"/>
  <c r="P175" i="11"/>
  <c r="L175" i="11"/>
  <c r="H175" i="11"/>
  <c r="W175" i="11"/>
  <c r="R175" i="11"/>
  <c r="M175" i="11"/>
  <c r="G175" i="11"/>
  <c r="AA175" i="11"/>
  <c r="V175" i="11"/>
  <c r="Q175" i="11"/>
  <c r="K175" i="11"/>
  <c r="F175" i="11"/>
  <c r="S175" i="11"/>
  <c r="I175" i="11"/>
  <c r="Z175" i="11"/>
  <c r="O175" i="11"/>
  <c r="E175" i="11"/>
  <c r="Y175" i="11"/>
  <c r="N175" i="11"/>
  <c r="D175" i="11" a="1"/>
  <c r="D175" i="11" s="1"/>
  <c r="D173" i="6" s="1"/>
  <c r="E173" i="6" s="1" a="1"/>
  <c r="E173" i="6" s="1"/>
  <c r="U175" i="11"/>
  <c r="J175" i="11"/>
  <c r="C176" i="11" a="1"/>
  <c r="C176" i="11" s="1"/>
  <c r="C176" i="12" s="1"/>
  <c r="B174" i="12"/>
  <c r="B172" i="6"/>
  <c r="B175" i="11"/>
  <c r="Z175" i="12" l="1"/>
  <c r="V175" i="12"/>
  <c r="R175" i="12"/>
  <c r="N175" i="12"/>
  <c r="J175" i="12"/>
  <c r="F175" i="12"/>
  <c r="AB175" i="12"/>
  <c r="X175" i="12"/>
  <c r="T175" i="12"/>
  <c r="P175" i="12"/>
  <c r="L175" i="12"/>
  <c r="H175" i="12"/>
  <c r="AA175" i="12"/>
  <c r="S175" i="12"/>
  <c r="K175" i="12"/>
  <c r="Y175" i="12"/>
  <c r="Q175" i="12"/>
  <c r="I175" i="12"/>
  <c r="W175" i="12"/>
  <c r="O175" i="12"/>
  <c r="G175" i="12"/>
  <c r="U175" i="12"/>
  <c r="M175" i="12"/>
  <c r="E175" i="12"/>
  <c r="Z176" i="12"/>
  <c r="V176" i="12"/>
  <c r="R176" i="12"/>
  <c r="N176" i="12"/>
  <c r="J176" i="12"/>
  <c r="F176" i="12"/>
  <c r="AB176" i="12"/>
  <c r="X176" i="12"/>
  <c r="T176" i="12"/>
  <c r="P176" i="12"/>
  <c r="L176" i="12"/>
  <c r="H176" i="12"/>
  <c r="AA176" i="12"/>
  <c r="S176" i="12"/>
  <c r="K176" i="12"/>
  <c r="Y176" i="12"/>
  <c r="Q176" i="12"/>
  <c r="I176" i="12"/>
  <c r="W176" i="12"/>
  <c r="O176" i="12"/>
  <c r="G176" i="12"/>
  <c r="E176" i="12"/>
  <c r="U176" i="12"/>
  <c r="M176" i="12"/>
  <c r="C174" i="6"/>
  <c r="AB176" i="11"/>
  <c r="X176" i="11"/>
  <c r="T176" i="11"/>
  <c r="P176" i="11"/>
  <c r="L176" i="11"/>
  <c r="H176" i="11"/>
  <c r="AA176" i="11"/>
  <c r="V176" i="11"/>
  <c r="Q176" i="11"/>
  <c r="K176" i="11"/>
  <c r="F176" i="11"/>
  <c r="Z176" i="11"/>
  <c r="U176" i="11"/>
  <c r="O176" i="11"/>
  <c r="J176" i="11"/>
  <c r="E176" i="11"/>
  <c r="W176" i="11"/>
  <c r="M176" i="11"/>
  <c r="S176" i="11"/>
  <c r="I176" i="11"/>
  <c r="R176" i="11"/>
  <c r="G176" i="11"/>
  <c r="Y176" i="11"/>
  <c r="N176" i="11"/>
  <c r="D176" i="11" a="1"/>
  <c r="D176" i="11" s="1"/>
  <c r="D174" i="6" s="1"/>
  <c r="C177" i="11" a="1"/>
  <c r="C177" i="11" s="1"/>
  <c r="C175" i="6" s="1"/>
  <c r="B175" i="12"/>
  <c r="B173" i="6"/>
  <c r="B176" i="11"/>
  <c r="D176" i="12" l="1"/>
  <c r="I175" i="6"/>
  <c r="L175" i="6"/>
  <c r="H175" i="6"/>
  <c r="K175" i="6"/>
  <c r="G175" i="6"/>
  <c r="J175" i="6"/>
  <c r="L174" i="6"/>
  <c r="H174" i="6"/>
  <c r="K174" i="6"/>
  <c r="G174" i="6"/>
  <c r="J174" i="6"/>
  <c r="E174" i="6" a="1"/>
  <c r="E174" i="6" s="1"/>
  <c r="I174" i="6"/>
  <c r="D175" i="12"/>
  <c r="AB177" i="11"/>
  <c r="X177" i="11"/>
  <c r="T177" i="11"/>
  <c r="P177" i="11"/>
  <c r="L177" i="11"/>
  <c r="H177" i="11"/>
  <c r="Z177" i="11"/>
  <c r="U177" i="11"/>
  <c r="O177" i="11"/>
  <c r="J177" i="11"/>
  <c r="E177" i="11"/>
  <c r="Y177" i="11"/>
  <c r="S177" i="11"/>
  <c r="N177" i="11"/>
  <c r="I177" i="11"/>
  <c r="D177" i="11" a="1"/>
  <c r="D177" i="11" s="1"/>
  <c r="D175" i="6" s="1"/>
  <c r="E175" i="6" s="1" a="1"/>
  <c r="E175" i="6" s="1"/>
  <c r="AA177" i="11"/>
  <c r="Q177" i="11"/>
  <c r="F177" i="11"/>
  <c r="W177" i="11"/>
  <c r="M177" i="11"/>
  <c r="V177" i="11"/>
  <c r="K177" i="11"/>
  <c r="R177" i="11"/>
  <c r="G177" i="11"/>
  <c r="C178" i="11" a="1"/>
  <c r="C178" i="11" s="1"/>
  <c r="C176" i="6" s="1"/>
  <c r="C177" i="12"/>
  <c r="B176" i="12"/>
  <c r="B174" i="6"/>
  <c r="B177" i="11"/>
  <c r="J176" i="6" l="1"/>
  <c r="I176" i="6"/>
  <c r="L176" i="6"/>
  <c r="H176" i="6"/>
  <c r="K176" i="6"/>
  <c r="G176" i="6"/>
  <c r="Z177" i="12"/>
  <c r="V177" i="12"/>
  <c r="R177" i="12"/>
  <c r="N177" i="12"/>
  <c r="J177" i="12"/>
  <c r="F177" i="12"/>
  <c r="AB177" i="12"/>
  <c r="X177" i="12"/>
  <c r="T177" i="12"/>
  <c r="P177" i="12"/>
  <c r="L177" i="12"/>
  <c r="H177" i="12"/>
  <c r="AA177" i="12"/>
  <c r="S177" i="12"/>
  <c r="K177" i="12"/>
  <c r="Y177" i="12"/>
  <c r="Q177" i="12"/>
  <c r="I177" i="12"/>
  <c r="W177" i="12"/>
  <c r="O177" i="12"/>
  <c r="G177" i="12"/>
  <c r="M177" i="12"/>
  <c r="E177" i="12"/>
  <c r="U177" i="12"/>
  <c r="AB178" i="11"/>
  <c r="X178" i="11"/>
  <c r="T178" i="11"/>
  <c r="P178" i="11"/>
  <c r="L178" i="11"/>
  <c r="H178" i="11"/>
  <c r="Y178" i="11"/>
  <c r="S178" i="11"/>
  <c r="N178" i="11"/>
  <c r="I178" i="11"/>
  <c r="D178" i="11" a="1"/>
  <c r="D178" i="11" s="1"/>
  <c r="D176" i="6" s="1"/>
  <c r="E176" i="6" s="1" a="1"/>
  <c r="E176" i="6" s="1"/>
  <c r="W178" i="11"/>
  <c r="R178" i="11"/>
  <c r="M178" i="11"/>
  <c r="G178" i="11"/>
  <c r="AA178" i="11"/>
  <c r="V178" i="11"/>
  <c r="Q178" i="11"/>
  <c r="K178" i="11"/>
  <c r="F178" i="11"/>
  <c r="U178" i="11"/>
  <c r="O178" i="11"/>
  <c r="J178" i="11"/>
  <c r="Z178" i="11"/>
  <c r="E178" i="11"/>
  <c r="C179" i="11" a="1"/>
  <c r="C179" i="11" s="1"/>
  <c r="C179" i="12" s="1"/>
  <c r="C178" i="12"/>
  <c r="B177" i="12"/>
  <c r="B175" i="6"/>
  <c r="B178" i="11"/>
  <c r="Z178" i="12" l="1"/>
  <c r="V178" i="12"/>
  <c r="R178" i="12"/>
  <c r="N178" i="12"/>
  <c r="J178" i="12"/>
  <c r="F178" i="12"/>
  <c r="AB178" i="12"/>
  <c r="X178" i="12"/>
  <c r="T178" i="12"/>
  <c r="P178" i="12"/>
  <c r="L178" i="12"/>
  <c r="H178" i="12"/>
  <c r="AA178" i="12"/>
  <c r="S178" i="12"/>
  <c r="K178" i="12"/>
  <c r="Y178" i="12"/>
  <c r="Q178" i="12"/>
  <c r="I178" i="12"/>
  <c r="W178" i="12"/>
  <c r="O178" i="12"/>
  <c r="G178" i="12"/>
  <c r="U178" i="12"/>
  <c r="M178" i="12"/>
  <c r="E178" i="12"/>
  <c r="Z179" i="12"/>
  <c r="V179" i="12"/>
  <c r="R179" i="12"/>
  <c r="N179" i="12"/>
  <c r="J179" i="12"/>
  <c r="F179" i="12"/>
  <c r="AB179" i="12"/>
  <c r="X179" i="12"/>
  <c r="T179" i="12"/>
  <c r="P179" i="12"/>
  <c r="L179" i="12"/>
  <c r="H179" i="12"/>
  <c r="AA179" i="12"/>
  <c r="S179" i="12"/>
  <c r="K179" i="12"/>
  <c r="Y179" i="12"/>
  <c r="Q179" i="12"/>
  <c r="I179" i="12"/>
  <c r="W179" i="12"/>
  <c r="O179" i="12"/>
  <c r="G179" i="12"/>
  <c r="U179" i="12"/>
  <c r="M179" i="12"/>
  <c r="E179" i="12"/>
  <c r="C177" i="6"/>
  <c r="AB179" i="11"/>
  <c r="X179" i="11"/>
  <c r="T179" i="11"/>
  <c r="P179" i="11"/>
  <c r="L179" i="11"/>
  <c r="H179" i="11"/>
  <c r="W179" i="11"/>
  <c r="R179" i="11"/>
  <c r="M179" i="11"/>
  <c r="G179" i="11"/>
  <c r="AA179" i="11"/>
  <c r="V179" i="11"/>
  <c r="Q179" i="11"/>
  <c r="K179" i="11"/>
  <c r="F179" i="11"/>
  <c r="Z179" i="11"/>
  <c r="U179" i="11"/>
  <c r="O179" i="11"/>
  <c r="J179" i="11"/>
  <c r="E179" i="11"/>
  <c r="N179" i="11"/>
  <c r="I179" i="11"/>
  <c r="Y179" i="11"/>
  <c r="D179" i="11" a="1"/>
  <c r="D179" i="11" s="1"/>
  <c r="D177" i="6" s="1"/>
  <c r="S179" i="11"/>
  <c r="C180" i="11" a="1"/>
  <c r="C180" i="11" s="1"/>
  <c r="C178" i="6" s="1"/>
  <c r="D177" i="12"/>
  <c r="B178" i="12"/>
  <c r="B176" i="6"/>
  <c r="B179" i="11"/>
  <c r="D179" i="12" l="1"/>
  <c r="L178" i="6"/>
  <c r="H178" i="6"/>
  <c r="K178" i="6"/>
  <c r="G178" i="6"/>
  <c r="J178" i="6"/>
  <c r="I178" i="6"/>
  <c r="K177" i="6"/>
  <c r="G177" i="6"/>
  <c r="J177" i="6"/>
  <c r="E177" i="6" a="1"/>
  <c r="E177" i="6" s="1"/>
  <c r="I177" i="6"/>
  <c r="H177" i="6"/>
  <c r="L177" i="6"/>
  <c r="C180" i="12"/>
  <c r="D178" i="12"/>
  <c r="AB180" i="11"/>
  <c r="X180" i="11"/>
  <c r="T180" i="11"/>
  <c r="P180" i="11"/>
  <c r="L180" i="11"/>
  <c r="H180" i="11"/>
  <c r="AA180" i="11"/>
  <c r="V180" i="11"/>
  <c r="Q180" i="11"/>
  <c r="K180" i="11"/>
  <c r="F180" i="11"/>
  <c r="Z180" i="11"/>
  <c r="U180" i="11"/>
  <c r="O180" i="11"/>
  <c r="J180" i="11"/>
  <c r="E180" i="11"/>
  <c r="Y180" i="11"/>
  <c r="S180" i="11"/>
  <c r="N180" i="11"/>
  <c r="I180" i="11"/>
  <c r="D180" i="11" a="1"/>
  <c r="D180" i="11" s="1"/>
  <c r="D178" i="6" s="1"/>
  <c r="E178" i="6" s="1" a="1"/>
  <c r="E178" i="6" s="1"/>
  <c r="G180" i="11"/>
  <c r="W180" i="11"/>
  <c r="R180" i="11"/>
  <c r="M180" i="11"/>
  <c r="C181" i="11" a="1"/>
  <c r="C181" i="11" s="1"/>
  <c r="C179" i="6" s="1"/>
  <c r="B179" i="12"/>
  <c r="B177" i="6"/>
  <c r="B180" i="11"/>
  <c r="Z180" i="12" l="1"/>
  <c r="V180" i="12"/>
  <c r="R180" i="12"/>
  <c r="N180" i="12"/>
  <c r="J180" i="12"/>
  <c r="F180" i="12"/>
  <c r="AB180" i="12"/>
  <c r="X180" i="12"/>
  <c r="T180" i="12"/>
  <c r="P180" i="12"/>
  <c r="L180" i="12"/>
  <c r="H180" i="12"/>
  <c r="AA180" i="12"/>
  <c r="S180" i="12"/>
  <c r="K180" i="12"/>
  <c r="Y180" i="12"/>
  <c r="Q180" i="12"/>
  <c r="I180" i="12"/>
  <c r="W180" i="12"/>
  <c r="O180" i="12"/>
  <c r="G180" i="12"/>
  <c r="E180" i="12"/>
  <c r="U180" i="12"/>
  <c r="M180" i="12"/>
  <c r="I179" i="6"/>
  <c r="L179" i="6"/>
  <c r="H179" i="6"/>
  <c r="K179" i="6"/>
  <c r="G179" i="6"/>
  <c r="J179" i="6"/>
  <c r="AB181" i="11"/>
  <c r="X181" i="11"/>
  <c r="T181" i="11"/>
  <c r="P181" i="11"/>
  <c r="L181" i="11"/>
  <c r="H181" i="11"/>
  <c r="Z181" i="11"/>
  <c r="U181" i="11"/>
  <c r="O181" i="11"/>
  <c r="J181" i="11"/>
  <c r="E181" i="11"/>
  <c r="Y181" i="11"/>
  <c r="S181" i="11"/>
  <c r="N181" i="11"/>
  <c r="I181" i="11"/>
  <c r="D181" i="11" a="1"/>
  <c r="D181" i="11" s="1"/>
  <c r="D179" i="6" s="1"/>
  <c r="E179" i="6" s="1" a="1"/>
  <c r="E179" i="6" s="1"/>
  <c r="W181" i="11"/>
  <c r="R181" i="11"/>
  <c r="M181" i="11"/>
  <c r="G181" i="11"/>
  <c r="V181" i="11"/>
  <c r="Q181" i="11"/>
  <c r="K181" i="11"/>
  <c r="AA181" i="11"/>
  <c r="F181" i="11"/>
  <c r="C182" i="11" a="1"/>
  <c r="C182" i="11" s="1"/>
  <c r="C181" i="12"/>
  <c r="B180" i="12"/>
  <c r="B178" i="6"/>
  <c r="B181" i="11"/>
  <c r="D180" i="12" l="1"/>
  <c r="Z181" i="12"/>
  <c r="V181" i="12"/>
  <c r="R181" i="12"/>
  <c r="N181" i="12"/>
  <c r="J181" i="12"/>
  <c r="F181" i="12"/>
  <c r="AB181" i="12"/>
  <c r="X181" i="12"/>
  <c r="T181" i="12"/>
  <c r="P181" i="12"/>
  <c r="L181" i="12"/>
  <c r="H181" i="12"/>
  <c r="AA181" i="12"/>
  <c r="S181" i="12"/>
  <c r="K181" i="12"/>
  <c r="Y181" i="12"/>
  <c r="Q181" i="12"/>
  <c r="I181" i="12"/>
  <c r="W181" i="12"/>
  <c r="O181" i="12"/>
  <c r="G181" i="12"/>
  <c r="M181" i="12"/>
  <c r="E181" i="12"/>
  <c r="U181" i="12"/>
  <c r="AB182" i="11"/>
  <c r="X182" i="11"/>
  <c r="T182" i="11"/>
  <c r="P182" i="11"/>
  <c r="L182" i="11"/>
  <c r="H182" i="11"/>
  <c r="Y182" i="11"/>
  <c r="S182" i="11"/>
  <c r="N182" i="11"/>
  <c r="I182" i="11"/>
  <c r="D182" i="11" a="1"/>
  <c r="D182" i="11" s="1"/>
  <c r="D180" i="6" s="1"/>
  <c r="W182" i="11"/>
  <c r="R182" i="11"/>
  <c r="M182" i="11"/>
  <c r="G182" i="11"/>
  <c r="AA182" i="11"/>
  <c r="V182" i="11"/>
  <c r="Q182" i="11"/>
  <c r="K182" i="11"/>
  <c r="F182" i="11"/>
  <c r="O182" i="11"/>
  <c r="J182" i="11"/>
  <c r="Z182" i="11"/>
  <c r="E182" i="11"/>
  <c r="U182" i="11"/>
  <c r="C183" i="11" a="1"/>
  <c r="C183" i="11" s="1"/>
  <c r="C181" i="6" s="1"/>
  <c r="C182" i="12"/>
  <c r="C180" i="6"/>
  <c r="B181" i="12"/>
  <c r="B179" i="6"/>
  <c r="B182" i="11"/>
  <c r="Z182" i="12" l="1"/>
  <c r="V182" i="12"/>
  <c r="R182" i="12"/>
  <c r="N182" i="12"/>
  <c r="J182" i="12"/>
  <c r="F182" i="12"/>
  <c r="Y182" i="12"/>
  <c r="U182" i="12"/>
  <c r="Q182" i="12"/>
  <c r="M182" i="12"/>
  <c r="I182" i="12"/>
  <c r="E182" i="12"/>
  <c r="AB182" i="12"/>
  <c r="X182" i="12"/>
  <c r="T182" i="12"/>
  <c r="P182" i="12"/>
  <c r="L182" i="12"/>
  <c r="H182" i="12"/>
  <c r="S182" i="12"/>
  <c r="O182" i="12"/>
  <c r="AA182" i="12"/>
  <c r="K182" i="12"/>
  <c r="W182" i="12"/>
  <c r="G182" i="12"/>
  <c r="J180" i="6"/>
  <c r="E180" i="6" a="1"/>
  <c r="E180" i="6" s="1"/>
  <c r="I180" i="6"/>
  <c r="L180" i="6"/>
  <c r="H180" i="6"/>
  <c r="K180" i="6"/>
  <c r="G180" i="6"/>
  <c r="K181" i="6"/>
  <c r="G181" i="6"/>
  <c r="J181" i="6"/>
  <c r="I181" i="6"/>
  <c r="L181" i="6"/>
  <c r="H181" i="6"/>
  <c r="C183" i="12"/>
  <c r="AB183" i="11"/>
  <c r="X183" i="11"/>
  <c r="T183" i="11"/>
  <c r="P183" i="11"/>
  <c r="L183" i="11"/>
  <c r="H183" i="11"/>
  <c r="W183" i="11"/>
  <c r="R183" i="11"/>
  <c r="M183" i="11"/>
  <c r="G183" i="11"/>
  <c r="AA183" i="11"/>
  <c r="V183" i="11"/>
  <c r="Q183" i="11"/>
  <c r="K183" i="11"/>
  <c r="F183" i="11"/>
  <c r="Z183" i="11"/>
  <c r="U183" i="11"/>
  <c r="O183" i="11"/>
  <c r="J183" i="11"/>
  <c r="E183" i="11"/>
  <c r="I183" i="11"/>
  <c r="Y183" i="11"/>
  <c r="D183" i="11" a="1"/>
  <c r="D183" i="11" s="1"/>
  <c r="D181" i="6" s="1"/>
  <c r="E181" i="6" s="1" a="1"/>
  <c r="E181" i="6" s="1"/>
  <c r="S183" i="11"/>
  <c r="N183" i="11"/>
  <c r="C184" i="11" a="1"/>
  <c r="C184" i="11" s="1"/>
  <c r="C184" i="12" s="1"/>
  <c r="D181" i="12"/>
  <c r="B182" i="12"/>
  <c r="B180" i="6"/>
  <c r="B183" i="11"/>
  <c r="Z184" i="12" l="1"/>
  <c r="V184" i="12"/>
  <c r="R184" i="12"/>
  <c r="N184" i="12"/>
  <c r="J184" i="12"/>
  <c r="F184" i="12"/>
  <c r="Y184" i="12"/>
  <c r="U184" i="12"/>
  <c r="Q184" i="12"/>
  <c r="M184" i="12"/>
  <c r="I184" i="12"/>
  <c r="E184" i="12"/>
  <c r="AB184" i="12"/>
  <c r="X184" i="12"/>
  <c r="T184" i="12"/>
  <c r="P184" i="12"/>
  <c r="L184" i="12"/>
  <c r="H184" i="12"/>
  <c r="S184" i="12"/>
  <c r="O184" i="12"/>
  <c r="AA184" i="12"/>
  <c r="K184" i="12"/>
  <c r="W184" i="12"/>
  <c r="G184" i="12"/>
  <c r="Z183" i="12"/>
  <c r="V183" i="12"/>
  <c r="R183" i="12"/>
  <c r="N183" i="12"/>
  <c r="J183" i="12"/>
  <c r="F183" i="12"/>
  <c r="Y183" i="12"/>
  <c r="U183" i="12"/>
  <c r="Q183" i="12"/>
  <c r="M183" i="12"/>
  <c r="I183" i="12"/>
  <c r="E183" i="12"/>
  <c r="AB183" i="12"/>
  <c r="X183" i="12"/>
  <c r="T183" i="12"/>
  <c r="P183" i="12"/>
  <c r="L183" i="12"/>
  <c r="H183" i="12"/>
  <c r="AA183" i="12"/>
  <c r="K183" i="12"/>
  <c r="W183" i="12"/>
  <c r="G183" i="12"/>
  <c r="S183" i="12"/>
  <c r="O183" i="12"/>
  <c r="C182" i="6"/>
  <c r="D182" i="12"/>
  <c r="AB184" i="11"/>
  <c r="X184" i="11"/>
  <c r="T184" i="11"/>
  <c r="P184" i="11"/>
  <c r="L184" i="11"/>
  <c r="H184" i="11"/>
  <c r="AA184" i="11"/>
  <c r="V184" i="11"/>
  <c r="Q184" i="11"/>
  <c r="K184" i="11"/>
  <c r="F184" i="11"/>
  <c r="Z184" i="11"/>
  <c r="U184" i="11"/>
  <c r="O184" i="11"/>
  <c r="J184" i="11"/>
  <c r="E184" i="11"/>
  <c r="Y184" i="11"/>
  <c r="S184" i="11"/>
  <c r="N184" i="11"/>
  <c r="I184" i="11"/>
  <c r="D184" i="11" a="1"/>
  <c r="D184" i="11" s="1"/>
  <c r="D182" i="6" s="1"/>
  <c r="W184" i="11"/>
  <c r="R184" i="11"/>
  <c r="M184" i="11"/>
  <c r="G184" i="11"/>
  <c r="C185" i="11" a="1"/>
  <c r="C185" i="11" s="1"/>
  <c r="B183" i="12"/>
  <c r="B181" i="6"/>
  <c r="B184" i="11"/>
  <c r="D183" i="12" l="1"/>
  <c r="L182" i="6"/>
  <c r="H182" i="6"/>
  <c r="K182" i="6"/>
  <c r="G182" i="6"/>
  <c r="J182" i="6"/>
  <c r="E182" i="6" a="1"/>
  <c r="E182" i="6" s="1"/>
  <c r="I182" i="6"/>
  <c r="AB185" i="11"/>
  <c r="X185" i="11"/>
  <c r="T185" i="11"/>
  <c r="P185" i="11"/>
  <c r="L185" i="11"/>
  <c r="H185" i="11"/>
  <c r="Z185" i="11"/>
  <c r="U185" i="11"/>
  <c r="O185" i="11"/>
  <c r="J185" i="11"/>
  <c r="E185" i="11"/>
  <c r="Y185" i="11"/>
  <c r="S185" i="11"/>
  <c r="N185" i="11"/>
  <c r="I185" i="11"/>
  <c r="D185" i="11" a="1"/>
  <c r="D185" i="11" s="1"/>
  <c r="D183" i="6" s="1"/>
  <c r="W185" i="11"/>
  <c r="R185" i="11"/>
  <c r="M185" i="11"/>
  <c r="G185" i="11"/>
  <c r="AA185" i="11"/>
  <c r="V185" i="11"/>
  <c r="Q185" i="11"/>
  <c r="K185" i="11"/>
  <c r="F185" i="11"/>
  <c r="C186" i="11" a="1"/>
  <c r="C186" i="11" s="1"/>
  <c r="C184" i="6" s="1"/>
  <c r="C183" i="6"/>
  <c r="C185" i="12"/>
  <c r="B184" i="12"/>
  <c r="B182" i="6"/>
  <c r="B185" i="11"/>
  <c r="D184" i="12"/>
  <c r="I183" i="6" l="1"/>
  <c r="L183" i="6"/>
  <c r="H183" i="6"/>
  <c r="K183" i="6"/>
  <c r="G183" i="6"/>
  <c r="J183" i="6"/>
  <c r="E183" i="6" a="1"/>
  <c r="E183" i="6" s="1"/>
  <c r="Z185" i="12"/>
  <c r="V185" i="12"/>
  <c r="R185" i="12"/>
  <c r="N185" i="12"/>
  <c r="J185" i="12"/>
  <c r="F185" i="12"/>
  <c r="Y185" i="12"/>
  <c r="U185" i="12"/>
  <c r="Q185" i="12"/>
  <c r="M185" i="12"/>
  <c r="I185" i="12"/>
  <c r="E185" i="12"/>
  <c r="AB185" i="12"/>
  <c r="X185" i="12"/>
  <c r="T185" i="12"/>
  <c r="P185" i="12"/>
  <c r="L185" i="12"/>
  <c r="H185" i="12"/>
  <c r="AA185" i="12"/>
  <c r="K185" i="12"/>
  <c r="W185" i="12"/>
  <c r="G185" i="12"/>
  <c r="S185" i="12"/>
  <c r="O185" i="12"/>
  <c r="J184" i="6"/>
  <c r="I184" i="6"/>
  <c r="L184" i="6"/>
  <c r="H184" i="6"/>
  <c r="G184" i="6"/>
  <c r="K184" i="6"/>
  <c r="Z186" i="11"/>
  <c r="V186" i="11"/>
  <c r="R186" i="11"/>
  <c r="AA186" i="11"/>
  <c r="U186" i="11"/>
  <c r="P186" i="11"/>
  <c r="L186" i="11"/>
  <c r="H186" i="11"/>
  <c r="AB186" i="11"/>
  <c r="T186" i="11"/>
  <c r="N186" i="11"/>
  <c r="I186" i="11"/>
  <c r="D186" i="11" a="1"/>
  <c r="D186" i="11" s="1"/>
  <c r="D184" i="6" s="1"/>
  <c r="E184" i="6" s="1" a="1"/>
  <c r="E184" i="6" s="1"/>
  <c r="Y186" i="11"/>
  <c r="S186" i="11"/>
  <c r="M186" i="11"/>
  <c r="G186" i="11"/>
  <c r="X186" i="11"/>
  <c r="Q186" i="11"/>
  <c r="K186" i="11"/>
  <c r="F186" i="11"/>
  <c r="W186" i="11"/>
  <c r="O186" i="11"/>
  <c r="J186" i="11"/>
  <c r="E186" i="11"/>
  <c r="C187" i="11" a="1"/>
  <c r="C187" i="11" s="1"/>
  <c r="C187" i="12" s="1"/>
  <c r="C186" i="12"/>
  <c r="B185" i="12"/>
  <c r="B183" i="6"/>
  <c r="B186" i="11"/>
  <c r="D185" i="12" l="1"/>
  <c r="Z186" i="12"/>
  <c r="V186" i="12"/>
  <c r="R186" i="12"/>
  <c r="N186" i="12"/>
  <c r="J186" i="12"/>
  <c r="F186" i="12"/>
  <c r="Y186" i="12"/>
  <c r="U186" i="12"/>
  <c r="Q186" i="12"/>
  <c r="M186" i="12"/>
  <c r="I186" i="12"/>
  <c r="E186" i="12"/>
  <c r="AB186" i="12"/>
  <c r="X186" i="12"/>
  <c r="T186" i="12"/>
  <c r="P186" i="12"/>
  <c r="L186" i="12"/>
  <c r="H186" i="12"/>
  <c r="S186" i="12"/>
  <c r="O186" i="12"/>
  <c r="AA186" i="12"/>
  <c r="K186" i="12"/>
  <c r="G186" i="12"/>
  <c r="W186" i="12"/>
  <c r="Z187" i="12"/>
  <c r="V187" i="12"/>
  <c r="R187" i="12"/>
  <c r="N187" i="12"/>
  <c r="J187" i="12"/>
  <c r="F187" i="12"/>
  <c r="Y187" i="12"/>
  <c r="U187" i="12"/>
  <c r="Q187" i="12"/>
  <c r="M187" i="12"/>
  <c r="I187" i="12"/>
  <c r="E187" i="12"/>
  <c r="AB187" i="12"/>
  <c r="X187" i="12"/>
  <c r="T187" i="12"/>
  <c r="P187" i="12"/>
  <c r="L187" i="12"/>
  <c r="H187" i="12"/>
  <c r="AA187" i="12"/>
  <c r="K187" i="12"/>
  <c r="W187" i="12"/>
  <c r="G187" i="12"/>
  <c r="S187" i="12"/>
  <c r="O187" i="12"/>
  <c r="Z187" i="11"/>
  <c r="V187" i="11"/>
  <c r="R187" i="11"/>
  <c r="N187" i="11"/>
  <c r="J187" i="11"/>
  <c r="F187" i="11"/>
  <c r="Y187" i="11"/>
  <c r="T187" i="11"/>
  <c r="O187" i="11"/>
  <c r="I187" i="11"/>
  <c r="AB187" i="11"/>
  <c r="U187" i="11"/>
  <c r="M187" i="11"/>
  <c r="G187" i="11"/>
  <c r="AA187" i="11"/>
  <c r="S187" i="11"/>
  <c r="L187" i="11"/>
  <c r="E187" i="11"/>
  <c r="X187" i="11"/>
  <c r="Q187" i="11"/>
  <c r="K187" i="11"/>
  <c r="D187" i="11" a="1"/>
  <c r="D187" i="11" s="1"/>
  <c r="D185" i="6" s="1"/>
  <c r="W187" i="11"/>
  <c r="P187" i="11"/>
  <c r="H187" i="11"/>
  <c r="C188" i="11" a="1"/>
  <c r="C188" i="11" s="1"/>
  <c r="C188" i="12" s="1"/>
  <c r="C185" i="6"/>
  <c r="B186" i="12"/>
  <c r="B184" i="6"/>
  <c r="B187" i="11"/>
  <c r="D187" i="12" l="1"/>
  <c r="Z188" i="12"/>
  <c r="V188" i="12"/>
  <c r="R188" i="12"/>
  <c r="N188" i="12"/>
  <c r="J188" i="12"/>
  <c r="F188" i="12"/>
  <c r="Y188" i="12"/>
  <c r="U188" i="12"/>
  <c r="Q188" i="12"/>
  <c r="M188" i="12"/>
  <c r="I188" i="12"/>
  <c r="E188" i="12"/>
  <c r="AB188" i="12"/>
  <c r="X188" i="12"/>
  <c r="T188" i="12"/>
  <c r="P188" i="12"/>
  <c r="L188" i="12"/>
  <c r="H188" i="12"/>
  <c r="S188" i="12"/>
  <c r="O188" i="12"/>
  <c r="AA188" i="12"/>
  <c r="K188" i="12"/>
  <c r="W188" i="12"/>
  <c r="G188" i="12"/>
  <c r="K185" i="6"/>
  <c r="G185" i="6"/>
  <c r="J185" i="6"/>
  <c r="E185" i="6" a="1"/>
  <c r="E185" i="6" s="1"/>
  <c r="I185" i="6"/>
  <c r="L185" i="6"/>
  <c r="H185" i="6"/>
  <c r="C186" i="6"/>
  <c r="D186" i="12"/>
  <c r="Z188" i="11"/>
  <c r="V188" i="11"/>
  <c r="R188" i="11"/>
  <c r="N188" i="11"/>
  <c r="J188" i="11"/>
  <c r="F188" i="11"/>
  <c r="X188" i="11"/>
  <c r="S188" i="11"/>
  <c r="M188" i="11"/>
  <c r="H188" i="11"/>
  <c r="D188" i="11" a="1"/>
  <c r="D188" i="11" s="1"/>
  <c r="D186" i="6" s="1"/>
  <c r="AB188" i="11"/>
  <c r="U188" i="11"/>
  <c r="O188" i="11"/>
  <c r="G188" i="11"/>
  <c r="AA188" i="11"/>
  <c r="T188" i="11"/>
  <c r="L188" i="11"/>
  <c r="E188" i="11"/>
  <c r="Y188" i="11"/>
  <c r="Q188" i="11"/>
  <c r="K188" i="11"/>
  <c r="W188" i="11"/>
  <c r="P188" i="11"/>
  <c r="I188" i="11"/>
  <c r="C189" i="11" a="1"/>
  <c r="C189" i="11" s="1"/>
  <c r="B187" i="12"/>
  <c r="B185" i="6"/>
  <c r="B188" i="11"/>
  <c r="D188" i="12" l="1"/>
  <c r="L186" i="6"/>
  <c r="H186" i="6"/>
  <c r="K186" i="6"/>
  <c r="G186" i="6"/>
  <c r="J186" i="6"/>
  <c r="E186" i="6" a="1"/>
  <c r="E186" i="6" s="1"/>
  <c r="I186" i="6"/>
  <c r="Z189" i="11"/>
  <c r="V189" i="11"/>
  <c r="R189" i="11"/>
  <c r="N189" i="11"/>
  <c r="J189" i="11"/>
  <c r="F189" i="11"/>
  <c r="AB189" i="11"/>
  <c r="W189" i="11"/>
  <c r="Q189" i="11"/>
  <c r="L189" i="11"/>
  <c r="G189" i="11"/>
  <c r="U189" i="11"/>
  <c r="O189" i="11"/>
  <c r="H189" i="11"/>
  <c r="AA189" i="11"/>
  <c r="T189" i="11"/>
  <c r="M189" i="11"/>
  <c r="E189" i="11"/>
  <c r="Y189" i="11"/>
  <c r="S189" i="11"/>
  <c r="K189" i="11"/>
  <c r="X189" i="11"/>
  <c r="P189" i="11"/>
  <c r="I189" i="11"/>
  <c r="D189" i="11" a="1"/>
  <c r="D189" i="11" s="1"/>
  <c r="D187" i="6" s="1"/>
  <c r="C190" i="11" a="1"/>
  <c r="C190" i="11" s="1"/>
  <c r="C188" i="6" s="1"/>
  <c r="C187" i="6"/>
  <c r="C189" i="12"/>
  <c r="B188" i="12"/>
  <c r="B186" i="6"/>
  <c r="B189" i="11"/>
  <c r="Z189" i="12" l="1"/>
  <c r="V189" i="12"/>
  <c r="R189" i="12"/>
  <c r="N189" i="12"/>
  <c r="J189" i="12"/>
  <c r="F189" i="12"/>
  <c r="Y189" i="12"/>
  <c r="U189" i="12"/>
  <c r="Q189" i="12"/>
  <c r="M189" i="12"/>
  <c r="I189" i="12"/>
  <c r="E189" i="12"/>
  <c r="AB189" i="12"/>
  <c r="X189" i="12"/>
  <c r="T189" i="12"/>
  <c r="P189" i="12"/>
  <c r="L189" i="12"/>
  <c r="H189" i="12"/>
  <c r="AA189" i="12"/>
  <c r="K189" i="12"/>
  <c r="W189" i="12"/>
  <c r="G189" i="12"/>
  <c r="S189" i="12"/>
  <c r="O189" i="12"/>
  <c r="I187" i="6"/>
  <c r="L187" i="6"/>
  <c r="H187" i="6"/>
  <c r="K187" i="6"/>
  <c r="G187" i="6"/>
  <c r="J187" i="6"/>
  <c r="E187" i="6" a="1"/>
  <c r="E187" i="6" s="1"/>
  <c r="J188" i="6"/>
  <c r="I188" i="6"/>
  <c r="L188" i="6"/>
  <c r="H188" i="6"/>
  <c r="K188" i="6"/>
  <c r="G188" i="6"/>
  <c r="C190" i="12"/>
  <c r="Z190" i="11"/>
  <c r="V190" i="11"/>
  <c r="R190" i="11"/>
  <c r="N190" i="11"/>
  <c r="J190" i="11"/>
  <c r="F190" i="11"/>
  <c r="AB190" i="11"/>
  <c r="W190" i="11"/>
  <c r="Q190" i="11"/>
  <c r="L190" i="11"/>
  <c r="G190" i="11"/>
  <c r="AA190" i="11"/>
  <c r="U190" i="11"/>
  <c r="P190" i="11"/>
  <c r="K190" i="11"/>
  <c r="E190" i="11"/>
  <c r="X190" i="11"/>
  <c r="M190" i="11"/>
  <c r="D190" i="11" a="1"/>
  <c r="D190" i="11" s="1"/>
  <c r="D188" i="6" s="1"/>
  <c r="E188" i="6" s="1" a="1"/>
  <c r="E188" i="6" s="1"/>
  <c r="T190" i="11"/>
  <c r="I190" i="11"/>
  <c r="S190" i="11"/>
  <c r="H190" i="11"/>
  <c r="Y190" i="11"/>
  <c r="O190" i="11"/>
  <c r="C191" i="11" a="1"/>
  <c r="C191" i="11" s="1"/>
  <c r="B189" i="12"/>
  <c r="B187" i="6"/>
  <c r="B190" i="11"/>
  <c r="D189" i="12" l="1"/>
  <c r="AB190" i="12"/>
  <c r="X190" i="12"/>
  <c r="T190" i="12"/>
  <c r="P190" i="12"/>
  <c r="Y190" i="12"/>
  <c r="S190" i="12"/>
  <c r="N190" i="12"/>
  <c r="J190" i="12"/>
  <c r="F190" i="12"/>
  <c r="W190" i="12"/>
  <c r="R190" i="12"/>
  <c r="M190" i="12"/>
  <c r="I190" i="12"/>
  <c r="E190" i="12"/>
  <c r="AA190" i="12"/>
  <c r="V190" i="12"/>
  <c r="Q190" i="12"/>
  <c r="L190" i="12"/>
  <c r="H190" i="12"/>
  <c r="U190" i="12"/>
  <c r="O190" i="12"/>
  <c r="K190" i="12"/>
  <c r="Z190" i="12"/>
  <c r="G190" i="12"/>
  <c r="Z191" i="11"/>
  <c r="V191" i="11"/>
  <c r="R191" i="11"/>
  <c r="N191" i="11"/>
  <c r="J191" i="11"/>
  <c r="F191" i="11"/>
  <c r="AA191" i="11"/>
  <c r="U191" i="11"/>
  <c r="P191" i="11"/>
  <c r="K191" i="11"/>
  <c r="E191" i="11"/>
  <c r="Y191" i="11"/>
  <c r="T191" i="11"/>
  <c r="O191" i="11"/>
  <c r="I191" i="11"/>
  <c r="AB191" i="11"/>
  <c r="Q191" i="11"/>
  <c r="G191" i="11"/>
  <c r="X191" i="11"/>
  <c r="M191" i="11"/>
  <c r="D191" i="11" a="1"/>
  <c r="D191" i="11" s="1"/>
  <c r="D189" i="6" s="1"/>
  <c r="W191" i="11"/>
  <c r="L191" i="11"/>
  <c r="S191" i="11"/>
  <c r="H191" i="11"/>
  <c r="C192" i="11" a="1"/>
  <c r="C192" i="11" s="1"/>
  <c r="C192" i="12" s="1"/>
  <c r="C191" i="12"/>
  <c r="C189" i="6"/>
  <c r="B190" i="12"/>
  <c r="B188" i="6"/>
  <c r="B191" i="11"/>
  <c r="K189" i="6" l="1"/>
  <c r="G189" i="6"/>
  <c r="J189" i="6"/>
  <c r="E189" i="6" a="1"/>
  <c r="E189" i="6" s="1"/>
  <c r="I189" i="6"/>
  <c r="L189" i="6"/>
  <c r="H189" i="6"/>
  <c r="AB191" i="12"/>
  <c r="X191" i="12"/>
  <c r="T191" i="12"/>
  <c r="P191" i="12"/>
  <c r="L191" i="12"/>
  <c r="H191" i="12"/>
  <c r="AA191" i="12"/>
  <c r="V191" i="12"/>
  <c r="Q191" i="12"/>
  <c r="K191" i="12"/>
  <c r="F191" i="12"/>
  <c r="Z191" i="12"/>
  <c r="U191" i="12"/>
  <c r="O191" i="12"/>
  <c r="J191" i="12"/>
  <c r="E191" i="12"/>
  <c r="Y191" i="12"/>
  <c r="S191" i="12"/>
  <c r="N191" i="12"/>
  <c r="I191" i="12"/>
  <c r="R191" i="12"/>
  <c r="M191" i="12"/>
  <c r="G191" i="12"/>
  <c r="W191" i="12"/>
  <c r="AB192" i="12"/>
  <c r="X192" i="12"/>
  <c r="T192" i="12"/>
  <c r="P192" i="12"/>
  <c r="L192" i="12"/>
  <c r="H192" i="12"/>
  <c r="Y192" i="12"/>
  <c r="S192" i="12"/>
  <c r="N192" i="12"/>
  <c r="I192" i="12"/>
  <c r="W192" i="12"/>
  <c r="R192" i="12"/>
  <c r="M192" i="12"/>
  <c r="G192" i="12"/>
  <c r="AA192" i="12"/>
  <c r="V192" i="12"/>
  <c r="Q192" i="12"/>
  <c r="K192" i="12"/>
  <c r="F192" i="12"/>
  <c r="O192" i="12"/>
  <c r="J192" i="12"/>
  <c r="Z192" i="12"/>
  <c r="E192" i="12"/>
  <c r="U192" i="12"/>
  <c r="C190" i="6"/>
  <c r="AB192" i="11"/>
  <c r="Z192" i="11"/>
  <c r="AA192" i="11"/>
  <c r="V192" i="11"/>
  <c r="R192" i="11"/>
  <c r="N192" i="11"/>
  <c r="J192" i="11"/>
  <c r="F192" i="11"/>
  <c r="Y192" i="11"/>
  <c r="T192" i="11"/>
  <c r="O192" i="11"/>
  <c r="I192" i="11"/>
  <c r="X192" i="11"/>
  <c r="S192" i="11"/>
  <c r="M192" i="11"/>
  <c r="H192" i="11"/>
  <c r="D192" i="11" a="1"/>
  <c r="D192" i="11" s="1"/>
  <c r="D190" i="6" s="1"/>
  <c r="W192" i="11"/>
  <c r="Q192" i="11"/>
  <c r="L192" i="11"/>
  <c r="G192" i="11"/>
  <c r="U192" i="11"/>
  <c r="P192" i="11"/>
  <c r="K192" i="11"/>
  <c r="E192" i="11"/>
  <c r="C193" i="11" a="1"/>
  <c r="C193" i="11" s="1"/>
  <c r="C193" i="12" s="1"/>
  <c r="D190" i="12"/>
  <c r="B191" i="12"/>
  <c r="B189" i="6"/>
  <c r="B192" i="11"/>
  <c r="D192" i="12" l="1"/>
  <c r="L190" i="6"/>
  <c r="H190" i="6"/>
  <c r="K190" i="6"/>
  <c r="G190" i="6"/>
  <c r="J190" i="6"/>
  <c r="E190" i="6" a="1"/>
  <c r="E190" i="6" s="1"/>
  <c r="I190" i="6"/>
  <c r="AB193" i="12"/>
  <c r="X193" i="12"/>
  <c r="T193" i="12"/>
  <c r="P193" i="12"/>
  <c r="L193" i="12"/>
  <c r="H193" i="12"/>
  <c r="AA193" i="12"/>
  <c r="V193" i="12"/>
  <c r="Q193" i="12"/>
  <c r="K193" i="12"/>
  <c r="F193" i="12"/>
  <c r="Z193" i="12"/>
  <c r="U193" i="12"/>
  <c r="O193" i="12"/>
  <c r="J193" i="12"/>
  <c r="E193" i="12"/>
  <c r="Y193" i="12"/>
  <c r="S193" i="12"/>
  <c r="N193" i="12"/>
  <c r="I193" i="12"/>
  <c r="M193" i="12"/>
  <c r="G193" i="12"/>
  <c r="W193" i="12"/>
  <c r="R193" i="12"/>
  <c r="C191" i="6"/>
  <c r="AB193" i="11"/>
  <c r="X193" i="11"/>
  <c r="T193" i="11"/>
  <c r="P193" i="11"/>
  <c r="L193" i="11"/>
  <c r="H193" i="11"/>
  <c r="Z193" i="11"/>
  <c r="V193" i="11"/>
  <c r="R193" i="11"/>
  <c r="N193" i="11"/>
  <c r="J193" i="11"/>
  <c r="F193" i="11"/>
  <c r="W193" i="11"/>
  <c r="O193" i="11"/>
  <c r="G193" i="11"/>
  <c r="U193" i="11"/>
  <c r="K193" i="11"/>
  <c r="S193" i="11"/>
  <c r="I193" i="11"/>
  <c r="AA193" i="11"/>
  <c r="Q193" i="11"/>
  <c r="E193" i="11"/>
  <c r="Y193" i="11"/>
  <c r="M193" i="11"/>
  <c r="D193" i="11" a="1"/>
  <c r="D193" i="11" s="1"/>
  <c r="D191" i="6" s="1"/>
  <c r="C194" i="11" a="1"/>
  <c r="C194" i="11" s="1"/>
  <c r="D191" i="12"/>
  <c r="B192" i="12"/>
  <c r="B190" i="6"/>
  <c r="B193" i="11"/>
  <c r="D193" i="12" l="1"/>
  <c r="I191" i="6"/>
  <c r="L191" i="6"/>
  <c r="H191" i="6"/>
  <c r="K191" i="6"/>
  <c r="G191" i="6"/>
  <c r="E191" i="6" a="1"/>
  <c r="E191" i="6" s="1"/>
  <c r="J191" i="6"/>
  <c r="AB194" i="11"/>
  <c r="X194" i="11"/>
  <c r="T194" i="11"/>
  <c r="P194" i="11"/>
  <c r="L194" i="11"/>
  <c r="H194" i="11"/>
  <c r="Z194" i="11"/>
  <c r="V194" i="11"/>
  <c r="R194" i="11"/>
  <c r="N194" i="11"/>
  <c r="J194" i="11"/>
  <c r="F194" i="11"/>
  <c r="AA194" i="11"/>
  <c r="S194" i="11"/>
  <c r="K194" i="11"/>
  <c r="D194" i="11" a="1"/>
  <c r="D194" i="11" s="1"/>
  <c r="D192" i="6" s="1"/>
  <c r="Y194" i="11"/>
  <c r="O194" i="11"/>
  <c r="E194" i="11"/>
  <c r="W194" i="11"/>
  <c r="M194" i="11"/>
  <c r="U194" i="11"/>
  <c r="I194" i="11"/>
  <c r="Q194" i="11"/>
  <c r="G194" i="11"/>
  <c r="C195" i="11" a="1"/>
  <c r="C195" i="11" s="1"/>
  <c r="C195" i="12" s="1"/>
  <c r="C194" i="12"/>
  <c r="C192" i="6"/>
  <c r="B191" i="6"/>
  <c r="B193" i="12"/>
  <c r="B194" i="11"/>
  <c r="J192" i="6" l="1"/>
  <c r="E192" i="6" a="1"/>
  <c r="E192" i="6" s="1"/>
  <c r="I192" i="6"/>
  <c r="L192" i="6"/>
  <c r="H192" i="6"/>
  <c r="K192" i="6"/>
  <c r="G192" i="6"/>
  <c r="AB194" i="12"/>
  <c r="X194" i="12"/>
  <c r="T194" i="12"/>
  <c r="P194" i="12"/>
  <c r="L194" i="12"/>
  <c r="H194" i="12"/>
  <c r="Y194" i="12"/>
  <c r="S194" i="12"/>
  <c r="N194" i="12"/>
  <c r="I194" i="12"/>
  <c r="W194" i="12"/>
  <c r="R194" i="12"/>
  <c r="M194" i="12"/>
  <c r="G194" i="12"/>
  <c r="AA194" i="12"/>
  <c r="V194" i="12"/>
  <c r="Q194" i="12"/>
  <c r="K194" i="12"/>
  <c r="F194" i="12"/>
  <c r="J194" i="12"/>
  <c r="Z194" i="12"/>
  <c r="E194" i="12"/>
  <c r="U194" i="12"/>
  <c r="O194" i="12"/>
  <c r="AB195" i="12"/>
  <c r="X195" i="12"/>
  <c r="T195" i="12"/>
  <c r="P195" i="12"/>
  <c r="L195" i="12"/>
  <c r="H195" i="12"/>
  <c r="AA195" i="12"/>
  <c r="V195" i="12"/>
  <c r="Q195" i="12"/>
  <c r="K195" i="12"/>
  <c r="F195" i="12"/>
  <c r="Z195" i="12"/>
  <c r="U195" i="12"/>
  <c r="O195" i="12"/>
  <c r="J195" i="12"/>
  <c r="E195" i="12"/>
  <c r="Y195" i="12"/>
  <c r="S195" i="12"/>
  <c r="N195" i="12"/>
  <c r="I195" i="12"/>
  <c r="G195" i="12"/>
  <c r="W195" i="12"/>
  <c r="R195" i="12"/>
  <c r="M195" i="12"/>
  <c r="AB195" i="11"/>
  <c r="X195" i="11"/>
  <c r="T195" i="11"/>
  <c r="P195" i="11"/>
  <c r="L195" i="11"/>
  <c r="H195" i="11"/>
  <c r="Z195" i="11"/>
  <c r="V195" i="11"/>
  <c r="R195" i="11"/>
  <c r="N195" i="11"/>
  <c r="J195" i="11"/>
  <c r="F195" i="11"/>
  <c r="W195" i="11"/>
  <c r="O195" i="11"/>
  <c r="G195" i="11"/>
  <c r="S195" i="11"/>
  <c r="I195" i="11"/>
  <c r="AA195" i="11"/>
  <c r="Q195" i="11"/>
  <c r="E195" i="11"/>
  <c r="Y195" i="11"/>
  <c r="M195" i="11"/>
  <c r="D195" i="11" a="1"/>
  <c r="D195" i="11" s="1"/>
  <c r="D193" i="6" s="1"/>
  <c r="U195" i="11"/>
  <c r="K195" i="11"/>
  <c r="C196" i="11" a="1"/>
  <c r="C196" i="11" s="1"/>
  <c r="C193" i="6"/>
  <c r="B194" i="12"/>
  <c r="B192" i="6"/>
  <c r="B195" i="11"/>
  <c r="D195" i="12" l="1"/>
  <c r="K193" i="6"/>
  <c r="G193" i="6"/>
  <c r="J193" i="6"/>
  <c r="E193" i="6" a="1"/>
  <c r="E193" i="6" s="1"/>
  <c r="I193" i="6"/>
  <c r="H193" i="6"/>
  <c r="L193" i="6"/>
  <c r="AB196" i="11"/>
  <c r="X196" i="11"/>
  <c r="T196" i="11"/>
  <c r="P196" i="11"/>
  <c r="L196" i="11"/>
  <c r="H196" i="11"/>
  <c r="Z196" i="11"/>
  <c r="V196" i="11"/>
  <c r="R196" i="11"/>
  <c r="N196" i="11"/>
  <c r="J196" i="11"/>
  <c r="F196" i="11"/>
  <c r="AA196" i="11"/>
  <c r="S196" i="11"/>
  <c r="K196" i="11"/>
  <c r="D196" i="11" a="1"/>
  <c r="D196" i="11" s="1"/>
  <c r="D194" i="6" s="1"/>
  <c r="W196" i="11"/>
  <c r="M196" i="11"/>
  <c r="U196" i="11"/>
  <c r="I196" i="11"/>
  <c r="Q196" i="11"/>
  <c r="G196" i="11"/>
  <c r="Y196" i="11"/>
  <c r="O196" i="11"/>
  <c r="E196" i="11"/>
  <c r="C197" i="11" a="1"/>
  <c r="C197" i="11" s="1"/>
  <c r="C197" i="12" s="1"/>
  <c r="C196" i="12"/>
  <c r="C194" i="6"/>
  <c r="D194" i="12"/>
  <c r="B195" i="12"/>
  <c r="B193" i="6"/>
  <c r="B196" i="11"/>
  <c r="L194" i="6" l="1"/>
  <c r="H194" i="6"/>
  <c r="K194" i="6"/>
  <c r="G194" i="6"/>
  <c r="J194" i="6"/>
  <c r="E194" i="6" a="1"/>
  <c r="E194" i="6" s="1"/>
  <c r="I194" i="6"/>
  <c r="AB196" i="12"/>
  <c r="X196" i="12"/>
  <c r="T196" i="12"/>
  <c r="P196" i="12"/>
  <c r="L196" i="12"/>
  <c r="H196" i="12"/>
  <c r="Y196" i="12"/>
  <c r="S196" i="12"/>
  <c r="N196" i="12"/>
  <c r="I196" i="12"/>
  <c r="W196" i="12"/>
  <c r="R196" i="12"/>
  <c r="M196" i="12"/>
  <c r="G196" i="12"/>
  <c r="AA196" i="12"/>
  <c r="V196" i="12"/>
  <c r="Q196" i="12"/>
  <c r="K196" i="12"/>
  <c r="F196" i="12"/>
  <c r="Z196" i="12"/>
  <c r="E196" i="12"/>
  <c r="U196" i="12"/>
  <c r="O196" i="12"/>
  <c r="J196" i="12"/>
  <c r="AB197" i="12"/>
  <c r="X197" i="12"/>
  <c r="T197" i="12"/>
  <c r="P197" i="12"/>
  <c r="L197" i="12"/>
  <c r="H197" i="12"/>
  <c r="AA197" i="12"/>
  <c r="V197" i="12"/>
  <c r="Q197" i="12"/>
  <c r="K197" i="12"/>
  <c r="F197" i="12"/>
  <c r="Z197" i="12"/>
  <c r="U197" i="12"/>
  <c r="O197" i="12"/>
  <c r="J197" i="12"/>
  <c r="E197" i="12"/>
  <c r="Y197" i="12"/>
  <c r="S197" i="12"/>
  <c r="N197" i="12"/>
  <c r="I197" i="12"/>
  <c r="W197" i="12"/>
  <c r="R197" i="12"/>
  <c r="M197" i="12"/>
  <c r="G197" i="12"/>
  <c r="C195" i="6"/>
  <c r="AB197" i="11"/>
  <c r="X197" i="11"/>
  <c r="T197" i="11"/>
  <c r="P197" i="11"/>
  <c r="L197" i="11"/>
  <c r="H197" i="11"/>
  <c r="Z197" i="11"/>
  <c r="V197" i="11"/>
  <c r="R197" i="11"/>
  <c r="N197" i="11"/>
  <c r="J197" i="11"/>
  <c r="F197" i="11"/>
  <c r="W197" i="11"/>
  <c r="O197" i="11"/>
  <c r="G197" i="11"/>
  <c r="AA197" i="11"/>
  <c r="Q197" i="11"/>
  <c r="E197" i="11"/>
  <c r="Y197" i="11"/>
  <c r="M197" i="11"/>
  <c r="D197" i="11" a="1"/>
  <c r="D197" i="11" s="1"/>
  <c r="D195" i="6" s="1"/>
  <c r="U197" i="11"/>
  <c r="K197" i="11"/>
  <c r="S197" i="11"/>
  <c r="I197" i="11"/>
  <c r="C198" i="11" a="1"/>
  <c r="C198" i="11" s="1"/>
  <c r="C198" i="12" s="1"/>
  <c r="B196" i="12"/>
  <c r="B194" i="6"/>
  <c r="B197" i="11"/>
  <c r="D197" i="12" l="1"/>
  <c r="I195" i="6"/>
  <c r="L195" i="6"/>
  <c r="H195" i="6"/>
  <c r="K195" i="6"/>
  <c r="G195" i="6"/>
  <c r="J195" i="6"/>
  <c r="E195" i="6" a="1"/>
  <c r="E195" i="6" s="1"/>
  <c r="AB198" i="12"/>
  <c r="X198" i="12"/>
  <c r="T198" i="12"/>
  <c r="P198" i="12"/>
  <c r="L198" i="12"/>
  <c r="H198" i="12"/>
  <c r="Y198" i="12"/>
  <c r="S198" i="12"/>
  <c r="N198" i="12"/>
  <c r="I198" i="12"/>
  <c r="W198" i="12"/>
  <c r="R198" i="12"/>
  <c r="M198" i="12"/>
  <c r="G198" i="12"/>
  <c r="AA198" i="12"/>
  <c r="V198" i="12"/>
  <c r="Q198" i="12"/>
  <c r="K198" i="12"/>
  <c r="F198" i="12"/>
  <c r="U198" i="12"/>
  <c r="O198" i="12"/>
  <c r="J198" i="12"/>
  <c r="Z198" i="12"/>
  <c r="E198" i="12"/>
  <c r="C196" i="6"/>
  <c r="AB198" i="11"/>
  <c r="X198" i="11"/>
  <c r="T198" i="11"/>
  <c r="P198" i="11"/>
  <c r="L198" i="11"/>
  <c r="H198" i="11"/>
  <c r="Z198" i="11"/>
  <c r="V198" i="11"/>
  <c r="R198" i="11"/>
  <c r="N198" i="11"/>
  <c r="J198" i="11"/>
  <c r="F198" i="11"/>
  <c r="AA198" i="11"/>
  <c r="S198" i="11"/>
  <c r="K198" i="11"/>
  <c r="D198" i="11" a="1"/>
  <c r="D198" i="11" s="1"/>
  <c r="D196" i="6" s="1"/>
  <c r="U198" i="11"/>
  <c r="I198" i="11"/>
  <c r="Q198" i="11"/>
  <c r="G198" i="11"/>
  <c r="Y198" i="11"/>
  <c r="O198" i="11"/>
  <c r="E198" i="11"/>
  <c r="W198" i="11"/>
  <c r="M198" i="11"/>
  <c r="C199" i="11" a="1"/>
  <c r="C199" i="11" s="1"/>
  <c r="D196" i="12"/>
  <c r="B197" i="12"/>
  <c r="B195" i="6"/>
  <c r="B198" i="11"/>
  <c r="D198" i="12" l="1"/>
  <c r="J196" i="6"/>
  <c r="E196" i="6" a="1"/>
  <c r="E196" i="6" s="1"/>
  <c r="I196" i="6"/>
  <c r="L196" i="6"/>
  <c r="H196" i="6"/>
  <c r="K196" i="6"/>
  <c r="G196" i="6"/>
  <c r="AB199" i="11"/>
  <c r="X199" i="11"/>
  <c r="T199" i="11"/>
  <c r="P199" i="11"/>
  <c r="L199" i="11"/>
  <c r="H199" i="11"/>
  <c r="Z199" i="11"/>
  <c r="V199" i="11"/>
  <c r="R199" i="11"/>
  <c r="N199" i="11"/>
  <c r="J199" i="11"/>
  <c r="F199" i="11"/>
  <c r="W199" i="11"/>
  <c r="O199" i="11"/>
  <c r="G199" i="11"/>
  <c r="Y199" i="11"/>
  <c r="M199" i="11"/>
  <c r="D199" i="11" a="1"/>
  <c r="D199" i="11" s="1"/>
  <c r="D197" i="6" s="1"/>
  <c r="U199" i="11"/>
  <c r="K199" i="11"/>
  <c r="S199" i="11"/>
  <c r="I199" i="11"/>
  <c r="AA199" i="11"/>
  <c r="Q199" i="11"/>
  <c r="E199" i="11"/>
  <c r="C200" i="11" a="1"/>
  <c r="C200" i="11" s="1"/>
  <c r="C199" i="12"/>
  <c r="C197" i="6"/>
  <c r="B198" i="12"/>
  <c r="B196" i="6"/>
  <c r="B199" i="11"/>
  <c r="K197" i="6" l="1"/>
  <c r="G197" i="6"/>
  <c r="J197" i="6"/>
  <c r="E197" i="6" a="1"/>
  <c r="E197" i="6" s="1"/>
  <c r="I197" i="6"/>
  <c r="L197" i="6"/>
  <c r="H197" i="6"/>
  <c r="AB199" i="12"/>
  <c r="X199" i="12"/>
  <c r="T199" i="12"/>
  <c r="P199" i="12"/>
  <c r="L199" i="12"/>
  <c r="H199" i="12"/>
  <c r="AA199" i="12"/>
  <c r="W199" i="12"/>
  <c r="S199" i="12"/>
  <c r="O199" i="12"/>
  <c r="Z199" i="12"/>
  <c r="R199" i="12"/>
  <c r="K199" i="12"/>
  <c r="F199" i="12"/>
  <c r="Y199" i="12"/>
  <c r="Q199" i="12"/>
  <c r="J199" i="12"/>
  <c r="E199" i="12"/>
  <c r="V199" i="12"/>
  <c r="N199" i="12"/>
  <c r="I199" i="12"/>
  <c r="U199" i="12"/>
  <c r="M199" i="12"/>
  <c r="G199" i="12"/>
  <c r="AB200" i="11"/>
  <c r="X200" i="11"/>
  <c r="T200" i="11"/>
  <c r="P200" i="11"/>
  <c r="L200" i="11"/>
  <c r="H200" i="11"/>
  <c r="Z200" i="11"/>
  <c r="V200" i="11"/>
  <c r="R200" i="11"/>
  <c r="N200" i="11"/>
  <c r="J200" i="11"/>
  <c r="F200" i="11"/>
  <c r="AA200" i="11"/>
  <c r="S200" i="11"/>
  <c r="K200" i="11"/>
  <c r="D200" i="11" a="1"/>
  <c r="D200" i="11" s="1"/>
  <c r="D198" i="6" s="1"/>
  <c r="Q200" i="11"/>
  <c r="G200" i="11"/>
  <c r="Y200" i="11"/>
  <c r="O200" i="11"/>
  <c r="E200" i="11"/>
  <c r="W200" i="11"/>
  <c r="M200" i="11"/>
  <c r="U200" i="11"/>
  <c r="I200" i="11"/>
  <c r="C201" i="11" a="1"/>
  <c r="C201" i="11" s="1"/>
  <c r="C199" i="6" s="1"/>
  <c r="C198" i="6"/>
  <c r="C200" i="12"/>
  <c r="B199" i="12"/>
  <c r="B197" i="6"/>
  <c r="B200" i="11"/>
  <c r="AB200" i="12" l="1"/>
  <c r="X200" i="12"/>
  <c r="T200" i="12"/>
  <c r="P200" i="12"/>
  <c r="L200" i="12"/>
  <c r="H200" i="12"/>
  <c r="AA200" i="12"/>
  <c r="W200" i="12"/>
  <c r="S200" i="12"/>
  <c r="O200" i="12"/>
  <c r="K200" i="12"/>
  <c r="G200" i="12"/>
  <c r="Z200" i="12"/>
  <c r="R200" i="12"/>
  <c r="J200" i="12"/>
  <c r="Y200" i="12"/>
  <c r="Q200" i="12"/>
  <c r="I200" i="12"/>
  <c r="V200" i="12"/>
  <c r="N200" i="12"/>
  <c r="F200" i="12"/>
  <c r="U200" i="12"/>
  <c r="M200" i="12"/>
  <c r="E200" i="12"/>
  <c r="L198" i="6"/>
  <c r="H198" i="6"/>
  <c r="K198" i="6"/>
  <c r="G198" i="6"/>
  <c r="J198" i="6"/>
  <c r="E198" i="6" a="1"/>
  <c r="E198" i="6" s="1"/>
  <c r="I198" i="6"/>
  <c r="I199" i="6"/>
  <c r="L199" i="6"/>
  <c r="H199" i="6"/>
  <c r="K199" i="6"/>
  <c r="G199" i="6"/>
  <c r="J199" i="6"/>
  <c r="C201" i="12"/>
  <c r="D199" i="12"/>
  <c r="AB201" i="11"/>
  <c r="X201" i="11"/>
  <c r="T201" i="11"/>
  <c r="P201" i="11"/>
  <c r="L201" i="11"/>
  <c r="H201" i="11"/>
  <c r="Z201" i="11"/>
  <c r="V201" i="11"/>
  <c r="R201" i="11"/>
  <c r="N201" i="11"/>
  <c r="J201" i="11"/>
  <c r="F201" i="11"/>
  <c r="W201" i="11"/>
  <c r="O201" i="11"/>
  <c r="G201" i="11"/>
  <c r="U201" i="11"/>
  <c r="K201" i="11"/>
  <c r="S201" i="11"/>
  <c r="I201" i="11"/>
  <c r="AA201" i="11"/>
  <c r="Q201" i="11"/>
  <c r="E201" i="11"/>
  <c r="Y201" i="11"/>
  <c r="M201" i="11"/>
  <c r="D201" i="11" a="1"/>
  <c r="D201" i="11" s="1"/>
  <c r="D199" i="6" s="1"/>
  <c r="E199" i="6" s="1" a="1"/>
  <c r="E199" i="6" s="1"/>
  <c r="C202" i="11" a="1"/>
  <c r="C202" i="11" s="1"/>
  <c r="C200" i="6" s="1"/>
  <c r="B200" i="12"/>
  <c r="B198" i="6"/>
  <c r="B201" i="11"/>
  <c r="D200" i="12" l="1"/>
  <c r="AB201" i="12"/>
  <c r="X201" i="12"/>
  <c r="T201" i="12"/>
  <c r="P201" i="12"/>
  <c r="L201" i="12"/>
  <c r="H201" i="12"/>
  <c r="AA201" i="12"/>
  <c r="W201" i="12"/>
  <c r="S201" i="12"/>
  <c r="O201" i="12"/>
  <c r="K201" i="12"/>
  <c r="G201" i="12"/>
  <c r="Z201" i="12"/>
  <c r="R201" i="12"/>
  <c r="J201" i="12"/>
  <c r="Y201" i="12"/>
  <c r="Q201" i="12"/>
  <c r="I201" i="12"/>
  <c r="V201" i="12"/>
  <c r="N201" i="12"/>
  <c r="F201" i="12"/>
  <c r="E201" i="12"/>
  <c r="U201" i="12"/>
  <c r="M201" i="12"/>
  <c r="J200" i="6"/>
  <c r="I200" i="6"/>
  <c r="L200" i="6"/>
  <c r="H200" i="6"/>
  <c r="G200" i="6"/>
  <c r="K200" i="6"/>
  <c r="AB202" i="11"/>
  <c r="X202" i="11"/>
  <c r="T202" i="11"/>
  <c r="P202" i="11"/>
  <c r="L202" i="11"/>
  <c r="H202" i="11"/>
  <c r="Z202" i="11"/>
  <c r="V202" i="11"/>
  <c r="R202" i="11"/>
  <c r="N202" i="11"/>
  <c r="J202" i="11"/>
  <c r="F202" i="11"/>
  <c r="AA202" i="11"/>
  <c r="S202" i="11"/>
  <c r="K202" i="11"/>
  <c r="D202" i="11" a="1"/>
  <c r="D202" i="11" s="1"/>
  <c r="D200" i="6" s="1"/>
  <c r="E200" i="6" s="1" a="1"/>
  <c r="E200" i="6" s="1"/>
  <c r="Y202" i="11"/>
  <c r="O202" i="11"/>
  <c r="E202" i="11"/>
  <c r="W202" i="11"/>
  <c r="M202" i="11"/>
  <c r="U202" i="11"/>
  <c r="I202" i="11"/>
  <c r="Q202" i="11"/>
  <c r="G202" i="11"/>
  <c r="C203" i="11" a="1"/>
  <c r="C203" i="11" s="1"/>
  <c r="C201" i="6" s="1"/>
  <c r="C202" i="12"/>
  <c r="B201" i="12"/>
  <c r="B199" i="6"/>
  <c r="B202" i="11"/>
  <c r="D201" i="12" l="1"/>
  <c r="AB202" i="12"/>
  <c r="X202" i="12"/>
  <c r="T202" i="12"/>
  <c r="P202" i="12"/>
  <c r="L202" i="12"/>
  <c r="H202" i="12"/>
  <c r="AA202" i="12"/>
  <c r="W202" i="12"/>
  <c r="S202" i="12"/>
  <c r="O202" i="12"/>
  <c r="K202" i="12"/>
  <c r="G202" i="12"/>
  <c r="Z202" i="12"/>
  <c r="R202" i="12"/>
  <c r="J202" i="12"/>
  <c r="Y202" i="12"/>
  <c r="Q202" i="12"/>
  <c r="I202" i="12"/>
  <c r="V202" i="12"/>
  <c r="N202" i="12"/>
  <c r="F202" i="12"/>
  <c r="M202" i="12"/>
  <c r="E202" i="12"/>
  <c r="U202" i="12"/>
  <c r="K201" i="6"/>
  <c r="G201" i="6"/>
  <c r="J201" i="6"/>
  <c r="I201" i="6"/>
  <c r="L201" i="6"/>
  <c r="H201" i="6"/>
  <c r="C203" i="12"/>
  <c r="AB203" i="11"/>
  <c r="X203" i="11"/>
  <c r="T203" i="11"/>
  <c r="P203" i="11"/>
  <c r="L203" i="11"/>
  <c r="H203" i="11"/>
  <c r="Z203" i="11"/>
  <c r="V203" i="11"/>
  <c r="R203" i="11"/>
  <c r="N203" i="11"/>
  <c r="J203" i="11"/>
  <c r="F203" i="11"/>
  <c r="Y203" i="11"/>
  <c r="Q203" i="11"/>
  <c r="I203" i="11"/>
  <c r="W203" i="11"/>
  <c r="O203" i="11"/>
  <c r="G203" i="11"/>
  <c r="M203" i="11"/>
  <c r="AA203" i="11"/>
  <c r="K203" i="11"/>
  <c r="U203" i="11"/>
  <c r="E203" i="11"/>
  <c r="S203" i="11"/>
  <c r="D203" i="11" a="1"/>
  <c r="D203" i="11" s="1"/>
  <c r="D201" i="6" s="1"/>
  <c r="E201" i="6" s="1" a="1"/>
  <c r="E201" i="6" s="1"/>
  <c r="C204" i="11" a="1"/>
  <c r="C204" i="11" s="1"/>
  <c r="C202" i="6" s="1"/>
  <c r="B202" i="12"/>
  <c r="B200" i="6"/>
  <c r="B203" i="11"/>
  <c r="AB203" i="12" l="1"/>
  <c r="X203" i="12"/>
  <c r="T203" i="12"/>
  <c r="P203" i="12"/>
  <c r="L203" i="12"/>
  <c r="H203" i="12"/>
  <c r="AA203" i="12"/>
  <c r="W203" i="12"/>
  <c r="S203" i="12"/>
  <c r="O203" i="12"/>
  <c r="K203" i="12"/>
  <c r="G203" i="12"/>
  <c r="Z203" i="12"/>
  <c r="R203" i="12"/>
  <c r="J203" i="12"/>
  <c r="Y203" i="12"/>
  <c r="Q203" i="12"/>
  <c r="I203" i="12"/>
  <c r="V203" i="12"/>
  <c r="N203" i="12"/>
  <c r="F203" i="12"/>
  <c r="U203" i="12"/>
  <c r="M203" i="12"/>
  <c r="E203" i="12"/>
  <c r="L202" i="6"/>
  <c r="X47" i="4" s="1"/>
  <c r="H202" i="6"/>
  <c r="H1" i="6" s="1"/>
  <c r="K202" i="6"/>
  <c r="K1" i="6" s="1"/>
  <c r="G202" i="6"/>
  <c r="X11" i="4" s="1"/>
  <c r="J202" i="6"/>
  <c r="J1" i="6" s="1"/>
  <c r="I202" i="6"/>
  <c r="I1" i="6" s="1"/>
  <c r="C204" i="12"/>
  <c r="AB204" i="11"/>
  <c r="AB207" i="11" s="1"/>
  <c r="X204" i="11"/>
  <c r="X206" i="11" s="1"/>
  <c r="T204" i="11"/>
  <c r="P204" i="11"/>
  <c r="L204" i="11"/>
  <c r="L207" i="11" s="1"/>
  <c r="H204" i="11"/>
  <c r="AA204" i="11"/>
  <c r="W204" i="11"/>
  <c r="S204" i="11"/>
  <c r="O204" i="11"/>
  <c r="O206" i="11" s="1"/>
  <c r="K204" i="11"/>
  <c r="G204" i="11"/>
  <c r="D204" i="11" a="1"/>
  <c r="D204" i="11" s="1"/>
  <c r="D202" i="6" s="1"/>
  <c r="P42" i="4" s="1"/>
  <c r="Z204" i="11"/>
  <c r="Z207" i="11" s="1"/>
  <c r="V204" i="11"/>
  <c r="R204" i="11"/>
  <c r="N204" i="11"/>
  <c r="J204" i="11"/>
  <c r="J207" i="11" s="1"/>
  <c r="F204" i="11"/>
  <c r="Y204" i="11"/>
  <c r="Y206" i="11" s="1"/>
  <c r="I204" i="11"/>
  <c r="I206" i="11" s="1"/>
  <c r="U204" i="11"/>
  <c r="E204" i="11"/>
  <c r="Q204" i="11"/>
  <c r="Q207" i="11" s="1"/>
  <c r="M204" i="11"/>
  <c r="D202" i="12"/>
  <c r="B203" i="12"/>
  <c r="B201" i="6"/>
  <c r="B204" i="11"/>
  <c r="Z206" i="11"/>
  <c r="O207" i="11"/>
  <c r="X207" i="11"/>
  <c r="X20" i="4"/>
  <c r="W20" i="4" s="1"/>
  <c r="L1" i="6"/>
  <c r="X19" i="4" l="1"/>
  <c r="X50" i="4"/>
  <c r="W50" i="4" s="1"/>
  <c r="X40" i="4"/>
  <c r="X21" i="4"/>
  <c r="W21" i="4" s="1"/>
  <c r="X22" i="4"/>
  <c r="W22" i="4" s="1"/>
  <c r="J206" i="11"/>
  <c r="K81" i="13"/>
  <c r="M80" i="13"/>
  <c r="T81" i="13"/>
  <c r="W80" i="13"/>
  <c r="Y81" i="13"/>
  <c r="E81" i="13"/>
  <c r="G81" i="13"/>
  <c r="V82" i="13"/>
  <c r="G80" i="13"/>
  <c r="AB80" i="13"/>
  <c r="N82" i="13"/>
  <c r="X82" i="13"/>
  <c r="J81" i="13"/>
  <c r="L82" i="13"/>
  <c r="M81" i="13"/>
  <c r="G82" i="13"/>
  <c r="O80" i="13"/>
  <c r="L80" i="13"/>
  <c r="E78" i="13"/>
  <c r="H82" i="13"/>
  <c r="U81" i="13"/>
  <c r="P82" i="13"/>
  <c r="R82" i="13"/>
  <c r="S82" i="13"/>
  <c r="I82" i="13"/>
  <c r="P80" i="13"/>
  <c r="M82" i="13"/>
  <c r="U80" i="13"/>
  <c r="I81" i="13"/>
  <c r="H80" i="13"/>
  <c r="N78" i="13"/>
  <c r="O82" i="13"/>
  <c r="E82" i="13"/>
  <c r="W82" i="13"/>
  <c r="S81" i="13"/>
  <c r="K82" i="13"/>
  <c r="T80" i="13"/>
  <c r="U82" i="13"/>
  <c r="R81" i="13"/>
  <c r="AA82" i="13"/>
  <c r="N81" i="13"/>
  <c r="Q80" i="13"/>
  <c r="J80" i="13"/>
  <c r="Z78" i="13"/>
  <c r="M79" i="13"/>
  <c r="AB82" i="13"/>
  <c r="J82" i="13"/>
  <c r="P81" i="13"/>
  <c r="E80" i="13"/>
  <c r="Z82" i="13"/>
  <c r="K80" i="13"/>
  <c r="AA80" i="13"/>
  <c r="L81" i="13"/>
  <c r="T82" i="13"/>
  <c r="E77" i="13"/>
  <c r="H75" i="13"/>
  <c r="H81" i="13"/>
  <c r="Z80" i="13"/>
  <c r="X80" i="13"/>
  <c r="K79" i="13"/>
  <c r="X81" i="13"/>
  <c r="S80" i="13"/>
  <c r="AB79" i="13"/>
  <c r="I80" i="13"/>
  <c r="Z79" i="13"/>
  <c r="P78" i="13"/>
  <c r="Y79" i="13"/>
  <c r="Y77" i="13"/>
  <c r="I78" i="13"/>
  <c r="Z75" i="13"/>
  <c r="V80" i="13"/>
  <c r="Z81" i="13"/>
  <c r="AB81" i="13"/>
  <c r="R80" i="13"/>
  <c r="V81" i="13"/>
  <c r="Q81" i="13"/>
  <c r="Y80" i="13"/>
  <c r="R79" i="13"/>
  <c r="N80" i="13"/>
  <c r="L78" i="13"/>
  <c r="X77" i="13"/>
  <c r="T79" i="13"/>
  <c r="Q78" i="13"/>
  <c r="M77" i="13"/>
  <c r="X74" i="13"/>
  <c r="I72" i="13"/>
  <c r="Q82" i="13"/>
  <c r="Y82" i="13"/>
  <c r="F80" i="13"/>
  <c r="W81" i="13"/>
  <c r="AA81" i="13"/>
  <c r="O81" i="13"/>
  <c r="P79" i="13"/>
  <c r="V79" i="13"/>
  <c r="J77" i="13"/>
  <c r="G78" i="13"/>
  <c r="H77" i="13"/>
  <c r="W75" i="13"/>
  <c r="K75" i="13"/>
  <c r="AA77" i="13"/>
  <c r="T78" i="13"/>
  <c r="X78" i="13"/>
  <c r="U78" i="13"/>
  <c r="S78" i="13"/>
  <c r="O79" i="13"/>
  <c r="AA79" i="13"/>
  <c r="H79" i="13"/>
  <c r="G74" i="13"/>
  <c r="G76" i="13"/>
  <c r="N76" i="13"/>
  <c r="P74" i="13"/>
  <c r="V75" i="13"/>
  <c r="X71" i="13"/>
  <c r="V78" i="13"/>
  <c r="AB77" i="13"/>
  <c r="S77" i="13"/>
  <c r="Z77" i="13"/>
  <c r="U79" i="13"/>
  <c r="P77" i="13"/>
  <c r="R78" i="13"/>
  <c r="O77" i="13"/>
  <c r="Y78" i="13"/>
  <c r="M76" i="13"/>
  <c r="E74" i="13"/>
  <c r="N74" i="13"/>
  <c r="M73" i="13"/>
  <c r="Q74" i="13"/>
  <c r="U68" i="13"/>
  <c r="I79" i="13"/>
  <c r="W79" i="13"/>
  <c r="R77" i="13"/>
  <c r="W77" i="13"/>
  <c r="N79" i="13"/>
  <c r="U77" i="13"/>
  <c r="P39" i="4"/>
  <c r="P41" i="4"/>
  <c r="Y74" i="13"/>
  <c r="Y73" i="13"/>
  <c r="R73" i="13"/>
  <c r="M75" i="13"/>
  <c r="W68" i="13"/>
  <c r="T77" i="13"/>
  <c r="E79" i="13"/>
  <c r="O78" i="13"/>
  <c r="V77" i="13"/>
  <c r="AA78" i="13"/>
  <c r="Q77" i="13"/>
  <c r="L77" i="13"/>
  <c r="N72" i="13"/>
  <c r="Y72" i="13"/>
  <c r="AA76" i="13"/>
  <c r="W74" i="13"/>
  <c r="G73" i="13"/>
  <c r="AA75" i="13"/>
  <c r="AB72" i="13"/>
  <c r="X72" i="13"/>
  <c r="I74" i="13"/>
  <c r="M74" i="13"/>
  <c r="O72" i="13"/>
  <c r="S73" i="13"/>
  <c r="AB73" i="13"/>
  <c r="AB74" i="13"/>
  <c r="R75" i="13"/>
  <c r="I73" i="13"/>
  <c r="P40" i="4"/>
  <c r="AA74" i="13"/>
  <c r="E75" i="13"/>
  <c r="K74" i="13"/>
  <c r="J78" i="13"/>
  <c r="E76" i="13"/>
  <c r="T73" i="13"/>
  <c r="X70" i="13"/>
  <c r="K72" i="13"/>
  <c r="J79" i="13"/>
  <c r="I77" i="13"/>
  <c r="Q79" i="13"/>
  <c r="L79" i="13"/>
  <c r="AB78" i="13"/>
  <c r="K78" i="13"/>
  <c r="K77" i="13"/>
  <c r="G79" i="13"/>
  <c r="W72" i="13"/>
  <c r="P75" i="13"/>
  <c r="X76" i="13"/>
  <c r="H74" i="13"/>
  <c r="H72" i="13"/>
  <c r="H73" i="13"/>
  <c r="V76" i="13"/>
  <c r="J75" i="13"/>
  <c r="T76" i="13"/>
  <c r="I75" i="13"/>
  <c r="W73" i="13"/>
  <c r="R76" i="13"/>
  <c r="U74" i="13"/>
  <c r="N75" i="13"/>
  <c r="T74" i="13"/>
  <c r="L74" i="13"/>
  <c r="O76" i="13"/>
  <c r="S76" i="13"/>
  <c r="AB76" i="13"/>
  <c r="T75" i="13"/>
  <c r="Y75" i="13"/>
  <c r="S74" i="13"/>
  <c r="L68" i="13"/>
  <c r="T70" i="13"/>
  <c r="L206" i="11"/>
  <c r="W78" i="13"/>
  <c r="H78" i="13"/>
  <c r="S79" i="13"/>
  <c r="N77" i="13"/>
  <c r="G77" i="13"/>
  <c r="M78" i="13"/>
  <c r="P76" i="13"/>
  <c r="E72" i="13"/>
  <c r="G75" i="13"/>
  <c r="S75" i="13"/>
  <c r="R72" i="13"/>
  <c r="V74" i="13"/>
  <c r="N73" i="13"/>
  <c r="H76" i="13"/>
  <c r="X73" i="13"/>
  <c r="J76" i="13"/>
  <c r="K76" i="13"/>
  <c r="L73" i="13"/>
  <c r="L76" i="13"/>
  <c r="L75" i="13"/>
  <c r="AB75" i="13"/>
  <c r="Z76" i="13"/>
  <c r="Y76" i="13"/>
  <c r="Q76" i="13"/>
  <c r="J74" i="13"/>
  <c r="Q75" i="13"/>
  <c r="J72" i="13"/>
  <c r="O75" i="13"/>
  <c r="P38" i="4"/>
  <c r="AB68" i="13"/>
  <c r="Y69" i="13"/>
  <c r="AB206" i="11"/>
  <c r="U75" i="13"/>
  <c r="S72" i="13"/>
  <c r="Q73" i="13"/>
  <c r="I68" i="13"/>
  <c r="AA73" i="13"/>
  <c r="K71" i="13"/>
  <c r="L72" i="13"/>
  <c r="G71" i="13"/>
  <c r="X69" i="13"/>
  <c r="U73" i="13"/>
  <c r="S69" i="13"/>
  <c r="N70" i="13"/>
  <c r="E73" i="13"/>
  <c r="R74" i="13"/>
  <c r="Z74" i="13"/>
  <c r="W76" i="13"/>
  <c r="I76" i="13"/>
  <c r="S70" i="13"/>
  <c r="V70" i="13"/>
  <c r="U69" i="13"/>
  <c r="X75" i="13"/>
  <c r="K68" i="13"/>
  <c r="G70" i="13"/>
  <c r="L69" i="13"/>
  <c r="V72" i="13"/>
  <c r="AB69" i="13"/>
  <c r="Y70" i="13"/>
  <c r="O74" i="13"/>
  <c r="O84" i="13" s="1"/>
  <c r="U76" i="13"/>
  <c r="I69" i="13"/>
  <c r="N69" i="13"/>
  <c r="V69" i="13"/>
  <c r="V68" i="13"/>
  <c r="R71" i="13"/>
  <c r="P72" i="13"/>
  <c r="I70" i="13"/>
  <c r="AA70" i="13"/>
  <c r="S68" i="13"/>
  <c r="H69" i="13"/>
  <c r="M71" i="13"/>
  <c r="V73" i="13"/>
  <c r="Z71" i="13"/>
  <c r="G68" i="13"/>
  <c r="P35" i="4"/>
  <c r="W69" i="13"/>
  <c r="E68" i="13"/>
  <c r="R70" i="13"/>
  <c r="N71" i="13"/>
  <c r="H70" i="13"/>
  <c r="W71" i="13"/>
  <c r="P34" i="4"/>
  <c r="I71" i="13"/>
  <c r="N68" i="13"/>
  <c r="Z69" i="13"/>
  <c r="J70" i="13"/>
  <c r="R68" i="13"/>
  <c r="O71" i="13"/>
  <c r="T69" i="13"/>
  <c r="E71" i="13"/>
  <c r="J68" i="13"/>
  <c r="J84" i="13" s="1"/>
  <c r="M70" i="13"/>
  <c r="Q71" i="13"/>
  <c r="L70" i="13"/>
  <c r="E70" i="13"/>
  <c r="E84" i="13" s="1"/>
  <c r="Q69" i="13"/>
  <c r="AA71" i="13"/>
  <c r="O70" i="13"/>
  <c r="J73" i="13"/>
  <c r="AA69" i="13"/>
  <c r="G72" i="13"/>
  <c r="L71" i="13"/>
  <c r="T72" i="13"/>
  <c r="O69" i="13"/>
  <c r="P69" i="13"/>
  <c r="AB71" i="13"/>
  <c r="K70" i="13"/>
  <c r="K73" i="13"/>
  <c r="Z68" i="13"/>
  <c r="Q68" i="13"/>
  <c r="P70" i="13"/>
  <c r="W70" i="13"/>
  <c r="H68" i="13"/>
  <c r="X79" i="13"/>
  <c r="X68" i="13"/>
  <c r="X84" i="13" s="1"/>
  <c r="Z73" i="13"/>
  <c r="E69" i="13"/>
  <c r="M72" i="13"/>
  <c r="P71" i="13"/>
  <c r="M69" i="13"/>
  <c r="S71" i="13"/>
  <c r="AA72" i="13"/>
  <c r="J69" i="13"/>
  <c r="U72" i="13"/>
  <c r="V71" i="13"/>
  <c r="R69" i="13"/>
  <c r="Y68" i="13"/>
  <c r="H71" i="13"/>
  <c r="M68" i="13"/>
  <c r="O68" i="13"/>
  <c r="G69" i="13"/>
  <c r="J71" i="13"/>
  <c r="U71" i="13"/>
  <c r="T68" i="13"/>
  <c r="P68" i="13"/>
  <c r="P73" i="13"/>
  <c r="Q72" i="13"/>
  <c r="O73" i="13"/>
  <c r="T71" i="13"/>
  <c r="P36" i="4"/>
  <c r="U70" i="13"/>
  <c r="Q70" i="13"/>
  <c r="Z70" i="13"/>
  <c r="P33" i="4"/>
  <c r="AA68" i="13"/>
  <c r="Y71" i="13"/>
  <c r="K69" i="13"/>
  <c r="F69" i="13"/>
  <c r="P37" i="4"/>
  <c r="F73" i="13"/>
  <c r="Z72" i="13"/>
  <c r="X49" i="4"/>
  <c r="W49" i="4" s="1"/>
  <c r="X48" i="4"/>
  <c r="W48" i="4" s="1"/>
  <c r="X27" i="4"/>
  <c r="W27" i="4" s="1"/>
  <c r="X33" i="4"/>
  <c r="W33" i="4" s="1"/>
  <c r="W37" i="4" s="1"/>
  <c r="X29" i="4"/>
  <c r="W29" i="4" s="1"/>
  <c r="X41" i="4"/>
  <c r="W41" i="4" s="1"/>
  <c r="X35" i="4"/>
  <c r="W35" i="4" s="1"/>
  <c r="X26" i="4"/>
  <c r="W26" i="4" s="1"/>
  <c r="W30" i="4" s="1"/>
  <c r="X28" i="4"/>
  <c r="W28" i="4" s="1"/>
  <c r="X34" i="4"/>
  <c r="W34" i="4" s="1"/>
  <c r="X36" i="4"/>
  <c r="W36" i="4" s="1"/>
  <c r="X43" i="4"/>
  <c r="W43" i="4" s="1"/>
  <c r="AB70" i="13"/>
  <c r="F70" i="13"/>
  <c r="F72" i="13"/>
  <c r="X10" i="4"/>
  <c r="W10" i="4" s="1"/>
  <c r="Y207" i="11"/>
  <c r="X7" i="4"/>
  <c r="W7" i="4" s="1"/>
  <c r="X13" i="4"/>
  <c r="W13" i="4" s="1"/>
  <c r="X9" i="4"/>
  <c r="W9" i="4" s="1"/>
  <c r="G1" i="6"/>
  <c r="X12" i="4"/>
  <c r="W12" i="4" s="1"/>
  <c r="X15" i="4"/>
  <c r="W15" i="4" s="1"/>
  <c r="X16" i="4"/>
  <c r="W16" i="4" s="1"/>
  <c r="X8" i="4"/>
  <c r="W8" i="4" s="1"/>
  <c r="X14" i="4"/>
  <c r="Y14" i="4" s="1"/>
  <c r="F208" i="11"/>
  <c r="R208" i="11"/>
  <c r="E208" i="11"/>
  <c r="Q206" i="11"/>
  <c r="S208" i="11"/>
  <c r="X42" i="4"/>
  <c r="W42" i="4" s="1"/>
  <c r="AB204" i="12"/>
  <c r="AB206" i="12" s="1"/>
  <c r="X204" i="12"/>
  <c r="X206" i="12" s="1"/>
  <c r="T204" i="12"/>
  <c r="T206" i="12" s="1"/>
  <c r="P204" i="12"/>
  <c r="P206" i="12" s="1"/>
  <c r="L204" i="12"/>
  <c r="L206" i="12" s="1"/>
  <c r="H204" i="12"/>
  <c r="H206" i="12" s="1"/>
  <c r="AA204" i="12"/>
  <c r="AA206" i="12" s="1"/>
  <c r="W204" i="12"/>
  <c r="W206" i="12" s="1"/>
  <c r="S204" i="12"/>
  <c r="S206" i="12" s="1"/>
  <c r="O204" i="12"/>
  <c r="O206" i="12" s="1"/>
  <c r="K204" i="12"/>
  <c r="K206" i="12" s="1"/>
  <c r="G204" i="12"/>
  <c r="G206" i="12" s="1"/>
  <c r="Z204" i="12"/>
  <c r="Z206" i="12" s="1"/>
  <c r="R204" i="12"/>
  <c r="R206" i="12" s="1"/>
  <c r="J204" i="12"/>
  <c r="J206" i="12" s="1"/>
  <c r="Y204" i="12"/>
  <c r="Y206" i="12" s="1"/>
  <c r="Q204" i="12"/>
  <c r="Q206" i="12" s="1"/>
  <c r="I204" i="12"/>
  <c r="I206" i="12" s="1"/>
  <c r="V204" i="12"/>
  <c r="V206" i="12" s="1"/>
  <c r="N204" i="12"/>
  <c r="N206" i="12" s="1"/>
  <c r="F204" i="12"/>
  <c r="F206" i="12" s="1"/>
  <c r="U204" i="12"/>
  <c r="U206" i="12" s="1"/>
  <c r="M204" i="12"/>
  <c r="M206" i="12" s="1"/>
  <c r="E204" i="12"/>
  <c r="E206" i="12" s="1"/>
  <c r="N208" i="11"/>
  <c r="H208" i="11"/>
  <c r="I207" i="11"/>
  <c r="E202" i="6" a="1"/>
  <c r="E202" i="6" s="1"/>
  <c r="R206" i="11"/>
  <c r="R207" i="11"/>
  <c r="G206" i="11"/>
  <c r="G207" i="11"/>
  <c r="W206" i="11"/>
  <c r="W207" i="11"/>
  <c r="P207" i="11"/>
  <c r="P206" i="11"/>
  <c r="V208" i="11"/>
  <c r="J208" i="11"/>
  <c r="J209" i="11" s="1"/>
  <c r="D203" i="12"/>
  <c r="Y208" i="11"/>
  <c r="Y209" i="11" s="1"/>
  <c r="Q208" i="11"/>
  <c r="Q209" i="11" s="1"/>
  <c r="G208" i="11"/>
  <c r="AA208" i="11"/>
  <c r="E207" i="11"/>
  <c r="E206" i="11"/>
  <c r="F207" i="11"/>
  <c r="F206" i="11"/>
  <c r="V206" i="11"/>
  <c r="V207" i="11"/>
  <c r="K206" i="11"/>
  <c r="K207" i="11"/>
  <c r="AA206" i="11"/>
  <c r="AA207" i="11"/>
  <c r="T207" i="11"/>
  <c r="T206" i="11"/>
  <c r="Z208" i="11"/>
  <c r="Z209" i="11" s="1"/>
  <c r="M208" i="11"/>
  <c r="W208" i="11"/>
  <c r="L208" i="11"/>
  <c r="L209" i="11" s="1"/>
  <c r="U207" i="11"/>
  <c r="U206" i="11"/>
  <c r="H207" i="11"/>
  <c r="H209" i="11" s="1"/>
  <c r="H206" i="11"/>
  <c r="T208" i="11"/>
  <c r="U208" i="11"/>
  <c r="O208" i="11"/>
  <c r="O209" i="11" s="1"/>
  <c r="P208" i="11"/>
  <c r="M207" i="11"/>
  <c r="M206" i="11"/>
  <c r="N206" i="11"/>
  <c r="N207" i="11"/>
  <c r="S206" i="11"/>
  <c r="S207" i="11"/>
  <c r="I208" i="11"/>
  <c r="X208" i="11"/>
  <c r="X209" i="11" s="1"/>
  <c r="K208" i="11"/>
  <c r="AB208" i="11"/>
  <c r="AB209" i="11" s="1"/>
  <c r="B204" i="12"/>
  <c r="B202" i="6"/>
  <c r="S84" i="13"/>
  <c r="W19" i="4"/>
  <c r="W23" i="4" s="1"/>
  <c r="W47" i="4"/>
  <c r="W51" i="4" s="1"/>
  <c r="W40" i="4"/>
  <c r="W44" i="4" s="1"/>
  <c r="W11" i="4"/>
  <c r="Y11" i="4"/>
  <c r="F71" i="13"/>
  <c r="F68" i="13"/>
  <c r="F74" i="13"/>
  <c r="F76" i="13"/>
  <c r="F75" i="13"/>
  <c r="F77" i="13"/>
  <c r="F78" i="13"/>
  <c r="F79" i="13"/>
  <c r="F82" i="13"/>
  <c r="D82" i="13" s="1"/>
  <c r="F81" i="13"/>
  <c r="D81" i="13" s="1"/>
  <c r="L84" i="13"/>
  <c r="AB84" i="13"/>
  <c r="X23" i="4" l="1"/>
  <c r="D75" i="13"/>
  <c r="D71" i="13"/>
  <c r="R209" i="11"/>
  <c r="D69" i="13"/>
  <c r="P84" i="13"/>
  <c r="N84" i="13"/>
  <c r="Q41" i="4"/>
  <c r="Q37" i="4"/>
  <c r="X51" i="4"/>
  <c r="T33" i="4"/>
  <c r="T36" i="4"/>
  <c r="T39" i="4"/>
  <c r="Q36" i="4"/>
  <c r="U84" i="13"/>
  <c r="M84" i="13"/>
  <c r="Z84" i="13"/>
  <c r="K84" i="13"/>
  <c r="AA84" i="13"/>
  <c r="Q84" i="13"/>
  <c r="D70" i="13"/>
  <c r="W84" i="13"/>
  <c r="V84" i="13"/>
  <c r="D73" i="13"/>
  <c r="G84" i="13"/>
  <c r="I84" i="13"/>
  <c r="T84" i="13"/>
  <c r="D72" i="13"/>
  <c r="Q39" i="4"/>
  <c r="Y84" i="13"/>
  <c r="D80" i="13"/>
  <c r="D76" i="13"/>
  <c r="H84" i="13"/>
  <c r="Q33" i="4"/>
  <c r="T41" i="4"/>
  <c r="T37" i="4"/>
  <c r="D78" i="13"/>
  <c r="D74" i="13"/>
  <c r="T38" i="4"/>
  <c r="Q35" i="4"/>
  <c r="Q34" i="4"/>
  <c r="R84" i="13"/>
  <c r="D79" i="13"/>
  <c r="D77" i="13"/>
  <c r="T34" i="4"/>
  <c r="T42" i="4"/>
  <c r="T35" i="4"/>
  <c r="Q40" i="4"/>
  <c r="Q42" i="4"/>
  <c r="Q38" i="4"/>
  <c r="T40" i="4"/>
  <c r="X30" i="4"/>
  <c r="Y7" i="4"/>
  <c r="X37" i="4"/>
  <c r="Y12" i="4"/>
  <c r="W14" i="4"/>
  <c r="Y10" i="4"/>
  <c r="Y9" i="4"/>
  <c r="Y16" i="4"/>
  <c r="F209" i="11"/>
  <c r="S209" i="11"/>
  <c r="AA209" i="11"/>
  <c r="Y13" i="4"/>
  <c r="M209" i="11"/>
  <c r="D204" i="12"/>
  <c r="D206" i="12" s="1"/>
  <c r="V209" i="11"/>
  <c r="N209" i="11"/>
  <c r="I209" i="11"/>
  <c r="T47" i="4"/>
  <c r="T48" i="4" s="1"/>
  <c r="Y8" i="4"/>
  <c r="Y15" i="4"/>
  <c r="X44" i="4"/>
  <c r="K209" i="11"/>
  <c r="P209" i="11"/>
  <c r="T209" i="11"/>
  <c r="G209" i="11"/>
  <c r="L6" i="4" a="1"/>
  <c r="W209" i="11"/>
  <c r="U209" i="11"/>
  <c r="E209" i="11"/>
  <c r="K6" i="4" a="1"/>
  <c r="F84" i="13"/>
  <c r="D68" i="13"/>
  <c r="S34" i="4" l="1"/>
  <c r="S37" i="4"/>
  <c r="S33" i="4"/>
  <c r="D84" i="13"/>
  <c r="S40" i="4"/>
  <c r="S41" i="4"/>
  <c r="S39" i="4"/>
  <c r="S38" i="4"/>
  <c r="S42" i="4"/>
  <c r="S36" i="4"/>
  <c r="S35" i="4"/>
  <c r="L8" i="4"/>
  <c r="J8" i="14" s="1"/>
  <c r="L15" i="4"/>
  <c r="J15" i="14" s="1"/>
  <c r="L13" i="4"/>
  <c r="J13" i="14" s="1"/>
  <c r="L12" i="4"/>
  <c r="J12" i="14" s="1"/>
  <c r="L19" i="4"/>
  <c r="J19" i="14" s="1"/>
  <c r="L9" i="4"/>
  <c r="J9" i="14" s="1"/>
  <c r="L21" i="4"/>
  <c r="J21" i="14" s="1"/>
  <c r="L7" i="4"/>
  <c r="J7" i="14" s="1"/>
  <c r="L25" i="4"/>
  <c r="J25" i="14" s="1"/>
  <c r="L23" i="4"/>
  <c r="J23" i="14" s="1"/>
  <c r="L11" i="4"/>
  <c r="J11" i="14" s="1"/>
  <c r="L17" i="4"/>
  <c r="J17" i="14" s="1"/>
  <c r="L16" i="4"/>
  <c r="J16" i="14" s="1"/>
  <c r="L27" i="4"/>
  <c r="J27" i="14" s="1"/>
  <c r="L10" i="4"/>
  <c r="J10" i="14" s="1"/>
  <c r="L20" i="4"/>
  <c r="J20" i="14" s="1"/>
  <c r="L29" i="4"/>
  <c r="J29" i="14" s="1"/>
  <c r="L14" i="4"/>
  <c r="J14" i="14" s="1"/>
  <c r="L28" i="4"/>
  <c r="J28" i="14" s="1"/>
  <c r="L24" i="4"/>
  <c r="J24" i="14" s="1"/>
  <c r="L18" i="4"/>
  <c r="J18" i="14" s="1"/>
  <c r="L6" i="4"/>
  <c r="J6" i="14" s="1"/>
  <c r="L26" i="4"/>
  <c r="J26" i="14" s="1"/>
  <c r="L22" i="4"/>
  <c r="J22" i="14" s="1"/>
  <c r="K6" i="4"/>
  <c r="K23" i="4"/>
  <c r="M23" i="4" s="1"/>
  <c r="K21" i="4"/>
  <c r="M21" i="4" s="1"/>
  <c r="K8" i="4"/>
  <c r="K22" i="4"/>
  <c r="K12" i="4"/>
  <c r="K14" i="4"/>
  <c r="K16" i="4"/>
  <c r="K27" i="4"/>
  <c r="K13" i="4"/>
  <c r="K17" i="4"/>
  <c r="K29" i="4"/>
  <c r="K25" i="4"/>
  <c r="M25" i="4" s="1"/>
  <c r="K10" i="4"/>
  <c r="K18" i="4"/>
  <c r="K24" i="4"/>
  <c r="M24" i="4" s="1"/>
  <c r="K9" i="4"/>
  <c r="K19" i="4"/>
  <c r="K28" i="4"/>
  <c r="M28" i="4" s="1"/>
  <c r="K7" i="4"/>
  <c r="M7" i="4" s="1"/>
  <c r="K20" i="4"/>
  <c r="K11" i="4"/>
  <c r="K15" i="4"/>
  <c r="K26" i="4"/>
  <c r="M19" i="4" l="1"/>
  <c r="M17" i="4"/>
  <c r="M12" i="4"/>
  <c r="M20" i="4"/>
  <c r="M22" i="4"/>
  <c r="M18" i="4"/>
  <c r="M10" i="4"/>
  <c r="M13" i="4"/>
  <c r="M11" i="4"/>
  <c r="M9" i="4"/>
  <c r="M27" i="4"/>
  <c r="M6" i="4"/>
  <c r="M26" i="4"/>
  <c r="M29" i="4"/>
  <c r="M16" i="4"/>
  <c r="M8" i="4"/>
  <c r="M15" i="4"/>
  <c r="M14" i="4"/>
  <c r="C13" i="14"/>
  <c r="C15" i="14" l="1"/>
  <c r="C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<sst xmlns="http://schemas.openxmlformats.org/spreadsheetml/2006/main" count="5233" uniqueCount="204">
  <si>
    <t>Sales Dashboard</t>
  </si>
  <si>
    <t>Monthly Orders by Account</t>
  </si>
  <si>
    <t>Sl.</t>
  </si>
  <si>
    <t>Account Name</t>
  </si>
  <si>
    <t>First Order</t>
  </si>
  <si>
    <t>Total No. of Orders</t>
  </si>
  <si>
    <t>Total No. of Customers</t>
  </si>
  <si>
    <t>Total No. of New Customers</t>
  </si>
  <si>
    <t>Total No. of Returning Customers</t>
  </si>
  <si>
    <t>Monthly Sales by Account</t>
  </si>
  <si>
    <t>Total</t>
  </si>
  <si>
    <t>Total Sales</t>
  </si>
  <si>
    <t>KAM Performance Analysis</t>
  </si>
  <si>
    <t>KAM</t>
  </si>
  <si>
    <t>x</t>
  </si>
  <si>
    <t>Sales Amount</t>
  </si>
  <si>
    <t>Sales Contribution</t>
  </si>
  <si>
    <t>Accounts Managed</t>
  </si>
  <si>
    <t>New Accounts Acquired</t>
  </si>
  <si>
    <t>Updated till</t>
  </si>
  <si>
    <t>Dropdown</t>
  </si>
  <si>
    <t>Month</t>
  </si>
  <si>
    <t>Count</t>
  </si>
  <si>
    <t>Forecast</t>
  </si>
  <si>
    <t>Actual</t>
  </si>
  <si>
    <t>Customer</t>
  </si>
  <si>
    <t>Top Accounts</t>
  </si>
  <si>
    <t>Sales ($)</t>
  </si>
  <si>
    <t>Sales ($ Mn)</t>
  </si>
  <si>
    <t>Growth</t>
  </si>
  <si>
    <t>New</t>
  </si>
  <si>
    <t>Returning</t>
  </si>
  <si>
    <t>Forecasted Sales</t>
  </si>
  <si>
    <t>$</t>
  </si>
  <si>
    <t>Last Month</t>
  </si>
  <si>
    <t>Achievement</t>
  </si>
  <si>
    <t>Rank</t>
  </si>
  <si>
    <t>Top 10 Acc. by Sales %</t>
  </si>
  <si>
    <t>% of Total</t>
  </si>
  <si>
    <t>Monthly Avg. Sales</t>
  </si>
  <si>
    <t>Avg. Revenue per Account</t>
  </si>
  <si>
    <t>No. of Distinct Accounts</t>
  </si>
  <si>
    <t>Avg. Order Size</t>
  </si>
  <si>
    <t>Monthly Avg. No. of Orders</t>
  </si>
  <si>
    <t>Sales Performance by KAM</t>
  </si>
  <si>
    <t>New Accounts Acquired by KAM</t>
  </si>
  <si>
    <t>No. of Acc.</t>
  </si>
  <si>
    <t>Top 10 Accounts vs Others</t>
  </si>
  <si>
    <t>Sales %</t>
  </si>
  <si>
    <t>Top 10 Accounts</t>
  </si>
  <si>
    <t>Others</t>
  </si>
  <si>
    <t>Sales Target Achievement</t>
  </si>
  <si>
    <t>New Account</t>
  </si>
  <si>
    <t>Difference</t>
  </si>
  <si>
    <t>Acc. Target Achievement</t>
  </si>
  <si>
    <t>First Order Date</t>
  </si>
  <si>
    <t>Acquired By</t>
  </si>
  <si>
    <t>Overall</t>
  </si>
  <si>
    <t>Account</t>
  </si>
  <si>
    <t>Date</t>
  </si>
  <si>
    <t>Value</t>
  </si>
  <si>
    <t>Cognizant Technology Solutions</t>
  </si>
  <si>
    <t>Emma</t>
  </si>
  <si>
    <t>Amazon</t>
  </si>
  <si>
    <t>Tata Consultancy Services</t>
  </si>
  <si>
    <t>Google</t>
  </si>
  <si>
    <t>Microsoft</t>
  </si>
  <si>
    <t>Sofia</t>
  </si>
  <si>
    <t>Facebook</t>
  </si>
  <si>
    <t>Ernst &amp; Young</t>
  </si>
  <si>
    <t>Infosys</t>
  </si>
  <si>
    <t>Apple</t>
  </si>
  <si>
    <t>Hcl America</t>
  </si>
  <si>
    <t>Peter</t>
  </si>
  <si>
    <t>Accenture</t>
  </si>
  <si>
    <t>IBM</t>
  </si>
  <si>
    <t>Deloitte Consulting</t>
  </si>
  <si>
    <t>Marie</t>
  </si>
  <si>
    <t>Intel</t>
  </si>
  <si>
    <t>Capgemini</t>
  </si>
  <si>
    <t>Wal-Mart Associates</t>
  </si>
  <si>
    <t>Jpmorgan Chase</t>
  </si>
  <si>
    <t>Wipro</t>
  </si>
  <si>
    <t>Tekorg</t>
  </si>
  <si>
    <t>Compunnel Software Group</t>
  </si>
  <si>
    <t>Qualcomm Technologies</t>
  </si>
  <si>
    <t>Salesforce.Com</t>
  </si>
  <si>
    <t>Tech Mahindra</t>
  </si>
  <si>
    <t>Cisco Systems</t>
  </si>
  <si>
    <t>Goldman Sachs &amp;</t>
  </si>
  <si>
    <t>Deloitte &amp; Touche</t>
  </si>
  <si>
    <t>Mphasis</t>
  </si>
  <si>
    <t>Mindtree</t>
  </si>
  <si>
    <t>Larsen &amp; Toubro Infotech</t>
  </si>
  <si>
    <t>Atos Syntel</t>
  </si>
  <si>
    <t>Citibank</t>
  </si>
  <si>
    <t>Fidelity Technology Group</t>
  </si>
  <si>
    <t>Kforce</t>
  </si>
  <si>
    <t>Paypal</t>
  </si>
  <si>
    <t>Tesla</t>
  </si>
  <si>
    <t>Randstad Technologies</t>
  </si>
  <si>
    <t>Linkedin</t>
  </si>
  <si>
    <t>Oracle America</t>
  </si>
  <si>
    <t>PwC Advisory Services</t>
  </si>
  <si>
    <t>Cummins</t>
  </si>
  <si>
    <t>Uber Technologies</t>
  </si>
  <si>
    <t>Cgi Technologies And Solutions</t>
  </si>
  <si>
    <t>Ebay</t>
  </si>
  <si>
    <t>Virtusa</t>
  </si>
  <si>
    <t>L&amp;T Technology Services</t>
  </si>
  <si>
    <t>Anthem</t>
  </si>
  <si>
    <t>Intuit</t>
  </si>
  <si>
    <t>Rivian Automotive</t>
  </si>
  <si>
    <t>General Motors Company</t>
  </si>
  <si>
    <t>Mckinsey &amp; Company United States</t>
  </si>
  <si>
    <t>Adobe</t>
  </si>
  <si>
    <t>Amazon Development Center</t>
  </si>
  <si>
    <t>Blackrock Financial Management</t>
  </si>
  <si>
    <t>Synechron</t>
  </si>
  <si>
    <t>Goldman Sachs Services</t>
  </si>
  <si>
    <t>PwC</t>
  </si>
  <si>
    <t>Bank Of America</t>
  </si>
  <si>
    <t>Vmware</t>
  </si>
  <si>
    <t>Capital One Services</t>
  </si>
  <si>
    <t>T-Mobile Usa</t>
  </si>
  <si>
    <t>Hexaware Technologies</t>
  </si>
  <si>
    <t>Amy</t>
  </si>
  <si>
    <t>Mastech Digital Technologies</t>
  </si>
  <si>
    <t>Ford Motor Company</t>
  </si>
  <si>
    <t>Comcast Cable Communications</t>
  </si>
  <si>
    <t>Populus Group</t>
  </si>
  <si>
    <t>Kpmg</t>
  </si>
  <si>
    <t>Fis Management Services</t>
  </si>
  <si>
    <t>Nvidia</t>
  </si>
  <si>
    <t>Ust Global</t>
  </si>
  <si>
    <t>Optum Services</t>
  </si>
  <si>
    <t>U.S. Bank National Association</t>
  </si>
  <si>
    <t>Dfs Services</t>
  </si>
  <si>
    <t>Deloitte Tax</t>
  </si>
  <si>
    <t>David</t>
  </si>
  <si>
    <t>Micron Technology</t>
  </si>
  <si>
    <t>NTT DATA</t>
  </si>
  <si>
    <t>AmEx Travel Related Services</t>
  </si>
  <si>
    <t>HP Enterprise Company</t>
  </si>
  <si>
    <t>Morgan Stanley Services Group</t>
  </si>
  <si>
    <t>University Of Michigan</t>
  </si>
  <si>
    <t>Dell Usa</t>
  </si>
  <si>
    <t>Cerner</t>
  </si>
  <si>
    <t>Adam</t>
  </si>
  <si>
    <t>Management Health Systems</t>
  </si>
  <si>
    <t>Western Digital Technologies</t>
  </si>
  <si>
    <t>The Boston Consulting Group</t>
  </si>
  <si>
    <t>Advanced Micro Devices</t>
  </si>
  <si>
    <t>VM Ware</t>
  </si>
  <si>
    <t>Oath Holdings</t>
  </si>
  <si>
    <t>Juniper Networks</t>
  </si>
  <si>
    <t>Wasi</t>
  </si>
  <si>
    <t>Wayfair</t>
  </si>
  <si>
    <t>Doordash</t>
  </si>
  <si>
    <t>Palo Alto Networks</t>
  </si>
  <si>
    <t>Charles Schwab And Company</t>
  </si>
  <si>
    <t>System Soft Technologies</t>
  </si>
  <si>
    <t>Barclays Services</t>
  </si>
  <si>
    <t>Expedia</t>
  </si>
  <si>
    <t>Hcl Global Systems</t>
  </si>
  <si>
    <t>Amgen</t>
  </si>
  <si>
    <t>Twitter</t>
  </si>
  <si>
    <t>Nike</t>
  </si>
  <si>
    <t>Applied Materials</t>
  </si>
  <si>
    <t>JMI Hospital</t>
  </si>
  <si>
    <t>JMI Marketing</t>
  </si>
  <si>
    <t>Community Bank</t>
  </si>
  <si>
    <t>GIZ</t>
  </si>
  <si>
    <t>Navana Foods</t>
  </si>
  <si>
    <t>BRAC International</t>
  </si>
  <si>
    <t>New Asia - JMI Group</t>
  </si>
  <si>
    <t>The Padma Bank Ltd</t>
  </si>
  <si>
    <t>CARDIFF International School</t>
  </si>
  <si>
    <t>Edison DG Services</t>
  </si>
  <si>
    <t>Partex Star Group</t>
  </si>
  <si>
    <t>Steven</t>
  </si>
  <si>
    <t>Epyllion</t>
  </si>
  <si>
    <t>Orgenergostroy</t>
  </si>
  <si>
    <t>Aamra Infotainment Limited</t>
  </si>
  <si>
    <t>Padma Bank Ltd</t>
  </si>
  <si>
    <t>Ultra Maritime Services &amp; Trading Ltd.</t>
  </si>
  <si>
    <t>Mitsubishi (Rangs Group)</t>
  </si>
  <si>
    <t>RANCON (Rangs Group)</t>
  </si>
  <si>
    <t>Educo</t>
  </si>
  <si>
    <t>Rangs (RWL)</t>
  </si>
  <si>
    <t>MM Builders &amp; Engineers Ltd.</t>
  </si>
  <si>
    <t>Trust Bank Limited</t>
  </si>
  <si>
    <t>Rancon Motor Bikes</t>
  </si>
  <si>
    <t>MR Corporation</t>
  </si>
  <si>
    <t>Rancon British Motors Limited</t>
  </si>
  <si>
    <t>RANCON TRUCKS &amp; BUSES LIMITED</t>
  </si>
  <si>
    <t>JMI - Nippro</t>
  </si>
  <si>
    <t>Action Aid</t>
  </si>
  <si>
    <t>Provati Courier Service Ltd.</t>
  </si>
  <si>
    <t>Sheba XYZ</t>
  </si>
  <si>
    <t>Bay Services Ltd.</t>
  </si>
  <si>
    <t>Circle Fintech Limited</t>
  </si>
  <si>
    <t>Verbatim</t>
  </si>
  <si>
    <t>CEVA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</si>
</sst>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20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11" borderId="0" applyNumberFormat="0" applyBorder="0" applyAlignment="0" applyProtection="0"/>
    <xf numFmtId="0" fontId="1" fillId="12" borderId="0" applyNumberFormat="0" applyBorder="0" applyAlignment="0" applyProtection="0"/>
    <xf numFmtId="0" fontId="12" fillId="0" borderId="6" applyNumberFormat="0" applyFill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164" fontId="5" fillId="3" borderId="3" xfId="5" applyNumberFormat="1"/>
    <xf numFmtId="0" fontId="3" fillId="0" borderId="1" xfId="3"/>
    <xf numFmtId="0" fontId="2" fillId="0" borderId="0" xfId="2"/>
    <xf numFmtId="0" fontId="8" fillId="0" borderId="0" xfId="0" applyFont="1" applyAlignment="1">
      <alignment horizontal="center"/>
    </xf>
    <xf numFmtId="0" fontId="10" fillId="0" borderId="0" xfId="2" applyFont="1"/>
    <xf numFmtId="164" fontId="9" fillId="0" borderId="0" xfId="1" applyNumberFormat="1" applyFont="1"/>
    <xf numFmtId="0" fontId="0" fillId="0" borderId="0" xfId="0" applyAlignment="1">
      <alignment horizontal="left"/>
    </xf>
    <xf numFmtId="17" fontId="9" fillId="0" borderId="0" xfId="0" applyNumberFormat="1" applyFont="1"/>
    <xf numFmtId="0" fontId="0" fillId="7" borderId="0" xfId="0" applyFill="1" applyAlignment="1">
      <alignment horizontal="left"/>
    </xf>
    <xf numFmtId="14" fontId="0" fillId="7" borderId="0" xfId="0" applyNumberFormat="1" applyFill="1"/>
    <xf numFmtId="9" fontId="5" fillId="3" borderId="3" xfId="5" applyNumberFormat="1"/>
    <xf numFmtId="0" fontId="5" fillId="3" borderId="3" xfId="5" applyAlignment="1">
      <alignment horizontal="center"/>
    </xf>
    <xf numFmtId="0" fontId="7" fillId="0" borderId="4" xfId="0" applyFont="1" applyBorder="1"/>
    <xf numFmtId="0" fontId="0" fillId="0" borderId="4" xfId="0" applyBorder="1"/>
    <xf numFmtId="164" fontId="0" fillId="0" borderId="4" xfId="1" applyNumberFormat="1" applyFont="1" applyBorder="1"/>
    <xf numFmtId="0" fontId="0" fillId="0" borderId="4" xfId="0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left"/>
    </xf>
    <xf numFmtId="0" fontId="11" fillId="0" borderId="5" xfId="0" applyFont="1" applyBorder="1" applyAlignment="1">
      <alignment horizontal="left"/>
    </xf>
    <xf numFmtId="0" fontId="6" fillId="11" borderId="0" xfId="10" applyFont="1" applyAlignment="1">
      <alignment horizontal="centerContinuous"/>
    </xf>
    <xf numFmtId="0" fontId="6" fillId="8" borderId="5" xfId="6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0" fontId="0" fillId="7" borderId="0" xfId="0" applyFill="1" applyAlignment="1">
      <alignment horizontal="center"/>
    </xf>
    <xf numFmtId="0" fontId="6" fillId="6" borderId="0" xfId="7" applyFont="1" applyFill="1" applyAlignment="1">
      <alignment horizontal="center" vertical="center" wrapText="1"/>
    </xf>
    <xf numFmtId="0" fontId="6" fillId="6" borderId="0" xfId="7" applyFont="1" applyFill="1" applyAlignment="1">
      <alignment horizontal="left" vertical="center" wrapText="1"/>
    </xf>
    <xf numFmtId="17" fontId="11" fillId="0" borderId="0" xfId="0" applyNumberFormat="1" applyFont="1"/>
    <xf numFmtId="14" fontId="12" fillId="0" borderId="6" xfId="12" applyNumberFormat="1" applyFill="1"/>
    <xf numFmtId="14" fontId="4" fillId="2" borderId="2" xfId="4" applyNumberFormat="1"/>
    <xf numFmtId="0" fontId="9" fillId="0" borderId="5" xfId="0" applyFont="1" applyBorder="1" applyAlignment="1">
      <alignment horizontal="center"/>
    </xf>
    <xf numFmtId="0" fontId="6" fillId="9" borderId="0" xfId="8" applyFont="1" applyAlignment="1">
      <alignment horizontal="center" vertical="center" wrapText="1"/>
    </xf>
    <xf numFmtId="164" fontId="13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164" fontId="0" fillId="0" borderId="0" xfId="1" applyNumberFormat="1" applyFont="1" applyBorder="1"/>
    <xf numFmtId="4" fontId="0" fillId="0" borderId="0" xfId="0" applyNumberFormat="1"/>
    <xf numFmtId="0" fontId="0" fillId="0" borderId="7" xfId="0" applyBorder="1" applyAlignment="1">
      <alignment horizontal="centerContinuous"/>
    </xf>
    <xf numFmtId="0" fontId="0" fillId="0" borderId="7" xfId="0" applyBorder="1"/>
    <xf numFmtId="164" fontId="0" fillId="0" borderId="4" xfId="0" applyNumberFormat="1" applyBorder="1"/>
    <xf numFmtId="9" fontId="0" fillId="0" borderId="4" xfId="0" applyNumberFormat="1" applyBorder="1"/>
    <xf numFmtId="0" fontId="6" fillId="13" borderId="0" xfId="0" applyFont="1" applyFill="1" applyAlignment="1">
      <alignment horizontal="center"/>
    </xf>
    <xf numFmtId="0" fontId="6" fillId="13" borderId="0" xfId="0" applyFont="1" applyFill="1"/>
    <xf numFmtId="0" fontId="1" fillId="14" borderId="0" xfId="11" applyFill="1" applyAlignment="1">
      <alignment horizontal="center"/>
    </xf>
    <xf numFmtId="0" fontId="1" fillId="15" borderId="0" xfId="9" applyFill="1" applyAlignment="1">
      <alignment horizontal="center"/>
    </xf>
    <xf numFmtId="0" fontId="6" fillId="16" borderId="0" xfId="0" applyFont="1" applyFill="1" applyAlignment="1">
      <alignment horizontal="centerContinuous"/>
    </xf>
    <xf numFmtId="0" fontId="1" fillId="17" borderId="0" xfId="11" applyFill="1" applyAlignment="1">
      <alignment horizontal="center"/>
    </xf>
    <xf numFmtId="0" fontId="6" fillId="18" borderId="0" xfId="8" applyFont="1" applyFill="1" applyAlignment="1">
      <alignment horizontal="centerContinuous"/>
    </xf>
    <xf numFmtId="0" fontId="0" fillId="17" borderId="0" xfId="11" applyFont="1" applyFill="1" applyAlignment="1">
      <alignment horizontal="center"/>
    </xf>
    <xf numFmtId="0" fontId="7" fillId="0" borderId="8" xfId="0" applyFont="1" applyBorder="1"/>
    <xf numFmtId="164" fontId="7" fillId="0" borderId="4" xfId="1" applyNumberFormat="1" applyFont="1" applyBorder="1"/>
    <xf numFmtId="0" fontId="7" fillId="0" borderId="7" xfId="0" applyFont="1" applyBorder="1"/>
    <xf numFmtId="0" fontId="7" fillId="0" borderId="9" xfId="0" applyFont="1" applyBorder="1" applyAlignment="1">
      <alignment horizontal="left"/>
    </xf>
    <xf numFmtId="0" fontId="2" fillId="0" borderId="0" xfId="2" applyAlignment="1">
      <alignment horizontal="left"/>
    </xf>
    <xf numFmtId="0" fontId="0" fillId="19" borderId="7" xfId="0" applyFill="1" applyBorder="1"/>
    <xf numFmtId="0" fontId="7" fillId="19" borderId="7" xfId="0" applyFont="1" applyFill="1" applyBorder="1"/>
    <xf numFmtId="0" fontId="7" fillId="0" borderId="10" xfId="0" applyFont="1" applyBorder="1"/>
    <xf numFmtId="164" fontId="7" fillId="0" borderId="10" xfId="0" applyNumberFormat="1" applyFont="1" applyBorder="1"/>
    <xf numFmtId="9" fontId="7" fillId="0" borderId="10" xfId="13" applyFont="1" applyBorder="1"/>
    <xf numFmtId="9" fontId="0" fillId="0" borderId="0" xfId="13" applyFont="1" applyBorder="1"/>
    <xf numFmtId="17" fontId="6" fillId="13" borderId="0" xfId="0" applyNumberFormat="1" applyFont="1" applyFill="1" applyAlignment="1">
      <alignment horizontal="center"/>
    </xf>
    <xf numFmtId="164" fontId="7" fillId="0" borderId="10" xfId="1" applyNumberFormat="1" applyFont="1" applyBorder="1"/>
    <xf numFmtId="164" fontId="0" fillId="0" borderId="4" xfId="0" applyNumberFormat="1" applyBorder="1" applyAlignment="1">
      <alignment horizontal="center"/>
    </xf>
    <xf numFmtId="164" fontId="7" fillId="0" borderId="0" xfId="1" applyNumberFormat="1" applyFont="1"/>
    <xf numFmtId="0" fontId="7" fillId="0" borderId="0" xfId="0" applyFont="1"/>
    <xf numFmtId="9" fontId="7" fillId="0" borderId="0" xfId="13" applyFont="1" applyBorder="1"/>
    <xf numFmtId="164" fontId="7" fillId="0" borderId="0" xfId="0" applyNumberFormat="1" applyFont="1"/>
    <xf numFmtId="17" fontId="0" fillId="0" borderId="0" xfId="0" applyNumberFormat="1"/>
    <xf numFmtId="0" fontId="9" fillId="0" borderId="0" xfId="0" applyFont="1"/>
    <xf numFmtId="43" fontId="5" fillId="3" borderId="3" xfId="1" applyFont="1" applyFill="1" applyBorder="1"/>
    <xf numFmtId="3" fontId="5" fillId="3" borderId="3" xfId="1" applyNumberFormat="1" applyFont="1" applyFill="1" applyBorder="1"/>
  </cellXfs>
  <cellStyles count="14">
    <cellStyle name="40% - Accent3" xfId="9" builtinId="39"/>
    <cellStyle name="40% - Accent5" xfId="11" builtinId="47"/>
    <cellStyle name="Accent1" xfId="7" builtinId="29"/>
    <cellStyle name="Accent2" xfId="6" builtinId="33"/>
    <cellStyle name="Accent3" xfId="8" builtinId="37"/>
    <cellStyle name="Accent5" xfId="10" builtinId="45"/>
    <cellStyle name="Comma" xfId="1" builtinId="3"/>
    <cellStyle name="Heading 3" xfId="3" builtinId="18"/>
    <cellStyle name="Input" xfId="4" builtinId="20"/>
    <cellStyle name="Linked Cell" xfId="12" builtinId="24"/>
    <cellStyle name="Normal" xfId="0" builtinId="0"/>
    <cellStyle name="Output" xfId="5" builtinId="21"/>
    <cellStyle name="Percent" xfId="13" builtinId="5"/>
    <cellStyle name="Title" xfId="2" builtinId="1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"/>
    </dxf>
    <dxf>
      <numFmt numFmtId="0" formatCode="General"/>
    </dxf>
    <dxf>
      <numFmt numFmtId="0" formatCode="General"/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404040"/>
      <color rgb="FF8CC36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Sales</a:t>
            </a:r>
          </a:p>
        </c:rich>
      </c:tx>
      <c:layout>
        <c:manualLayout>
          <c:xMode val="edge"/>
          <c:yMode val="edge"/>
          <c:x val="1.7128858499191772E-2"/>
          <c:y val="3.555555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 Sales ($ Mn)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[0]!ChartSalesActual</c:f>
              <c:numCache>
                <c:formatCode>_(* #,##0.00_);_(* \(#,##0.00\);_(* "-"??_);_(@_)</c:formatCode>
                <c:ptCount val="12"/>
                <c:pt idx="0">
                  <c:v>5.6252330199999996</c:v>
                </c:pt>
                <c:pt idx="1">
                  <c:v>5.291869329999999</c:v>
                </c:pt>
                <c:pt idx="2">
                  <c:v>6.597757800000001</c:v>
                </c:pt>
                <c:pt idx="3">
                  <c:v>4.4475237300000003</c:v>
                </c:pt>
                <c:pt idx="4">
                  <c:v>4.4858791940000007</c:v>
                </c:pt>
                <c:pt idx="5">
                  <c:v>5.7219731200000004</c:v>
                </c:pt>
                <c:pt idx="6">
                  <c:v>6.3897231899999998</c:v>
                </c:pt>
                <c:pt idx="7">
                  <c:v>4.7147926399999998</c:v>
                </c:pt>
                <c:pt idx="8">
                  <c:v>5.3372220800000001</c:v>
                </c:pt>
                <c:pt idx="9">
                  <c:v>9.9987956750000002</c:v>
                </c:pt>
                <c:pt idx="10">
                  <c:v>5.2990218199999992</c:v>
                </c:pt>
                <c:pt idx="11">
                  <c:v>12.043591891999998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8-4E98-99B0-EFAA7A917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04332143"/>
        <c:axId val="312009807"/>
      </c:barChart>
      <c:lineChart>
        <c:grouping val="standard"/>
        <c:varyColors val="0"/>
        <c:ser>
          <c:idx val="1"/>
          <c:order val="1"/>
          <c:tx>
            <c:v>Sales Growth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[0]!ChartSalesGrowth</c:f>
              <c:numCache>
                <c:formatCode>0%</c:formatCode>
                <c:ptCount val="12"/>
                <c:pt idx="0">
                  <c:v>0.23609610067344611</c:v>
                </c:pt>
                <c:pt idx="1">
                  <c:v>-5.9262201017230121E-2</c:v>
                </c:pt>
                <c:pt idx="2">
                  <c:v>0.24677262202919925</c:v>
                </c:pt>
                <c:pt idx="3">
                  <c:v>-0.32590375930441096</c:v>
                </c:pt>
                <c:pt idx="4">
                  <c:v>8.6240043512932907E-3</c:v>
                </c:pt>
                <c:pt idx="5">
                  <c:v>0.27555221006693897</c:v>
                </c:pt>
                <c:pt idx="6">
                  <c:v>0.11669926719264279</c:v>
                </c:pt>
                <c:pt idx="7">
                  <c:v>-0.26212881218724593</c:v>
                </c:pt>
                <c:pt idx="8">
                  <c:v>0.13201629160089645</c:v>
                </c:pt>
                <c:pt idx="9">
                  <c:v>0.8734082121986575</c:v>
                </c:pt>
                <c:pt idx="10">
                  <c:v>-0.47003399286884628</c:v>
                </c:pt>
                <c:pt idx="11">
                  <c:v>1.2727953009259361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678-4E98-99B0-EFAA7A917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480303"/>
        <c:axId val="2064910927"/>
      </c:lineChart>
      <c:dateAx>
        <c:axId val="40433214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09807"/>
        <c:crosses val="autoZero"/>
        <c:auto val="1"/>
        <c:lblOffset val="100"/>
        <c:baseTimeUnit val="months"/>
      </c:dateAx>
      <c:valAx>
        <c:axId val="312009807"/>
        <c:scaling>
          <c:orientation val="minMax"/>
          <c:max val="15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2143"/>
        <c:crosses val="autoZero"/>
        <c:crossBetween val="between"/>
      </c:valAx>
      <c:valAx>
        <c:axId val="2064910927"/>
        <c:scaling>
          <c:orientation val="minMax"/>
          <c:min val="-1.5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480303"/>
        <c:crosses val="max"/>
        <c:crossBetween val="between"/>
      </c:valAx>
      <c:dateAx>
        <c:axId val="40848030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064910927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Forecasted Sales</c:v>
          </c:tx>
          <c:spPr>
            <a:solidFill>
              <a:schemeClr val="accent1">
                <a:lumMod val="20000"/>
                <a:lumOff val="80000"/>
              </a:schemeClr>
            </a:solidFill>
            <a:ln w="19050">
              <a:noFill/>
            </a:ln>
            <a:effectLst/>
          </c:spPr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[0]!ChartSalesForecast</c:f>
              <c:numCache>
                <c:formatCode>_(* #,##0.00_);_(* \(#,##0.00\);_(* "-"??_);_(@_)</c:formatCode>
                <c:ptCount val="12"/>
                <c:pt idx="0">
                  <c:v>8.5366262998527134</c:v>
                </c:pt>
                <c:pt idx="1">
                  <c:v>9.6551437620320026</c:v>
                </c:pt>
                <c:pt idx="2">
                  <c:v>10.935995030207739</c:v>
                </c:pt>
                <c:pt idx="3">
                  <c:v>12.43470719281607</c:v>
                </c:pt>
                <c:pt idx="4">
                  <c:v>6.2562720000000001</c:v>
                </c:pt>
                <c:pt idx="5">
                  <c:v>6.8890086000000004</c:v>
                </c:pt>
                <c:pt idx="6">
                  <c:v>22.618518352799999</c:v>
                </c:pt>
                <c:pt idx="7">
                  <c:v>8.4498984138240019</c:v>
                </c:pt>
                <c:pt idx="8">
                  <c:v>9.3884407019308824</c:v>
                </c:pt>
                <c:pt idx="9">
                  <c:v>25.439638242819207</c:v>
                </c:pt>
                <c:pt idx="10">
                  <c:v>11.609191700097451</c:v>
                </c:pt>
                <c:pt idx="11">
                  <c:v>12.903016099225551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1-459A-B424-FD1FE41E8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63408"/>
        <c:axId val="120687712"/>
      </c:areaChart>
      <c:lineChart>
        <c:grouping val="standard"/>
        <c:varyColors val="0"/>
        <c:ser>
          <c:idx val="1"/>
          <c:order val="1"/>
          <c:tx>
            <c:v>Actual Sales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SalesCalc!$F$7:$F$14</c:f>
              <c:numCache>
                <c:formatCode>mmm\-yy</c:formatCode>
                <c:ptCount val="8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</c:numCache>
            </c:numRef>
          </c:cat>
          <c:val>
            <c:numRef>
              <c:f>[0]!ChartSalesActual</c:f>
              <c:numCache>
                <c:formatCode>_(* #,##0.00_);_(* \(#,##0.00\);_(* "-"??_);_(@_)</c:formatCode>
                <c:ptCount val="12"/>
                <c:pt idx="0">
                  <c:v>5.6252330199999996</c:v>
                </c:pt>
                <c:pt idx="1">
                  <c:v>5.291869329999999</c:v>
                </c:pt>
                <c:pt idx="2">
                  <c:v>6.597757800000001</c:v>
                </c:pt>
                <c:pt idx="3">
                  <c:v>4.4475237300000003</c:v>
                </c:pt>
                <c:pt idx="4">
                  <c:v>4.4858791940000007</c:v>
                </c:pt>
                <c:pt idx="5">
                  <c:v>5.7219731200000004</c:v>
                </c:pt>
                <c:pt idx="6">
                  <c:v>6.3897231899999998</c:v>
                </c:pt>
                <c:pt idx="7">
                  <c:v>4.7147926399999998</c:v>
                </c:pt>
                <c:pt idx="8">
                  <c:v>5.3372220800000001</c:v>
                </c:pt>
                <c:pt idx="9">
                  <c:v>9.9987956750000002</c:v>
                </c:pt>
                <c:pt idx="10">
                  <c:v>5.2990218199999992</c:v>
                </c:pt>
                <c:pt idx="11">
                  <c:v>12.043591891999998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1-459A-B424-FD1FE41E8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63408"/>
        <c:axId val="120687712"/>
      </c:lineChart>
      <c:dateAx>
        <c:axId val="18746340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0687712"/>
        <c:crosses val="autoZero"/>
        <c:auto val="1"/>
        <c:lblOffset val="100"/>
        <c:baseTimeUnit val="months"/>
      </c:dateAx>
      <c:valAx>
        <c:axId val="120687712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8746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vs Returning Customers</a:t>
            </a:r>
          </a:p>
        </c:rich>
      </c:tx>
      <c:layout>
        <c:manualLayout>
          <c:xMode val="edge"/>
          <c:yMode val="edge"/>
          <c:x val="1.3790463692038504E-2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Returning Customers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[0]!ChartReturnOrders</c:f>
              <c:numCache>
                <c:formatCode>General</c:formatCode>
                <c:ptCount val="12"/>
                <c:pt idx="0">
                  <c:v>55</c:v>
                </c:pt>
                <c:pt idx="1">
                  <c:v>56</c:v>
                </c:pt>
                <c:pt idx="2">
                  <c:v>54</c:v>
                </c:pt>
                <c:pt idx="3">
                  <c:v>61</c:v>
                </c:pt>
                <c:pt idx="4">
                  <c:v>66</c:v>
                </c:pt>
                <c:pt idx="5">
                  <c:v>61</c:v>
                </c:pt>
                <c:pt idx="6">
                  <c:v>58</c:v>
                </c:pt>
                <c:pt idx="7">
                  <c:v>51</c:v>
                </c:pt>
                <c:pt idx="8">
                  <c:v>47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2-41CF-BFE8-17024FFCEF43}"/>
            </c:ext>
          </c:extLst>
        </c:ser>
        <c:ser>
          <c:idx val="0"/>
          <c:order val="1"/>
          <c:tx>
            <c:v>New Customers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[0]!ChartNewOrders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12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2-41CF-BFE8-17024FFCE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62080"/>
        <c:axId val="120735968"/>
      </c:lineChart>
      <c:dateAx>
        <c:axId val="1115620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968"/>
        <c:crosses val="autoZero"/>
        <c:auto val="1"/>
        <c:lblOffset val="100"/>
        <c:baseTimeUnit val="months"/>
      </c:dateAx>
      <c:valAx>
        <c:axId val="120735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5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Accounts Acquired</a:t>
            </a:r>
          </a:p>
        </c:rich>
      </c:tx>
      <c:layout>
        <c:manualLayout>
          <c:xMode val="edge"/>
          <c:yMode val="edge"/>
          <c:x val="2.6697834645669292E-2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New Accounts Acquired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SalesCalc!$S$33:$S$37</c:f>
              <c:strCache>
                <c:ptCount val="5"/>
                <c:pt idx="0">
                  <c:v>Sofia</c:v>
                </c:pt>
                <c:pt idx="1">
                  <c:v>Emma</c:v>
                </c:pt>
                <c:pt idx="2">
                  <c:v>Wasi</c:v>
                </c:pt>
                <c:pt idx="3">
                  <c:v>Steven</c:v>
                </c:pt>
                <c:pt idx="4">
                  <c:v>Peter</c:v>
                </c:pt>
              </c:strCache>
            </c:strRef>
          </c:cat>
          <c:val>
            <c:numRef>
              <c:f>SalesCalc!$T$33:$T$37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A-4F12-AFE7-B0B68D97B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17701647"/>
        <c:axId val="1514381551"/>
      </c:barChart>
      <c:catAx>
        <c:axId val="15177016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81551"/>
        <c:crosses val="autoZero"/>
        <c:auto val="1"/>
        <c:lblAlgn val="ctr"/>
        <c:lblOffset val="100"/>
        <c:noMultiLvlLbl val="0"/>
      </c:catAx>
      <c:valAx>
        <c:axId val="1514381551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151770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- Forecast vs Actual</a:t>
            </a:r>
          </a:p>
        </c:rich>
      </c:tx>
      <c:layout>
        <c:manualLayout>
          <c:xMode val="edge"/>
          <c:yMode val="edge"/>
          <c:x val="7.9963283278114885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Forecast ($ Mn)</c:v>
          </c:tx>
          <c:spPr>
            <a:ln w="381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38100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[0]!ChartSalesForecast</c:f>
              <c:numCache>
                <c:formatCode>_(* #,##0.00_);_(* \(#,##0.00\);_(* "-"??_);_(@_)</c:formatCode>
                <c:ptCount val="12"/>
                <c:pt idx="0">
                  <c:v>8.5366262998527134</c:v>
                </c:pt>
                <c:pt idx="1">
                  <c:v>9.6551437620320026</c:v>
                </c:pt>
                <c:pt idx="2">
                  <c:v>10.935995030207739</c:v>
                </c:pt>
                <c:pt idx="3">
                  <c:v>12.43470719281607</c:v>
                </c:pt>
                <c:pt idx="4">
                  <c:v>6.2562720000000001</c:v>
                </c:pt>
                <c:pt idx="5">
                  <c:v>6.8890086000000004</c:v>
                </c:pt>
                <c:pt idx="6">
                  <c:v>22.618518352799999</c:v>
                </c:pt>
                <c:pt idx="7">
                  <c:v>8.4498984138240019</c:v>
                </c:pt>
                <c:pt idx="8">
                  <c:v>9.3884407019308824</c:v>
                </c:pt>
                <c:pt idx="9">
                  <c:v>25.439638242819207</c:v>
                </c:pt>
                <c:pt idx="10">
                  <c:v>11.609191700097451</c:v>
                </c:pt>
                <c:pt idx="11">
                  <c:v>12.903016099225551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2-4A21-88EA-5A9C0B29F84D}"/>
            </c:ext>
          </c:extLst>
        </c:ser>
        <c:ser>
          <c:idx val="1"/>
          <c:order val="1"/>
          <c:tx>
            <c:v>Actual ($ Mn)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[0]!ChartSalesActual</c:f>
              <c:numCache>
                <c:formatCode>_(* #,##0.00_);_(* \(#,##0.00\);_(* "-"??_);_(@_)</c:formatCode>
                <c:ptCount val="12"/>
                <c:pt idx="0">
                  <c:v>5.6252330199999996</c:v>
                </c:pt>
                <c:pt idx="1">
                  <c:v>5.291869329999999</c:v>
                </c:pt>
                <c:pt idx="2">
                  <c:v>6.597757800000001</c:v>
                </c:pt>
                <c:pt idx="3">
                  <c:v>4.4475237300000003</c:v>
                </c:pt>
                <c:pt idx="4">
                  <c:v>4.4858791940000007</c:v>
                </c:pt>
                <c:pt idx="5">
                  <c:v>5.7219731200000004</c:v>
                </c:pt>
                <c:pt idx="6">
                  <c:v>6.3897231899999998</c:v>
                </c:pt>
                <c:pt idx="7">
                  <c:v>4.7147926399999998</c:v>
                </c:pt>
                <c:pt idx="8">
                  <c:v>5.3372220800000001</c:v>
                </c:pt>
                <c:pt idx="9">
                  <c:v>9.9987956750000002</c:v>
                </c:pt>
                <c:pt idx="10">
                  <c:v>5.2990218199999992</c:v>
                </c:pt>
                <c:pt idx="11">
                  <c:v>12.043591891999998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82-4A21-88EA-5A9C0B29F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783439"/>
        <c:axId val="1714712575"/>
      </c:lineChart>
      <c:dateAx>
        <c:axId val="88878343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712575"/>
        <c:crosses val="autoZero"/>
        <c:auto val="1"/>
        <c:lblOffset val="100"/>
        <c:baseTimeUnit val="months"/>
      </c:dateAx>
      <c:valAx>
        <c:axId val="1714712575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88878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Account</a:t>
            </a:r>
            <a:r>
              <a:rPr lang="en-US"/>
              <a:t> - Forecast vs Actual</a:t>
            </a:r>
          </a:p>
        </c:rich>
      </c:tx>
      <c:layout>
        <c:manualLayout>
          <c:xMode val="edge"/>
          <c:yMode val="edge"/>
          <c:x val="7.9963283278114885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Forecasted Acc.</c:v>
          </c:tx>
          <c:spPr>
            <a:ln w="381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38100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[0]!ChartNewAccForecast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2-4A21-88EA-5A9C0B29F84D}"/>
            </c:ext>
          </c:extLst>
        </c:ser>
        <c:ser>
          <c:idx val="1"/>
          <c:order val="1"/>
          <c:tx>
            <c:v>Actual Acc.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[0]!ChartMonths</c:f>
              <c:numCache>
                <c:formatCode>mmm\-yy</c:formatCode>
                <c:ptCount val="12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</c:numCache>
            </c:numRef>
          </c:cat>
          <c:val>
            <c:numRef>
              <c:f>[0]!ChartNewAccActual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12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82-4A21-88EA-5A9C0B29F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783439"/>
        <c:axId val="1714712575"/>
      </c:lineChart>
      <c:dateAx>
        <c:axId val="88878343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712575"/>
        <c:crosses val="autoZero"/>
        <c:auto val="1"/>
        <c:lblOffset val="100"/>
        <c:baseTimeUnit val="months"/>
      </c:dateAx>
      <c:valAx>
        <c:axId val="1714712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878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13914807756916"/>
          <c:y val="6.6666636755889023E-3"/>
          <c:w val="0.62073110006160415"/>
          <c:h val="0.99333333333333329"/>
        </c:manualLayout>
      </c:layout>
      <c:doughnutChart>
        <c:varyColors val="1"/>
        <c:ser>
          <c:idx val="0"/>
          <c:order val="0"/>
          <c:tx>
            <c:strRef>
              <c:f>AchvCalc!$B$4</c:f>
              <c:strCache>
                <c:ptCount val="1"/>
                <c:pt idx="0">
                  <c:v>Sales Target Achievement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3A-414A-9D5A-6B76F45B5091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3A-414A-9D5A-6B76F45B509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3A-414A-9D5A-6B76F45B5091}"/>
              </c:ext>
            </c:extLst>
          </c:dPt>
          <c:val>
            <c:numRef>
              <c:f>(AchvCalc!$C$6,AchvCalc!$C$7,AchvCalc!$C$5)</c:f>
              <c:numCache>
                <c:formatCode>_(* #,##0.00_);_(* \(#,##0.00\);_(* "-"??_);_(@_)</c:formatCode>
                <c:ptCount val="3"/>
                <c:pt idx="0">
                  <c:v>75.953383490999997</c:v>
                </c:pt>
                <c:pt idx="1">
                  <c:v>69.163072904605613</c:v>
                </c:pt>
                <c:pt idx="2">
                  <c:v>145.11645639560561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3A-414A-9D5A-6B76F45B5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13914807756916"/>
          <c:y val="6.6666636755889023E-3"/>
          <c:w val="0.62073110006160415"/>
          <c:h val="0.99333333333333329"/>
        </c:manualLayout>
      </c:layout>
      <c:doughnutChart>
        <c:varyColors val="1"/>
        <c:ser>
          <c:idx val="0"/>
          <c:order val="0"/>
          <c:tx>
            <c:strRef>
              <c:f>AchvCalc!$B$11</c:f>
              <c:strCache>
                <c:ptCount val="1"/>
                <c:pt idx="0">
                  <c:v>Acc. Target Achievement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B4-4E77-9E19-BDEA326BBE8C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B4-4E77-9E19-BDEA326BBE8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B4-4E77-9E19-BDEA326BBE8C}"/>
              </c:ext>
            </c:extLst>
          </c:dPt>
          <c:val>
            <c:numRef>
              <c:f>(AchvCalc!$C$13,AchvCalc!$C$14,AchvCalc!$C$12)</c:f>
              <c:numCache>
                <c:formatCode>#,##0</c:formatCode>
                <c:ptCount val="3"/>
                <c:pt idx="0">
                  <c:v>53</c:v>
                </c:pt>
                <c:pt idx="1">
                  <c:v>55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B4-4E77-9E19-BDEA326BB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SalesCalc!$W$18</c:f>
              <c:strCache>
                <c:ptCount val="1"/>
                <c:pt idx="0">
                  <c:v>Sofia's Top Accounts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14-4185-99CF-B5CEACC81F22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14-4185-99CF-B5CEACC81F22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14-4185-99CF-B5CEACC81F22}"/>
              </c:ext>
            </c:extLst>
          </c:dPt>
          <c:dPt>
            <c:idx val="3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14-4185-99CF-B5CEACC81F22}"/>
              </c:ext>
            </c:extLst>
          </c:dPt>
          <c:dPt>
            <c:idx val="4"/>
            <c:bubble3D val="0"/>
            <c:spPr>
              <a:solidFill>
                <a:schemeClr val="accent5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414-4185-99CF-B5CEACC81F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SalesCalc!$W$19:$W$23</c:f>
              <c:strCache>
                <c:ptCount val="5"/>
                <c:pt idx="0">
                  <c:v>PwC Advisory Services</c:v>
                </c:pt>
                <c:pt idx="1">
                  <c:v>BRAC International</c:v>
                </c:pt>
                <c:pt idx="2">
                  <c:v>Microsoft</c:v>
                </c:pt>
                <c:pt idx="3">
                  <c:v>Ernst &amp; Young</c:v>
                </c:pt>
                <c:pt idx="4">
                  <c:v>Others</c:v>
                </c:pt>
              </c:strCache>
            </c:strRef>
          </c:cat>
          <c:val>
            <c:numRef>
              <c:f>SalesCalc!$X$19:$X$23</c:f>
              <c:numCache>
                <c:formatCode>_(* #,##0_);_(* \(#,##0\);_(* "-"??_);_(@_)</c:formatCode>
                <c:ptCount val="5"/>
                <c:pt idx="0">
                  <c:v>12188978.58</c:v>
                </c:pt>
                <c:pt idx="1">
                  <c:v>5041402.38</c:v>
                </c:pt>
                <c:pt idx="2">
                  <c:v>3121084.2</c:v>
                </c:pt>
                <c:pt idx="3">
                  <c:v>3055686.13</c:v>
                </c:pt>
                <c:pt idx="4">
                  <c:v>18400547.760999992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2-4CB6-A49F-C6DF708D8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SalesCalc!$W$25</c:f>
              <c:strCache>
                <c:ptCount val="1"/>
                <c:pt idx="0">
                  <c:v>Peter's Top Accounts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7C-4105-BEC7-C7574DE7D08A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7C-4105-BEC7-C7574DE7D08A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7C-4105-BEC7-C7574DE7D08A}"/>
              </c:ext>
            </c:extLst>
          </c:dPt>
          <c:dPt>
            <c:idx val="3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27C-4105-BEC7-C7574DE7D08A}"/>
              </c:ext>
            </c:extLst>
          </c:dPt>
          <c:dPt>
            <c:idx val="4"/>
            <c:bubble3D val="0"/>
            <c:spPr>
              <a:solidFill>
                <a:schemeClr val="accent5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27C-4105-BEC7-C7574DE7D0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SalesCalc!$W$26:$W$30</c:f>
              <c:strCache>
                <c:ptCount val="5"/>
                <c:pt idx="0">
                  <c:v>Paypal</c:v>
                </c:pt>
                <c:pt idx="1">
                  <c:v>Hcl America</c:v>
                </c:pt>
                <c:pt idx="2">
                  <c:v>HP Enterprise Company</c:v>
                </c:pt>
                <c:pt idx="3">
                  <c:v>Larsen &amp; Toubro Infotech</c:v>
                </c:pt>
                <c:pt idx="4">
                  <c:v>Others</c:v>
                </c:pt>
              </c:strCache>
            </c:strRef>
          </c:cat>
          <c:val>
            <c:numRef>
              <c:f>SalesCalc!$X$26:$X$30</c:f>
              <c:numCache>
                <c:formatCode>_(* #,##0_);_(* \(#,##0\);_(* "-"??_);_(@_)</c:formatCode>
                <c:ptCount val="5"/>
                <c:pt idx="0">
                  <c:v>1591486</c:v>
                </c:pt>
                <c:pt idx="1">
                  <c:v>1273230</c:v>
                </c:pt>
                <c:pt idx="2">
                  <c:v>1220843.23</c:v>
                </c:pt>
                <c:pt idx="3">
                  <c:v>1087847</c:v>
                </c:pt>
                <c:pt idx="4">
                  <c:v>4820638.6399999987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7-47AB-BF2C-25A38BE3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SalesCalc!$W$32</c:f>
              <c:strCache>
                <c:ptCount val="1"/>
                <c:pt idx="0">
                  <c:v>Wasi's Top Accounts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3F-4A81-87EB-8A2980AD731D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3F-4A81-87EB-8A2980AD731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3F-4A81-87EB-8A2980AD731D}"/>
              </c:ext>
            </c:extLst>
          </c:dPt>
          <c:dPt>
            <c:idx val="3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3F-4A81-87EB-8A2980AD731D}"/>
              </c:ext>
            </c:extLst>
          </c:dPt>
          <c:dPt>
            <c:idx val="4"/>
            <c:bubble3D val="0"/>
            <c:spPr>
              <a:solidFill>
                <a:schemeClr val="accent5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3F-4A81-87EB-8A2980AD73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SalesCalc!$W$33:$W$37</c:f>
              <c:strCache>
                <c:ptCount val="5"/>
                <c:pt idx="0">
                  <c:v>Deloitte Consulting</c:v>
                </c:pt>
                <c:pt idx="1">
                  <c:v>Oath Holdings</c:v>
                </c:pt>
                <c:pt idx="2">
                  <c:v>Paypal</c:v>
                </c:pt>
                <c:pt idx="3">
                  <c:v>Mphasis</c:v>
                </c:pt>
                <c:pt idx="4">
                  <c:v>Others</c:v>
                </c:pt>
              </c:strCache>
            </c:strRef>
          </c:cat>
          <c:val>
            <c:numRef>
              <c:f>SalesCalc!$X$33:$X$37</c:f>
              <c:numCache>
                <c:formatCode>_(* #,##0_);_(* \(#,##0\);_(* "-"??_);_(@_)</c:formatCode>
                <c:ptCount val="5"/>
                <c:pt idx="0">
                  <c:v>1246169.29</c:v>
                </c:pt>
                <c:pt idx="1">
                  <c:v>997211</c:v>
                </c:pt>
                <c:pt idx="2">
                  <c:v>737295.51</c:v>
                </c:pt>
                <c:pt idx="3">
                  <c:v>586996.30000000005</c:v>
                </c:pt>
                <c:pt idx="4">
                  <c:v>4243298.1999999993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F-40B6-86EC-A00550549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SalesCalc!$W$39</c:f>
              <c:strCache>
                <c:ptCount val="1"/>
                <c:pt idx="0">
                  <c:v>Emma's Top Accounts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0F-4608-8284-0EC1466C23D2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0F-4608-8284-0EC1466C23D2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608-8284-0EC1466C23D2}"/>
              </c:ext>
            </c:extLst>
          </c:dPt>
          <c:dPt>
            <c:idx val="3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608-8284-0EC1466C23D2}"/>
              </c:ext>
            </c:extLst>
          </c:dPt>
          <c:dPt>
            <c:idx val="4"/>
            <c:bubble3D val="0"/>
            <c:spPr>
              <a:solidFill>
                <a:schemeClr val="accent5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608-8284-0EC1466C23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SalesCalc!$W$40:$W$44</c:f>
              <c:strCache>
                <c:ptCount val="5"/>
                <c:pt idx="0">
                  <c:v>Oath Holdings</c:v>
                </c:pt>
                <c:pt idx="1">
                  <c:v>Applied Materials</c:v>
                </c:pt>
                <c:pt idx="2">
                  <c:v>Advanced Micro Devices</c:v>
                </c:pt>
                <c:pt idx="3">
                  <c:v>Uber Technologies</c:v>
                </c:pt>
                <c:pt idx="4">
                  <c:v>Others</c:v>
                </c:pt>
              </c:strCache>
            </c:strRef>
          </c:cat>
          <c:val>
            <c:numRef>
              <c:f>SalesCalc!$X$40:$X$44</c:f>
              <c:numCache>
                <c:formatCode>_(* #,##0_);_(* \(#,##0\);_(* "-"??_);_(@_)</c:formatCode>
                <c:ptCount val="5"/>
                <c:pt idx="0">
                  <c:v>1348609</c:v>
                </c:pt>
                <c:pt idx="1">
                  <c:v>672864</c:v>
                </c:pt>
                <c:pt idx="2">
                  <c:v>605232</c:v>
                </c:pt>
                <c:pt idx="3">
                  <c:v>495356</c:v>
                </c:pt>
                <c:pt idx="4">
                  <c:v>2060105.5999999996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8-4731-BD36-2005F53CF7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SalesCalc!$W$46</c:f>
              <c:strCache>
                <c:ptCount val="1"/>
                <c:pt idx="0">
                  <c:v>Steven's Top Accounts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55-45C2-82CE-9FF737158C8F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55-45C2-82CE-9FF737158C8F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55-45C2-82CE-9FF737158C8F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55-45C2-82CE-9FF737158C8F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F55-45C2-82CE-9FF737158C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SalesCalc!$W$47:$W$51</c:f>
              <c:strCache>
                <c:ptCount val="5"/>
                <c:pt idx="0">
                  <c:v>Epyllion</c:v>
                </c:pt>
                <c:pt idx="1">
                  <c:v>Bank Of America</c:v>
                </c:pt>
                <c:pt idx="2">
                  <c:v>Nvidia</c:v>
                </c:pt>
                <c:pt idx="3">
                  <c:v>Dfs Services</c:v>
                </c:pt>
                <c:pt idx="4">
                  <c:v>Others</c:v>
                </c:pt>
              </c:strCache>
            </c:strRef>
          </c:cat>
          <c:val>
            <c:numRef>
              <c:f>SalesCalc!$X$47:$X$51</c:f>
              <c:numCache>
                <c:formatCode>_(* #,##0_);_(* \(#,##0\);_(* "-"??_);_(@_)</c:formatCode>
                <c:ptCount val="5"/>
                <c:pt idx="0">
                  <c:v>2338232</c:v>
                </c:pt>
                <c:pt idx="1">
                  <c:v>661211</c:v>
                </c:pt>
                <c:pt idx="2">
                  <c:v>370647.8</c:v>
                </c:pt>
                <c:pt idx="3">
                  <c:v>271127.59999999998</c:v>
                </c:pt>
                <c:pt idx="4">
                  <c:v>1266439.1400000001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3-4BFD-9CB5-DE873E7F5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SalesCalc!$R$46</c:f>
              <c:strCache>
                <c:ptCount val="1"/>
                <c:pt idx="0">
                  <c:v>Sales Contribution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64-4266-9258-8D445C1B8AEF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64-4266-9258-8D445C1B8A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0404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SalesCalc!$R$47:$R$48</c:f>
              <c:strCache>
                <c:ptCount val="2"/>
                <c:pt idx="0">
                  <c:v>Top 10 Accounts</c:v>
                </c:pt>
                <c:pt idx="1">
                  <c:v>Others</c:v>
                </c:pt>
              </c:strCache>
            </c:strRef>
          </c:cat>
          <c:val>
            <c:numRef>
              <c:f>SalesCalc!$T$47:$T$48</c:f>
              <c:numCache>
                <c:formatCode>_(* #,##0_);_(* \(#,##0\);_(* "-"??_);_(@_)</c:formatCode>
                <c:ptCount val="2"/>
                <c:pt idx="0">
                  <c:v>39652880.060000002</c:v>
                </c:pt>
                <c:pt idx="1">
                  <c:v>36300503.430999994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2-4CB6-A49F-C6DF708D8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SalesCalc!$W$6</c:f>
              <c:strCache>
                <c:ptCount val="1"/>
                <c:pt idx="0">
                  <c:v>Top 10 Acc. by Sales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B500E37-EEEB-4299-A14C-EC556F38A2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E45-4B5E-AD09-9DF72EF62B1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E53B8F-6DDF-4156-8C7F-D0216641C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E45-4B5E-AD09-9DF72EF62B1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9145BD0-E5CF-4E58-BC9B-9255192020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E45-4B5E-AD09-9DF72EF62B1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FB92B02-E960-4338-A280-D8142143DD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E45-4B5E-AD09-9DF72EF62B1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D9382D-43DD-47BE-8CF1-D49AABA4AB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E45-4B5E-AD09-9DF72EF62B1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8A8401-AB64-42F6-9C82-8CA8992D6B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E45-4B5E-AD09-9DF72EF62B1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EFC5B6C-BF6B-425A-8D16-6108F0D45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E45-4B5E-AD09-9DF72EF62B1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1F14075-910F-4100-B979-C1EE43819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E45-4B5E-AD09-9DF72EF62B1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D545626-A3DA-47F6-9501-1C65FB5237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E45-4B5E-AD09-9DF72EF62B1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1033A1A-8E15-42DE-8B3A-A51921D08D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E45-4B5E-AD09-9DF72EF62B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SalesCalc!$W$7:$W$16</c:f>
              <c:strCache>
                <c:ptCount val="10"/>
                <c:pt idx="0">
                  <c:v>PwC Advisory Services</c:v>
                </c:pt>
                <c:pt idx="1">
                  <c:v>BRAC International</c:v>
                </c:pt>
                <c:pt idx="2">
                  <c:v>Management Health Systems</c:v>
                </c:pt>
                <c:pt idx="3">
                  <c:v>Microsoft</c:v>
                </c:pt>
                <c:pt idx="4">
                  <c:v>Ernst &amp; Young</c:v>
                </c:pt>
                <c:pt idx="5">
                  <c:v>Epyllion</c:v>
                </c:pt>
                <c:pt idx="6">
                  <c:v>Paypal</c:v>
                </c:pt>
                <c:pt idx="7">
                  <c:v>Oath Holdings</c:v>
                </c:pt>
                <c:pt idx="8">
                  <c:v>Deloitte Consulting</c:v>
                </c:pt>
                <c:pt idx="9">
                  <c:v>Larsen &amp; Toubro Infotech</c:v>
                </c:pt>
              </c:strCache>
            </c:strRef>
          </c:cat>
          <c:val>
            <c:numRef>
              <c:f>SalesCalc!$X$7:$X$16</c:f>
              <c:numCache>
                <c:formatCode>_(* #,##0_);_(* \(#,##0\);_(* "-"??_);_(@_)</c:formatCode>
                <c:ptCount val="10"/>
                <c:pt idx="0">
                  <c:v>12188978.58</c:v>
                </c:pt>
                <c:pt idx="1">
                  <c:v>5041402.38</c:v>
                </c:pt>
                <c:pt idx="2">
                  <c:v>3927286.98</c:v>
                </c:pt>
                <c:pt idx="3">
                  <c:v>3121084.2</c:v>
                </c:pt>
                <c:pt idx="4">
                  <c:v>3055686.13</c:v>
                </c:pt>
                <c:pt idx="5">
                  <c:v>2828522</c:v>
                </c:pt>
                <c:pt idx="6">
                  <c:v>2804487.51</c:v>
                </c:pt>
                <c:pt idx="7">
                  <c:v>2345820</c:v>
                </c:pt>
                <c:pt idx="8">
                  <c:v>2170242.7800000003</c:v>
                </c:pt>
                <c:pt idx="9">
                  <c:v>2169369.5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SalesCalc!$Y$7:$Y$16</c15:f>
                <c15:dlblRangeCache>
                  <c:ptCount val="10"/>
                  <c:pt idx="0">
                    <c:v>16%</c:v>
                  </c:pt>
                  <c:pt idx="1">
                    <c:v>7%</c:v>
                  </c:pt>
                  <c:pt idx="2">
                    <c:v>5%</c:v>
                  </c:pt>
                  <c:pt idx="3">
                    <c:v>4%</c:v>
                  </c:pt>
                  <c:pt idx="4">
                    <c:v>4%</c:v>
                  </c:pt>
                  <c:pt idx="5">
                    <c:v>4%</c:v>
                  </c:pt>
                  <c:pt idx="6">
                    <c:v>4%</c:v>
                  </c:pt>
                  <c:pt idx="7">
                    <c:v>3%</c:v>
                  </c:pt>
                  <c:pt idx="8">
                    <c:v>3%</c:v>
                  </c:pt>
                  <c:pt idx="9">
                    <c:v>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E45-4B5E-AD09-9DF72EF62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018258351"/>
        <c:axId val="264600767"/>
      </c:barChart>
      <c:catAx>
        <c:axId val="10182583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00767"/>
        <c:crosses val="autoZero"/>
        <c:auto val="1"/>
        <c:lblAlgn val="ctr"/>
        <c:lblOffset val="100"/>
        <c:noMultiLvlLbl val="0"/>
      </c:catAx>
      <c:valAx>
        <c:axId val="264600767"/>
        <c:scaling>
          <c:orientation val="minMax"/>
        </c:scaling>
        <c:delete val="0"/>
        <c:axPos val="t"/>
        <c:numFmt formatCode="_(* #,##0_);_(* \(#,##0\);_(* &quot;-&quot;??_);_(@_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5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SalesCalc!$B$11" fmlaRange="SalesCalc!$B$6:$B$9" noThreeD="1" sel="4" val="0"/>
</file>

<file path=xl/ctrlProps/ctrlProp2.xml><?xml version="1.0" encoding="utf-8"?>
<formControlPr xmlns="http://schemas.microsoft.com/office/spreadsheetml/2009/9/main" objectType="Drop" dropStyle="combo" dx="22" fmlaLink="SalesCalc!$B$11" fmlaRange="SalesCalc!$B$6:$B$9" noThreeD="1" sel="4" val="0"/>
</file>

<file path=xl/ctrlProps/ctrlProp3.xml><?xml version="1.0" encoding="utf-8"?>
<formControlPr xmlns="http://schemas.microsoft.com/office/spreadsheetml/2009/9/main" objectType="Drop" dropStyle="combo" dx="22" fmlaLink="SalesCalc!$B$11" fmlaRange="SalesCalc!$B$6:$B$9" noThreeD="1" sel="4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Achv!A1"/><Relationship Id="rId5" Type="http://schemas.openxmlformats.org/officeDocument/2006/relationships/hyperlink" Target="#TopAcc!A1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opAcc!A1"/><Relationship Id="rId3" Type="http://schemas.openxmlformats.org/officeDocument/2006/relationships/chart" Target="../charts/chart7.xml"/><Relationship Id="rId7" Type="http://schemas.openxmlformats.org/officeDocument/2006/relationships/hyperlink" Target="#Sales!A1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8.xm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hyperlink" Target="#Achv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esByAcc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OrdersByAcc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onthly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</xdr:colOff>
      <xdr:row>3</xdr:row>
      <xdr:rowOff>1</xdr:rowOff>
    </xdr:from>
    <xdr:to>
      <xdr:col>10</xdr:col>
      <xdr:colOff>0</xdr:colOff>
      <xdr:row>14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0</xdr:colOff>
          <xdr:row>1</xdr:row>
          <xdr:rowOff>57150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11</xdr:col>
      <xdr:colOff>1</xdr:colOff>
      <xdr:row>3</xdr:row>
      <xdr:rowOff>0</xdr:rowOff>
    </xdr:from>
    <xdr:to>
      <xdr:col>16</xdr:col>
      <xdr:colOff>1</xdr:colOff>
      <xdr:row>14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38751" y="714375"/>
          <a:ext cx="3048000" cy="2095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1</xdr:colOff>
      <xdr:row>3</xdr:row>
      <xdr:rowOff>57150</xdr:rowOff>
    </xdr:from>
    <xdr:to>
      <xdr:col>14</xdr:col>
      <xdr:colOff>342901</xdr:colOff>
      <xdr:row>4</xdr:row>
      <xdr:rowOff>142875</xdr:rowOff>
    </xdr:to>
    <xdr:sp macro="" textlink="SalesCalc!O9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36030" y="770164"/>
          <a:ext cx="21717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fld id="{8AC5F257-8A0E-459F-B612-F50A5A7DCB9A}" type="TxLink"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pPr marL="0" indent="0"/>
            <a:t>Total Sales</a:t>
          </a:fld>
          <a:endParaRPr lang="en-US" sz="14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11</xdr:col>
      <xdr:colOff>0</xdr:colOff>
      <xdr:row>5</xdr:row>
      <xdr:rowOff>0</xdr:rowOff>
    </xdr:from>
    <xdr:to>
      <xdr:col>15</xdr:col>
      <xdr:colOff>516731</xdr:colOff>
      <xdr:row>8</xdr:row>
      <xdr:rowOff>19050</xdr:rowOff>
    </xdr:to>
    <xdr:sp macro="" textlink="SalesCalc!S9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848350" y="1095375"/>
          <a:ext cx="2955131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721EACD-369B-4019-AC65-9C9D33805923}" type="TxLink">
            <a:rPr lang="en-US" sz="2800" b="0" i="0" u="none" strike="noStrike">
              <a:solidFill>
                <a:schemeClr val="accent6"/>
              </a:solidFill>
              <a:latin typeface="Calibri"/>
              <a:ea typeface="Cambria" panose="02040503050406030204" pitchFamily="18" charset="0"/>
              <a:cs typeface="Calibri"/>
            </a:rPr>
            <a:pPr/>
            <a:t>$75,953,383</a:t>
          </a:fld>
          <a:endParaRPr lang="en-US" sz="2800" b="0">
            <a:solidFill>
              <a:schemeClr val="accent6"/>
            </a:solidFill>
            <a:latin typeface="+mn-lt"/>
            <a:ea typeface="Cambria" panose="02040503050406030204" pitchFamily="18" charset="0"/>
          </a:endParaRPr>
        </a:p>
      </xdr:txBody>
    </xdr:sp>
    <xdr:clientData/>
  </xdr:twoCellAnchor>
  <xdr:twoCellAnchor editAs="absolute">
    <xdr:from>
      <xdr:col>11</xdr:col>
      <xdr:colOff>0</xdr:colOff>
      <xdr:row>9</xdr:row>
      <xdr:rowOff>76200</xdr:rowOff>
    </xdr:from>
    <xdr:to>
      <xdr:col>13</xdr:col>
      <xdr:colOff>171952</xdr:colOff>
      <xdr:row>10</xdr:row>
      <xdr:rowOff>161925</xdr:rowOff>
    </xdr:to>
    <xdr:sp macro="" textlink="SalesCalc!O5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38750" y="1933575"/>
          <a:ext cx="1391152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44C6D4C5-E9DD-422A-9E76-75BC49B7B05D}" type="TxLink">
            <a:rPr lang="en-US" sz="13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Forecasted Sales</a:t>
          </a:fld>
          <a:endParaRPr lang="en-US" sz="13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65687</xdr:colOff>
      <xdr:row>9</xdr:row>
      <xdr:rowOff>76200</xdr:rowOff>
    </xdr:from>
    <xdr:to>
      <xdr:col>16</xdr:col>
      <xdr:colOff>0</xdr:colOff>
      <xdr:row>10</xdr:row>
      <xdr:rowOff>161925</xdr:rowOff>
    </xdr:to>
    <xdr:sp macro="" textlink="SalesCalc!O6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133237" y="1933575"/>
          <a:ext cx="1153513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87E0B07-B92A-4C55-A180-3DFA9EB134C9}" type="TxLink">
            <a:rPr lang="en-US" sz="13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pPr marL="0" indent="0" algn="r"/>
            <a:t>Achievement</a:t>
          </a:fld>
          <a:endParaRPr lang="en-US" sz="13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11</xdr:col>
      <xdr:colOff>5848</xdr:colOff>
      <xdr:row>11</xdr:row>
      <xdr:rowOff>0</xdr:rowOff>
    </xdr:from>
    <xdr:to>
      <xdr:col>13</xdr:col>
      <xdr:colOff>518160</xdr:colOff>
      <xdr:row>13</xdr:row>
      <xdr:rowOff>76200</xdr:rowOff>
    </xdr:to>
    <xdr:sp macro="" textlink="SalesCalc!S5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789" y="2240882"/>
          <a:ext cx="1741371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166E272A-0895-4EE2-8AC2-60C38B1EB1D6}" type="TxLink">
            <a:rPr lang="en-US" sz="2000" b="0" i="0" u="none" strike="noStrike">
              <a:solidFill>
                <a:schemeClr val="accent1"/>
              </a:solidFill>
              <a:latin typeface="Calibri"/>
              <a:ea typeface="Cambria" panose="02040503050406030204" pitchFamily="18" charset="0"/>
              <a:cs typeface="Calibri"/>
            </a:rPr>
            <a:pPr marL="0" indent="0" algn="l"/>
            <a:t>$145,116,456</a:t>
          </a:fld>
          <a:endParaRPr lang="en-US" sz="2000" b="0" i="0" u="none" strike="noStrike">
            <a:solidFill>
              <a:schemeClr val="accent1"/>
            </a:solidFill>
            <a:latin typeface="Calibri"/>
            <a:ea typeface="Cambria" panose="02040503050406030204" pitchFamily="18" charset="0"/>
            <a:cs typeface="Calibri"/>
          </a:endParaRPr>
        </a:p>
      </xdr:txBody>
    </xdr:sp>
    <xdr:clientData/>
  </xdr:twoCellAnchor>
  <xdr:twoCellAnchor editAs="absolute">
    <xdr:from>
      <xdr:col>14</xdr:col>
      <xdr:colOff>121920</xdr:colOff>
      <xdr:row>11</xdr:row>
      <xdr:rowOff>0</xdr:rowOff>
    </xdr:from>
    <xdr:to>
      <xdr:col>16</xdr:col>
      <xdr:colOff>0</xdr:colOff>
      <xdr:row>13</xdr:row>
      <xdr:rowOff>76200</xdr:rowOff>
    </xdr:to>
    <xdr:sp macro="" textlink="SalesCalc!P6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210525" y="2240882"/>
          <a:ext cx="1101291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9AF2D9F4-5864-40CA-A17A-610EE5E3F08E}" type="TxLink">
            <a:rPr lang="en-US" sz="2000" b="0" i="0" u="none" strike="noStrike">
              <a:solidFill>
                <a:schemeClr val="accent1"/>
              </a:solidFill>
              <a:latin typeface="Calibri"/>
              <a:ea typeface="Cambria" panose="02040503050406030204" pitchFamily="18" charset="0"/>
              <a:cs typeface="Calibri"/>
            </a:rPr>
            <a:pPr marL="0" indent="0" algn="r"/>
            <a:t>52%</a:t>
          </a:fld>
          <a:endParaRPr lang="en-US" sz="2000" b="0" i="0" u="none" strike="noStrike">
            <a:solidFill>
              <a:schemeClr val="accent1"/>
            </a:solidFill>
            <a:latin typeface="Calibri"/>
            <a:ea typeface="Cambria" panose="02040503050406030204" pitchFamily="18" charset="0"/>
            <a:cs typeface="Calibri"/>
          </a:endParaRPr>
        </a:p>
      </xdr:txBody>
    </xdr:sp>
    <xdr:clientData/>
  </xdr:twoCellAnchor>
  <xdr:twoCellAnchor editAs="absolute">
    <xdr:from>
      <xdr:col>17</xdr:col>
      <xdr:colOff>0</xdr:colOff>
      <xdr:row>3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077325" y="714375"/>
          <a:ext cx="3048000" cy="571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0</xdr:colOff>
      <xdr:row>7</xdr:row>
      <xdr:rowOff>0</xdr:rowOff>
    </xdr:from>
    <xdr:to>
      <xdr:col>22</xdr:col>
      <xdr:colOff>0</xdr:colOff>
      <xdr:row>10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467725" y="1476375"/>
          <a:ext cx="3048000" cy="571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0</xdr:colOff>
      <xdr:row>11</xdr:row>
      <xdr:rowOff>0</xdr:rowOff>
    </xdr:from>
    <xdr:to>
      <xdr:col>22</xdr:col>
      <xdr:colOff>0</xdr:colOff>
      <xdr:row>14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467725" y="2238375"/>
          <a:ext cx="3048000" cy="571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9524</xdr:colOff>
      <xdr:row>3</xdr:row>
      <xdr:rowOff>11430</xdr:rowOff>
    </xdr:from>
    <xdr:to>
      <xdr:col>19</xdr:col>
      <xdr:colOff>70484</xdr:colOff>
      <xdr:row>5</xdr:row>
      <xdr:rowOff>179070</xdr:rowOff>
    </xdr:to>
    <xdr:sp macro="" textlink="SalesCalc!O10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477249" y="725805"/>
          <a:ext cx="128016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B775A856-37BD-4215-A15D-4288F870FCDB}" type="TxLink"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pPr algn="l"/>
            <a:t>Monthly Avg. Sales</a:t>
          </a:fld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19</xdr:col>
      <xdr:colOff>0</xdr:colOff>
      <xdr:row>3</xdr:row>
      <xdr:rowOff>57150</xdr:rowOff>
    </xdr:from>
    <xdr:to>
      <xdr:col>22</xdr:col>
      <xdr:colOff>0</xdr:colOff>
      <xdr:row>5</xdr:row>
      <xdr:rowOff>133350</xdr:rowOff>
    </xdr:to>
    <xdr:sp macro="" textlink="SalesCalc!S10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686925" y="771525"/>
          <a:ext cx="18288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D4230913-5E9D-4242-B9C6-8BFA674B9B6A}" type="TxLink">
            <a:rPr lang="en-US" sz="2400" b="0" i="0" u="none" strike="noStrike">
              <a:solidFill>
                <a:schemeClr val="accent4">
                  <a:lumMod val="75000"/>
                </a:schemeClr>
              </a:solidFill>
              <a:latin typeface="Calibri"/>
              <a:ea typeface="Cambria" panose="02040503050406030204" pitchFamily="18" charset="0"/>
              <a:cs typeface="Calibri"/>
            </a:rPr>
            <a:pPr marL="0" indent="0" algn="r"/>
            <a:t>$6,329,449</a:t>
          </a:fld>
          <a:endParaRPr lang="en-US" sz="2400" b="0" i="0" u="none" strike="noStrike">
            <a:solidFill>
              <a:schemeClr val="accent4">
                <a:lumMod val="75000"/>
              </a:schemeClr>
            </a:solidFill>
            <a:latin typeface="Calibri"/>
            <a:ea typeface="Cambria" panose="02040503050406030204" pitchFamily="18" charset="0"/>
            <a:cs typeface="Calibri"/>
          </a:endParaRPr>
        </a:p>
      </xdr:txBody>
    </xdr:sp>
    <xdr:clientData/>
  </xdr:twoCellAnchor>
  <xdr:twoCellAnchor editAs="absolute">
    <xdr:from>
      <xdr:col>17</xdr:col>
      <xdr:colOff>0</xdr:colOff>
      <xdr:row>7</xdr:row>
      <xdr:rowOff>11430</xdr:rowOff>
    </xdr:from>
    <xdr:to>
      <xdr:col>19</xdr:col>
      <xdr:colOff>60960</xdr:colOff>
      <xdr:row>9</xdr:row>
      <xdr:rowOff>179070</xdr:rowOff>
    </xdr:to>
    <xdr:sp macro="" textlink="SalesCalc!O13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467725" y="1487805"/>
          <a:ext cx="128016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A92B0FA5-A3F0-420F-9722-03902EE9FFE4}" type="TxLink"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pPr algn="l"/>
            <a:t>Avg. Order Size</a:t>
          </a:fld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19</xdr:col>
      <xdr:colOff>0</xdr:colOff>
      <xdr:row>7</xdr:row>
      <xdr:rowOff>57150</xdr:rowOff>
    </xdr:from>
    <xdr:to>
      <xdr:col>22</xdr:col>
      <xdr:colOff>0</xdr:colOff>
      <xdr:row>9</xdr:row>
      <xdr:rowOff>133350</xdr:rowOff>
    </xdr:to>
    <xdr:sp macro="" textlink="SalesCalc!S13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686925" y="1533525"/>
          <a:ext cx="18288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1D1EC144-4110-4C3A-BC2A-7BC6069DA6E8}" type="TxLink">
            <a:rPr lang="en-US" sz="2400" b="0" i="0" u="none" strike="noStrike">
              <a:solidFill>
                <a:schemeClr val="accent4">
                  <a:lumMod val="75000"/>
                </a:schemeClr>
              </a:solidFill>
              <a:latin typeface="Calibri"/>
              <a:ea typeface="Cambria" panose="02040503050406030204" pitchFamily="18" charset="0"/>
              <a:cs typeface="Calibri"/>
            </a:rPr>
            <a:pPr marL="0" indent="0" algn="r"/>
            <a:t>$46,654</a:t>
          </a:fld>
          <a:endParaRPr lang="en-US" sz="2400" b="0" i="0" u="none" strike="noStrike">
            <a:solidFill>
              <a:schemeClr val="accent4">
                <a:lumMod val="75000"/>
              </a:schemeClr>
            </a:solidFill>
            <a:latin typeface="Calibri"/>
            <a:ea typeface="Cambria" panose="02040503050406030204" pitchFamily="18" charset="0"/>
            <a:cs typeface="Calibri"/>
          </a:endParaRPr>
        </a:p>
      </xdr:txBody>
    </xdr:sp>
    <xdr:clientData/>
  </xdr:twoCellAnchor>
  <xdr:twoCellAnchor editAs="absolute">
    <xdr:from>
      <xdr:col>17</xdr:col>
      <xdr:colOff>6349</xdr:colOff>
      <xdr:row>11</xdr:row>
      <xdr:rowOff>11430</xdr:rowOff>
    </xdr:from>
    <xdr:to>
      <xdr:col>19</xdr:col>
      <xdr:colOff>60959</xdr:colOff>
      <xdr:row>13</xdr:row>
      <xdr:rowOff>179070</xdr:rowOff>
    </xdr:to>
    <xdr:sp macro="" textlink="SalesCalc!O12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467724" y="2249805"/>
          <a:ext cx="128016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2676BE00-FD48-4D6B-95A6-DA0EFF5DD5EA}" type="TxLink"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No. of Distinct Accounts</a:t>
          </a:fld>
          <a:endParaRPr lang="en-US" sz="14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19</xdr:col>
      <xdr:colOff>0</xdr:colOff>
      <xdr:row>11</xdr:row>
      <xdr:rowOff>57150</xdr:rowOff>
    </xdr:from>
    <xdr:to>
      <xdr:col>22</xdr:col>
      <xdr:colOff>0</xdr:colOff>
      <xdr:row>13</xdr:row>
      <xdr:rowOff>133350</xdr:rowOff>
    </xdr:to>
    <xdr:sp macro="" textlink="SalesCalc!S12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9686925" y="2295525"/>
          <a:ext cx="18288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46C69536-8660-49B0-88CE-17ADD153F3B4}" type="TxLink">
            <a:rPr lang="en-US" sz="2400" b="0" i="0" u="none" strike="noStrike">
              <a:solidFill>
                <a:schemeClr val="accent4">
                  <a:lumMod val="75000"/>
                </a:schemeClr>
              </a:solidFill>
              <a:latin typeface="Calibri"/>
              <a:ea typeface="Cambria" panose="02040503050406030204" pitchFamily="18" charset="0"/>
              <a:cs typeface="Calibri"/>
            </a:rPr>
            <a:pPr marL="0" indent="0" algn="r"/>
            <a:t>113</a:t>
          </a:fld>
          <a:endParaRPr lang="en-US" sz="2400" b="0" i="0" u="none" strike="noStrike">
            <a:solidFill>
              <a:schemeClr val="accent4">
                <a:lumMod val="75000"/>
              </a:schemeClr>
            </a:solidFill>
            <a:latin typeface="Calibri"/>
            <a:ea typeface="Cambria" panose="02040503050406030204" pitchFamily="18" charset="0"/>
            <a:cs typeface="Calibri"/>
          </a:endParaRPr>
        </a:p>
      </xdr:txBody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22</xdr:col>
      <xdr:colOff>0</xdr:colOff>
      <xdr:row>26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077325" y="3000375"/>
          <a:ext cx="3048000" cy="2095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0</xdr:colOff>
      <xdr:row>15</xdr:row>
      <xdr:rowOff>47625</xdr:rowOff>
    </xdr:from>
    <xdr:to>
      <xdr:col>22</xdr:col>
      <xdr:colOff>0</xdr:colOff>
      <xdr:row>16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9077325" y="3048000"/>
          <a:ext cx="3048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Sales by KAM ($)</a:t>
          </a:r>
        </a:p>
      </xdr:txBody>
    </xdr:sp>
    <xdr:clientData/>
  </xdr:twoCellAnchor>
  <xdr:twoCellAnchor editAs="absolute">
    <xdr:from>
      <xdr:col>17</xdr:col>
      <xdr:colOff>95250</xdr:colOff>
      <xdr:row>17</xdr:row>
      <xdr:rowOff>28575</xdr:rowOff>
    </xdr:from>
    <xdr:to>
      <xdr:col>17</xdr:col>
      <xdr:colOff>461010</xdr:colOff>
      <xdr:row>18</xdr:row>
      <xdr:rowOff>112395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172575" y="3409950"/>
          <a:ext cx="365760" cy="2743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4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 editAs="absolute">
    <xdr:from>
      <xdr:col>17</xdr:col>
      <xdr:colOff>95250</xdr:colOff>
      <xdr:row>18</xdr:row>
      <xdr:rowOff>179070</xdr:rowOff>
    </xdr:from>
    <xdr:to>
      <xdr:col>17</xdr:col>
      <xdr:colOff>461010</xdr:colOff>
      <xdr:row>20</xdr:row>
      <xdr:rowOff>72390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172575" y="3750945"/>
          <a:ext cx="365760" cy="2743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4">
                  <a:lumMod val="50000"/>
                </a:schemeClr>
              </a:solidFill>
            </a:rPr>
            <a:t>2</a:t>
          </a:r>
        </a:p>
      </xdr:txBody>
    </xdr:sp>
    <xdr:clientData/>
  </xdr:twoCellAnchor>
  <xdr:twoCellAnchor editAs="absolute">
    <xdr:from>
      <xdr:col>17</xdr:col>
      <xdr:colOff>95250</xdr:colOff>
      <xdr:row>20</xdr:row>
      <xdr:rowOff>139065</xdr:rowOff>
    </xdr:from>
    <xdr:to>
      <xdr:col>17</xdr:col>
      <xdr:colOff>461010</xdr:colOff>
      <xdr:row>22</xdr:row>
      <xdr:rowOff>32385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172575" y="4091940"/>
          <a:ext cx="365760" cy="2743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4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 editAs="absolute">
    <xdr:from>
      <xdr:col>17</xdr:col>
      <xdr:colOff>95250</xdr:colOff>
      <xdr:row>22</xdr:row>
      <xdr:rowOff>99060</xdr:rowOff>
    </xdr:from>
    <xdr:to>
      <xdr:col>17</xdr:col>
      <xdr:colOff>461010</xdr:colOff>
      <xdr:row>23</xdr:row>
      <xdr:rowOff>182880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172575" y="4432935"/>
          <a:ext cx="365760" cy="2743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4">
                  <a:lumMod val="50000"/>
                </a:schemeClr>
              </a:solidFill>
            </a:rPr>
            <a:t>4</a:t>
          </a:r>
        </a:p>
      </xdr:txBody>
    </xdr:sp>
    <xdr:clientData/>
  </xdr:twoCellAnchor>
  <xdr:twoCellAnchor editAs="absolute">
    <xdr:from>
      <xdr:col>17</xdr:col>
      <xdr:colOff>95250</xdr:colOff>
      <xdr:row>24</xdr:row>
      <xdr:rowOff>59055</xdr:rowOff>
    </xdr:from>
    <xdr:to>
      <xdr:col>17</xdr:col>
      <xdr:colOff>461010</xdr:colOff>
      <xdr:row>25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172575" y="4773930"/>
          <a:ext cx="365760" cy="2743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4">
                  <a:lumMod val="50000"/>
                </a:schemeClr>
              </a:solidFill>
            </a:rPr>
            <a:t>5</a:t>
          </a:r>
        </a:p>
      </xdr:txBody>
    </xdr:sp>
    <xdr:clientData/>
  </xdr:twoCellAnchor>
  <xdr:twoCellAnchor editAs="absolute">
    <xdr:from>
      <xdr:col>17</xdr:col>
      <xdr:colOff>559116</xdr:colOff>
      <xdr:row>17</xdr:row>
      <xdr:rowOff>28575</xdr:rowOff>
    </xdr:from>
    <xdr:to>
      <xdr:col>19</xdr:col>
      <xdr:colOff>482916</xdr:colOff>
      <xdr:row>18</xdr:row>
      <xdr:rowOff>112395</xdr:rowOff>
    </xdr:to>
    <xdr:sp macro="" textlink="SalesCalc!S19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9636441" y="3409950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4BC01C0E-81D3-4D73-A844-BD272174812A}" type="TxLink"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pPr algn="l"/>
            <a:t>Sofia</a:t>
          </a:fld>
          <a:endParaRPr lang="en-US" sz="14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559116</xdr:colOff>
      <xdr:row>18</xdr:row>
      <xdr:rowOff>179070</xdr:rowOff>
    </xdr:from>
    <xdr:to>
      <xdr:col>19</xdr:col>
      <xdr:colOff>482916</xdr:colOff>
      <xdr:row>20</xdr:row>
      <xdr:rowOff>72390</xdr:rowOff>
    </xdr:to>
    <xdr:sp macro="" textlink="SalesCalc!S20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636441" y="3750945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5251B3EB-3CE9-4A03-8618-ED0951E237B9}" type="TxLink"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pPr algn="l"/>
            <a:t>Peter</a:t>
          </a:fld>
          <a:endParaRPr lang="en-US" sz="14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559116</xdr:colOff>
      <xdr:row>20</xdr:row>
      <xdr:rowOff>139065</xdr:rowOff>
    </xdr:from>
    <xdr:to>
      <xdr:col>19</xdr:col>
      <xdr:colOff>482916</xdr:colOff>
      <xdr:row>22</xdr:row>
      <xdr:rowOff>32385</xdr:rowOff>
    </xdr:to>
    <xdr:sp macro="" textlink="SalesCalc!S21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9636441" y="4091940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CE00A87A-B361-4EB4-8D9D-3F404A222DB2}" type="TxLink"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pPr algn="l"/>
            <a:t>Wasi</a:t>
          </a:fld>
          <a:endParaRPr lang="en-US" sz="14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559116</xdr:colOff>
      <xdr:row>22</xdr:row>
      <xdr:rowOff>99060</xdr:rowOff>
    </xdr:from>
    <xdr:to>
      <xdr:col>19</xdr:col>
      <xdr:colOff>482916</xdr:colOff>
      <xdr:row>23</xdr:row>
      <xdr:rowOff>182880</xdr:rowOff>
    </xdr:to>
    <xdr:sp macro="" textlink="SalesCalc!S22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9636441" y="4432935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CB7ADF0A-1135-4B6C-BA93-A892E29658B5}" type="TxLink"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pPr algn="l"/>
            <a:t>Emma</a:t>
          </a:fld>
          <a:endParaRPr lang="en-US" sz="14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559116</xdr:colOff>
      <xdr:row>24</xdr:row>
      <xdr:rowOff>59055</xdr:rowOff>
    </xdr:from>
    <xdr:to>
      <xdr:col>19</xdr:col>
      <xdr:colOff>482916</xdr:colOff>
      <xdr:row>25</xdr:row>
      <xdr:rowOff>142875</xdr:rowOff>
    </xdr:to>
    <xdr:sp macro="" textlink="SalesCalc!S23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9636441" y="4773930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12C77088-B0B4-4085-A52E-1EB3FB848313}" type="TxLink"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pPr algn="l"/>
            <a:t>Steven</a:t>
          </a:fld>
          <a:endParaRPr lang="en-US" sz="14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19</xdr:col>
      <xdr:colOff>581023</xdr:colOff>
      <xdr:row>17</xdr:row>
      <xdr:rowOff>28575</xdr:rowOff>
    </xdr:from>
    <xdr:to>
      <xdr:col>21</xdr:col>
      <xdr:colOff>504823</xdr:colOff>
      <xdr:row>18</xdr:row>
      <xdr:rowOff>112395</xdr:rowOff>
    </xdr:to>
    <xdr:sp macro="" textlink="SalesCalc!T19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877548" y="3409950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6871A614-BBC2-4C00-A011-D0E2075B6E87}" type="TxLink">
            <a:rPr lang="en-US" sz="1400" b="0" i="0" u="none" strike="noStrike">
              <a:solidFill>
                <a:srgbClr val="404040"/>
              </a:solidFill>
              <a:latin typeface="Calibri"/>
              <a:cs typeface="Calibri"/>
            </a:rPr>
            <a:pPr algn="r"/>
            <a:t> 41,807,699 </a:t>
          </a:fld>
          <a:endParaRPr lang="en-US" sz="1400">
            <a:solidFill>
              <a:srgbClr val="404040"/>
            </a:solidFill>
          </a:endParaRPr>
        </a:p>
      </xdr:txBody>
    </xdr:sp>
    <xdr:clientData/>
  </xdr:twoCellAnchor>
  <xdr:twoCellAnchor editAs="absolute">
    <xdr:from>
      <xdr:col>19</xdr:col>
      <xdr:colOff>581023</xdr:colOff>
      <xdr:row>18</xdr:row>
      <xdr:rowOff>179070</xdr:rowOff>
    </xdr:from>
    <xdr:to>
      <xdr:col>21</xdr:col>
      <xdr:colOff>504823</xdr:colOff>
      <xdr:row>20</xdr:row>
      <xdr:rowOff>72390</xdr:rowOff>
    </xdr:to>
    <xdr:sp macro="" textlink="SalesCalc!T20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877548" y="3750945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6A25D1CA-89FE-4616-9482-2C138A0CA03B}" type="TxLink">
            <a:rPr lang="en-US" sz="1400" b="0" i="0" u="none" strike="noStrike">
              <a:solidFill>
                <a:srgbClr val="404040"/>
              </a:solidFill>
              <a:latin typeface="Calibri"/>
              <a:cs typeface="Calibri"/>
            </a:rPr>
            <a:pPr algn="r"/>
            <a:t> 9,994,045 </a:t>
          </a:fld>
          <a:endParaRPr lang="en-US" sz="1400">
            <a:solidFill>
              <a:srgbClr val="404040"/>
            </a:solidFill>
          </a:endParaRPr>
        </a:p>
      </xdr:txBody>
    </xdr:sp>
    <xdr:clientData/>
  </xdr:twoCellAnchor>
  <xdr:twoCellAnchor editAs="absolute">
    <xdr:from>
      <xdr:col>19</xdr:col>
      <xdr:colOff>581023</xdr:colOff>
      <xdr:row>20</xdr:row>
      <xdr:rowOff>139065</xdr:rowOff>
    </xdr:from>
    <xdr:to>
      <xdr:col>21</xdr:col>
      <xdr:colOff>504823</xdr:colOff>
      <xdr:row>22</xdr:row>
      <xdr:rowOff>32385</xdr:rowOff>
    </xdr:to>
    <xdr:sp macro="" textlink="SalesCalc!T21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0877548" y="4091940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C255C79C-682D-41A7-ADC2-A825B853EA9B}" type="TxLink">
            <a:rPr lang="en-US" sz="1400" b="0" i="0" u="none" strike="noStrike">
              <a:solidFill>
                <a:srgbClr val="404040"/>
              </a:solidFill>
              <a:latin typeface="Calibri"/>
              <a:cs typeface="Calibri"/>
            </a:rPr>
            <a:pPr algn="r"/>
            <a:t> 7,810,970 </a:t>
          </a:fld>
          <a:endParaRPr lang="en-US" sz="1400">
            <a:solidFill>
              <a:srgbClr val="404040"/>
            </a:solidFill>
          </a:endParaRPr>
        </a:p>
      </xdr:txBody>
    </xdr:sp>
    <xdr:clientData/>
  </xdr:twoCellAnchor>
  <xdr:twoCellAnchor editAs="absolute">
    <xdr:from>
      <xdr:col>19</xdr:col>
      <xdr:colOff>581023</xdr:colOff>
      <xdr:row>22</xdr:row>
      <xdr:rowOff>99060</xdr:rowOff>
    </xdr:from>
    <xdr:to>
      <xdr:col>21</xdr:col>
      <xdr:colOff>504823</xdr:colOff>
      <xdr:row>23</xdr:row>
      <xdr:rowOff>182880</xdr:rowOff>
    </xdr:to>
    <xdr:sp macro="" textlink="SalesCalc!T22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0877548" y="4432935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136484DF-AA49-431E-9EEC-D1DEF6095D85}" type="TxLink">
            <a:rPr lang="en-US" sz="1400" b="0" i="0" u="none" strike="noStrike">
              <a:solidFill>
                <a:srgbClr val="404040"/>
              </a:solidFill>
              <a:latin typeface="Calibri"/>
              <a:cs typeface="Calibri"/>
            </a:rPr>
            <a:pPr algn="r"/>
            <a:t> 5,182,167 </a:t>
          </a:fld>
          <a:endParaRPr lang="en-US" sz="1400">
            <a:solidFill>
              <a:srgbClr val="404040"/>
            </a:solidFill>
          </a:endParaRPr>
        </a:p>
      </xdr:txBody>
    </xdr:sp>
    <xdr:clientData/>
  </xdr:twoCellAnchor>
  <xdr:twoCellAnchor editAs="absolute">
    <xdr:from>
      <xdr:col>19</xdr:col>
      <xdr:colOff>581023</xdr:colOff>
      <xdr:row>24</xdr:row>
      <xdr:rowOff>59055</xdr:rowOff>
    </xdr:from>
    <xdr:to>
      <xdr:col>21</xdr:col>
      <xdr:colOff>504823</xdr:colOff>
      <xdr:row>25</xdr:row>
      <xdr:rowOff>142875</xdr:rowOff>
    </xdr:to>
    <xdr:sp macro="" textlink="SalesCalc!T23">
      <xdr:nvSpPr>
        <xdr:cNvPr id="58" name="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0877548" y="4773930"/>
          <a:ext cx="11430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05DD0FE5-5454-4AB2-9A61-254C41C31063}" type="TxLink">
            <a:rPr lang="en-US" sz="1400" b="0" i="0" u="none" strike="noStrike">
              <a:solidFill>
                <a:srgbClr val="404040"/>
              </a:solidFill>
              <a:latin typeface="Calibri"/>
              <a:cs typeface="Calibri"/>
            </a:rPr>
            <a:pPr algn="r"/>
            <a:t> 4,907,658 </a:t>
          </a:fld>
          <a:endParaRPr lang="en-US" sz="1400">
            <a:solidFill>
              <a:srgbClr val="404040"/>
            </a:solidFill>
          </a:endParaRPr>
        </a:p>
      </xdr:txBody>
    </xdr:sp>
    <xdr:clientData/>
  </xdr:twoCellAnchor>
  <xdr:twoCellAnchor editAs="absolute">
    <xdr:from>
      <xdr:col>17</xdr:col>
      <xdr:colOff>95250</xdr:colOff>
      <xdr:row>18</xdr:row>
      <xdr:rowOff>142875</xdr:rowOff>
    </xdr:from>
    <xdr:to>
      <xdr:col>21</xdr:col>
      <xdr:colOff>491490</xdr:colOff>
      <xdr:row>18</xdr:row>
      <xdr:rowOff>142875</xdr:rowOff>
    </xdr:to>
    <xdr:cxnSp macro="">
      <xdr:nvCxnSpPr>
        <xdr:cNvPr id="5120" name="Straight Connector 5119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CxnSpPr/>
      </xdr:nvCxnSpPr>
      <xdr:spPr>
        <a:xfrm>
          <a:off x="9172575" y="3714750"/>
          <a:ext cx="2834640" cy="0"/>
        </a:xfrm>
        <a:prstGeom prst="line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95250</xdr:colOff>
      <xdr:row>20</xdr:row>
      <xdr:rowOff>104775</xdr:rowOff>
    </xdr:from>
    <xdr:to>
      <xdr:col>21</xdr:col>
      <xdr:colOff>491490</xdr:colOff>
      <xdr:row>20</xdr:row>
      <xdr:rowOff>104775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9172575" y="4057650"/>
          <a:ext cx="2834640" cy="0"/>
        </a:xfrm>
        <a:prstGeom prst="line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95250</xdr:colOff>
      <xdr:row>22</xdr:row>
      <xdr:rowOff>66675</xdr:rowOff>
    </xdr:from>
    <xdr:to>
      <xdr:col>21</xdr:col>
      <xdr:colOff>491490</xdr:colOff>
      <xdr:row>22</xdr:row>
      <xdr:rowOff>66675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9172575" y="4400550"/>
          <a:ext cx="2834640" cy="0"/>
        </a:xfrm>
        <a:prstGeom prst="line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95250</xdr:colOff>
      <xdr:row>24</xdr:row>
      <xdr:rowOff>28575</xdr:rowOff>
    </xdr:from>
    <xdr:to>
      <xdr:col>21</xdr:col>
      <xdr:colOff>491490</xdr:colOff>
      <xdr:row>24</xdr:row>
      <xdr:rowOff>28575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9172575" y="4743450"/>
          <a:ext cx="2834640" cy="0"/>
        </a:xfrm>
        <a:prstGeom prst="line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95250</xdr:colOff>
      <xdr:row>25</xdr:row>
      <xdr:rowOff>180975</xdr:rowOff>
    </xdr:from>
    <xdr:to>
      <xdr:col>21</xdr:col>
      <xdr:colOff>491490</xdr:colOff>
      <xdr:row>25</xdr:row>
      <xdr:rowOff>180975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172575" y="5086350"/>
          <a:ext cx="2834640" cy="0"/>
        </a:xfrm>
        <a:prstGeom prst="line">
          <a:avLst/>
        </a:prstGeom>
        <a:ln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380999</xdr:colOff>
      <xdr:row>4</xdr:row>
      <xdr:rowOff>104775</xdr:rowOff>
    </xdr:from>
    <xdr:to>
      <xdr:col>16</xdr:col>
      <xdr:colOff>76199</xdr:colOff>
      <xdr:row>7</xdr:row>
      <xdr:rowOff>173355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15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0</xdr:colOff>
      <xdr:row>15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13</xdr:col>
      <xdr:colOff>457200</xdr:colOff>
      <xdr:row>1</xdr:row>
      <xdr:rowOff>0</xdr:rowOff>
    </xdr:from>
    <xdr:to>
      <xdr:col>16</xdr:col>
      <xdr:colOff>0</xdr:colOff>
      <xdr:row>2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24750" y="190500"/>
          <a:ext cx="1371600" cy="333375"/>
        </a:xfrm>
        <a:prstGeom prst="roundRect">
          <a:avLst/>
        </a:prstGeom>
        <a:solidFill>
          <a:schemeClr val="tx2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Sales</a:t>
          </a:r>
        </a:p>
      </xdr:txBody>
    </xdr:sp>
    <xdr:clientData/>
  </xdr:twoCellAnchor>
  <xdr:twoCellAnchor editAs="absolute">
    <xdr:from>
      <xdr:col>19</xdr:col>
      <xdr:colOff>457200</xdr:colOff>
      <xdr:row>1</xdr:row>
      <xdr:rowOff>0</xdr:rowOff>
    </xdr:from>
    <xdr:to>
      <xdr:col>22</xdr:col>
      <xdr:colOff>0</xdr:colOff>
      <xdr:row>2</xdr:row>
      <xdr:rowOff>0</xdr:rowOff>
    </xdr:to>
    <xdr:sp macro="" textlink="">
      <xdr:nvSpPr>
        <xdr:cNvPr id="52" name="Rectangle: Rounded Corners 51">
          <a:hlinkClick xmlns:r="http://schemas.openxmlformats.org/officeDocument/2006/relationships" r:id="rId5" tooltip="Top Accounts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0753725" y="1905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Top Accounts</a:t>
          </a:r>
        </a:p>
      </xdr:txBody>
    </xdr:sp>
    <xdr:clientData/>
  </xdr:twoCellAnchor>
  <xdr:twoCellAnchor editAs="absolute">
    <xdr:from>
      <xdr:col>17</xdr:col>
      <xdr:colOff>61913</xdr:colOff>
      <xdr:row>1</xdr:row>
      <xdr:rowOff>0</xdr:rowOff>
    </xdr:from>
    <xdr:to>
      <xdr:col>19</xdr:col>
      <xdr:colOff>214313</xdr:colOff>
      <xdr:row>2</xdr:row>
      <xdr:rowOff>0</xdr:rowOff>
    </xdr:to>
    <xdr:sp macro="" textlink="">
      <xdr:nvSpPr>
        <xdr:cNvPr id="49" name="Rectangle: Rounded Corners 48">
          <a:hlinkClick xmlns:r="http://schemas.openxmlformats.org/officeDocument/2006/relationships" r:id="rId6" tooltip="Achievement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9139238" y="1905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Achievement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0</xdr:colOff>
          <xdr:row>1</xdr:row>
          <xdr:rowOff>57150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23553" name="Drop Dow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</xdr:col>
      <xdr:colOff>6349</xdr:colOff>
      <xdr:row>3</xdr:row>
      <xdr:rowOff>0</xdr:rowOff>
    </xdr:from>
    <xdr:to>
      <xdr:col>16</xdr:col>
      <xdr:colOff>6349</xdr:colOff>
      <xdr:row>14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6349</xdr:colOff>
      <xdr:row>15</xdr:row>
      <xdr:rowOff>0</xdr:rowOff>
    </xdr:from>
    <xdr:to>
      <xdr:col>16</xdr:col>
      <xdr:colOff>6349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17</xdr:col>
      <xdr:colOff>62038</xdr:colOff>
      <xdr:row>3</xdr:row>
      <xdr:rowOff>0</xdr:rowOff>
    </xdr:from>
    <xdr:to>
      <xdr:col>22</xdr:col>
      <xdr:colOff>62038</xdr:colOff>
      <xdr:row>14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139363" y="714375"/>
          <a:ext cx="3048000" cy="2095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62038</xdr:colOff>
      <xdr:row>3</xdr:row>
      <xdr:rowOff>47625</xdr:rowOff>
    </xdr:from>
    <xdr:to>
      <xdr:col>22</xdr:col>
      <xdr:colOff>62038</xdr:colOff>
      <xdr:row>4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139363" y="762000"/>
          <a:ext cx="3048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Total Sales</a:t>
          </a:r>
        </a:p>
      </xdr:txBody>
    </xdr:sp>
    <xdr:clientData/>
  </xdr:twoCellAnchor>
  <xdr:twoCellAnchor editAs="absolute">
    <xdr:from>
      <xdr:col>16</xdr:col>
      <xdr:colOff>0</xdr:colOff>
      <xdr:row>6</xdr:row>
      <xdr:rowOff>171449</xdr:rowOff>
    </xdr:from>
    <xdr:to>
      <xdr:col>23</xdr:col>
      <xdr:colOff>0</xdr:colOff>
      <xdr:row>18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17</xdr:col>
      <xdr:colOff>338263</xdr:colOff>
      <xdr:row>4</xdr:row>
      <xdr:rowOff>185738</xdr:rowOff>
    </xdr:from>
    <xdr:to>
      <xdr:col>19</xdr:col>
      <xdr:colOff>557338</xdr:colOff>
      <xdr:row>6</xdr:row>
      <xdr:rowOff>80963</xdr:rowOff>
    </xdr:to>
    <xdr:sp macro="" textlink="#REF!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9415588" y="1090613"/>
          <a:ext cx="14382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1F3A4E5A-BD79-4D3E-811F-ABDF44FFC4EB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Target Achievement</a:t>
          </a:fld>
          <a:endParaRPr lang="en-US" sz="16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17</xdr:col>
      <xdr:colOff>119188</xdr:colOff>
      <xdr:row>4</xdr:row>
      <xdr:rowOff>186690</xdr:rowOff>
    </xdr:from>
    <xdr:to>
      <xdr:col>17</xdr:col>
      <xdr:colOff>393508</xdr:colOff>
      <xdr:row>6</xdr:row>
      <xdr:rowOff>80010</xdr:rowOff>
    </xdr:to>
    <xdr:pic>
      <xdr:nvPicPr>
        <xdr:cNvPr id="16" name="Graphic 15" descr="Bullsey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196513" y="1091565"/>
          <a:ext cx="274320" cy="274320"/>
        </a:xfrm>
        <a:prstGeom prst="rect">
          <a:avLst/>
        </a:prstGeom>
      </xdr:spPr>
    </xdr:pic>
    <xdr:clientData/>
  </xdr:twoCellAnchor>
  <xdr:twoCellAnchor editAs="absolute">
    <xdr:from>
      <xdr:col>17</xdr:col>
      <xdr:colOff>81088</xdr:colOff>
      <xdr:row>15</xdr:row>
      <xdr:rowOff>28575</xdr:rowOff>
    </xdr:from>
    <xdr:to>
      <xdr:col>22</xdr:col>
      <xdr:colOff>81088</xdr:colOff>
      <xdr:row>26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158413" y="3028950"/>
          <a:ext cx="3048000" cy="2095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81088</xdr:colOff>
      <xdr:row>15</xdr:row>
      <xdr:rowOff>76200</xdr:rowOff>
    </xdr:from>
    <xdr:to>
      <xdr:col>22</xdr:col>
      <xdr:colOff>81088</xdr:colOff>
      <xdr:row>16</xdr:row>
      <xdr:rowOff>161925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9158413" y="3076575"/>
          <a:ext cx="3048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New Account</a:t>
          </a:r>
        </a:p>
      </xdr:txBody>
    </xdr:sp>
    <xdr:clientData/>
  </xdr:twoCellAnchor>
  <xdr:twoCellAnchor>
    <xdr:from>
      <xdr:col>16</xdr:col>
      <xdr:colOff>19050</xdr:colOff>
      <xdr:row>19</xdr:row>
      <xdr:rowOff>9524</xdr:rowOff>
    </xdr:from>
    <xdr:to>
      <xdr:col>22</xdr:col>
      <xdr:colOff>324102</xdr:colOff>
      <xdr:row>30</xdr:row>
      <xdr:rowOff>142875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17</xdr:col>
      <xdr:colOff>357313</xdr:colOff>
      <xdr:row>17</xdr:row>
      <xdr:rowOff>23813</xdr:rowOff>
    </xdr:from>
    <xdr:to>
      <xdr:col>19</xdr:col>
      <xdr:colOff>576388</xdr:colOff>
      <xdr:row>18</xdr:row>
      <xdr:rowOff>109538</xdr:rowOff>
    </xdr:to>
    <xdr:sp macro="" textlink="#REF!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434638" y="3405188"/>
          <a:ext cx="14382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1F3A4E5A-BD79-4D3E-811F-ABDF44FFC4EB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Target Achievement</a:t>
          </a:fld>
          <a:endParaRPr lang="en-US" sz="16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17</xdr:col>
      <xdr:colOff>138238</xdr:colOff>
      <xdr:row>17</xdr:row>
      <xdr:rowOff>24765</xdr:rowOff>
    </xdr:from>
    <xdr:to>
      <xdr:col>17</xdr:col>
      <xdr:colOff>412558</xdr:colOff>
      <xdr:row>18</xdr:row>
      <xdr:rowOff>108585</xdr:rowOff>
    </xdr:to>
    <xdr:pic>
      <xdr:nvPicPr>
        <xdr:cNvPr id="21" name="Graphic 20" descr="Bullsey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215563" y="3406140"/>
          <a:ext cx="274320" cy="274320"/>
        </a:xfrm>
        <a:prstGeom prst="rect">
          <a:avLst/>
        </a:prstGeom>
      </xdr:spPr>
    </xdr:pic>
    <xdr:clientData/>
  </xdr:twoCellAnchor>
  <xdr:twoCellAnchor editAs="absolute">
    <xdr:from>
      <xdr:col>18</xdr:col>
      <xdr:colOff>466725</xdr:colOff>
      <xdr:row>10</xdr:row>
      <xdr:rowOff>104775</xdr:rowOff>
    </xdr:from>
    <xdr:to>
      <xdr:col>20</xdr:col>
      <xdr:colOff>308229</xdr:colOff>
      <xdr:row>12</xdr:row>
      <xdr:rowOff>180975</xdr:rowOff>
    </xdr:to>
    <xdr:sp macro="" textlink="AchvCalc!C8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0153650" y="2152650"/>
          <a:ext cx="1060704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32A5B8F-19A9-4DB2-AE0A-B970BAD5A890}" type="TxLink">
            <a:rPr lang="en-US" sz="3200" b="1" i="0" u="none" strike="noStrike">
              <a:solidFill>
                <a:schemeClr val="accent1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52%</a:t>
          </a:fld>
          <a:endParaRPr lang="en-US" sz="3200" b="0" i="0" u="none" strike="noStrike">
            <a:solidFill>
              <a:schemeClr val="accent1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18</xdr:col>
      <xdr:colOff>485774</xdr:colOff>
      <xdr:row>22</xdr:row>
      <xdr:rowOff>133350</xdr:rowOff>
    </xdr:from>
    <xdr:to>
      <xdr:col>20</xdr:col>
      <xdr:colOff>323849</xdr:colOff>
      <xdr:row>25</xdr:row>
      <xdr:rowOff>19050</xdr:rowOff>
    </xdr:to>
    <xdr:sp macro="" textlink="AchvCalc!C15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0172699" y="4467225"/>
          <a:ext cx="10572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1A7AA88-992D-4615-99CD-12C823D39BC2}" type="TxLink">
            <a:rPr lang="en-US" sz="3200" b="1" i="0" u="none" strike="noStrike">
              <a:solidFill>
                <a:schemeClr val="accent6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49%</a:t>
          </a:fld>
          <a:endParaRPr lang="en-US" sz="3200" b="0" i="0" u="none" strike="noStrike">
            <a:solidFill>
              <a:schemeClr val="accent6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13</xdr:col>
      <xdr:colOff>457200</xdr:colOff>
      <xdr:row>1</xdr:row>
      <xdr:rowOff>0</xdr:rowOff>
    </xdr:from>
    <xdr:to>
      <xdr:col>16</xdr:col>
      <xdr:colOff>0</xdr:colOff>
      <xdr:row>2</xdr:row>
      <xdr:rowOff>0</xdr:rowOff>
    </xdr:to>
    <xdr:sp macro="" textlink="">
      <xdr:nvSpPr>
        <xdr:cNvPr id="25" name="Rectangle: Rounded Corners 24">
          <a:hlinkClick xmlns:r="http://schemas.openxmlformats.org/officeDocument/2006/relationships" r:id="rId7" tooltip="Sales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7524750" y="1905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Sales</a:t>
          </a:r>
        </a:p>
      </xdr:txBody>
    </xdr:sp>
    <xdr:clientData/>
  </xdr:twoCellAnchor>
  <xdr:twoCellAnchor editAs="absolute">
    <xdr:from>
      <xdr:col>19</xdr:col>
      <xdr:colOff>457200</xdr:colOff>
      <xdr:row>1</xdr:row>
      <xdr:rowOff>0</xdr:rowOff>
    </xdr:from>
    <xdr:to>
      <xdr:col>22</xdr:col>
      <xdr:colOff>0</xdr:colOff>
      <xdr:row>2</xdr:row>
      <xdr:rowOff>0</xdr:rowOff>
    </xdr:to>
    <xdr:sp macro="" textlink="">
      <xdr:nvSpPr>
        <xdr:cNvPr id="26" name="Rectangle: Rounded Corners 25">
          <a:hlinkClick xmlns:r="http://schemas.openxmlformats.org/officeDocument/2006/relationships" r:id="rId8" tooltip="Top Accounts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753725" y="1905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Top Accounts</a:t>
          </a:r>
        </a:p>
      </xdr:txBody>
    </xdr:sp>
    <xdr:clientData/>
  </xdr:twoCellAnchor>
  <xdr:twoCellAnchor editAs="absolute">
    <xdr:from>
      <xdr:col>17</xdr:col>
      <xdr:colOff>61913</xdr:colOff>
      <xdr:row>1</xdr:row>
      <xdr:rowOff>0</xdr:rowOff>
    </xdr:from>
    <xdr:to>
      <xdr:col>19</xdr:col>
      <xdr:colOff>214313</xdr:colOff>
      <xdr:row>2</xdr:row>
      <xdr:rowOff>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139238" y="190500"/>
          <a:ext cx="1371600" cy="333375"/>
        </a:xfrm>
        <a:prstGeom prst="roundRect">
          <a:avLst/>
        </a:prstGeom>
        <a:solidFill>
          <a:schemeClr val="tx2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Achievement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428625</xdr:colOff>
          <xdr:row>1</xdr:row>
          <xdr:rowOff>57150</xdr:rowOff>
        </xdr:from>
        <xdr:to>
          <xdr:col>11</xdr:col>
          <xdr:colOff>247650</xdr:colOff>
          <xdr:row>2</xdr:row>
          <xdr:rowOff>0</xdr:rowOff>
        </xdr:to>
        <xdr:sp macro="" textlink="">
          <xdr:nvSpPr>
            <xdr:cNvPr id="14337" name="Drop Dow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2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12</xdr:col>
      <xdr:colOff>0</xdr:colOff>
      <xdr:row>3</xdr:row>
      <xdr:rowOff>0</xdr:rowOff>
    </xdr:from>
    <xdr:to>
      <xdr:col>17</xdr:col>
      <xdr:colOff>428625</xdr:colOff>
      <xdr:row>14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18</xdr:col>
      <xdr:colOff>0</xdr:colOff>
      <xdr:row>3</xdr:row>
      <xdr:rowOff>0</xdr:rowOff>
    </xdr:from>
    <xdr:to>
      <xdr:col>23</xdr:col>
      <xdr:colOff>0</xdr:colOff>
      <xdr:row>14</xdr:row>
      <xdr:rowOff>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0</xdr:colOff>
      <xdr:row>15</xdr:row>
      <xdr:rowOff>0</xdr:rowOff>
    </xdr:from>
    <xdr:to>
      <xdr:col>11</xdr:col>
      <xdr:colOff>428625</xdr:colOff>
      <xdr:row>26</xdr:row>
      <xdr:rowOff>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12</xdr:col>
      <xdr:colOff>0</xdr:colOff>
      <xdr:row>15</xdr:row>
      <xdr:rowOff>0</xdr:rowOff>
    </xdr:from>
    <xdr:to>
      <xdr:col>17</xdr:col>
      <xdr:colOff>428625</xdr:colOff>
      <xdr:row>26</xdr:row>
      <xdr:rowOff>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18</xdr:col>
      <xdr:colOff>0</xdr:colOff>
      <xdr:row>15</xdr:row>
      <xdr:rowOff>0</xdr:rowOff>
    </xdr:from>
    <xdr:to>
      <xdr:col>23</xdr:col>
      <xdr:colOff>0</xdr:colOff>
      <xdr:row>26</xdr:row>
      <xdr:rowOff>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6</xdr:col>
      <xdr:colOff>0</xdr:colOff>
      <xdr:row>3</xdr:row>
      <xdr:rowOff>0</xdr:rowOff>
    </xdr:from>
    <xdr:to>
      <xdr:col>11</xdr:col>
      <xdr:colOff>428625</xdr:colOff>
      <xdr:row>14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</xdr:col>
      <xdr:colOff>0</xdr:colOff>
      <xdr:row>3</xdr:row>
      <xdr:rowOff>0</xdr:rowOff>
    </xdr:from>
    <xdr:to>
      <xdr:col>5</xdr:col>
      <xdr:colOff>0</xdr:colOff>
      <xdr:row>26</xdr:row>
      <xdr:rowOff>0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14</xdr:col>
      <xdr:colOff>276225</xdr:colOff>
      <xdr:row>1</xdr:row>
      <xdr:rowOff>0</xdr:rowOff>
    </xdr:from>
    <xdr:to>
      <xdr:col>17</xdr:col>
      <xdr:colOff>247650</xdr:colOff>
      <xdr:row>2</xdr:row>
      <xdr:rowOff>0</xdr:rowOff>
    </xdr:to>
    <xdr:sp macro="" textlink="">
      <xdr:nvSpPr>
        <xdr:cNvPr id="16" name="Rectangle: Rounded Corners 15">
          <a:hlinkClick xmlns:r="http://schemas.openxmlformats.org/officeDocument/2006/relationships" r:id="rId8" tooltip="Sales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24750" y="1905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Sales</a:t>
          </a:r>
        </a:p>
      </xdr:txBody>
    </xdr:sp>
    <xdr:clientData/>
  </xdr:twoCellAnchor>
  <xdr:twoCellAnchor editAs="absolute">
    <xdr:from>
      <xdr:col>20</xdr:col>
      <xdr:colOff>276225</xdr:colOff>
      <xdr:row>1</xdr:row>
      <xdr:rowOff>0</xdr:rowOff>
    </xdr:from>
    <xdr:to>
      <xdr:col>22</xdr:col>
      <xdr:colOff>428625</xdr:colOff>
      <xdr:row>2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0753725" y="190500"/>
          <a:ext cx="1371600" cy="333375"/>
        </a:xfrm>
        <a:prstGeom prst="roundRect">
          <a:avLst/>
        </a:prstGeom>
        <a:solidFill>
          <a:schemeClr val="tx2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Top Accounts</a:t>
          </a:r>
        </a:p>
      </xdr:txBody>
    </xdr:sp>
    <xdr:clientData/>
  </xdr:twoCellAnchor>
  <xdr:twoCellAnchor editAs="absolute">
    <xdr:from>
      <xdr:col>17</xdr:col>
      <xdr:colOff>490538</xdr:colOff>
      <xdr:row>1</xdr:row>
      <xdr:rowOff>0</xdr:rowOff>
    </xdr:from>
    <xdr:to>
      <xdr:col>20</xdr:col>
      <xdr:colOff>33338</xdr:colOff>
      <xdr:row>2</xdr:row>
      <xdr:rowOff>0</xdr:rowOff>
    </xdr:to>
    <xdr:sp macro="" textlink="">
      <xdr:nvSpPr>
        <xdr:cNvPr id="18" name="Rectangle: Rounded Corners 17">
          <a:hlinkClick xmlns:r="http://schemas.openxmlformats.org/officeDocument/2006/relationships" r:id="rId9" tooltip="Achievement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9139238" y="1905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Achievement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190500</xdr:colOff>
      <xdr:row>0</xdr:row>
      <xdr:rowOff>152400</xdr:rowOff>
    </xdr:from>
    <xdr:to>
      <xdr:col>15</xdr:col>
      <xdr:colOff>0</xdr:colOff>
      <xdr:row>2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906125" y="152400"/>
          <a:ext cx="1371600" cy="333375"/>
        </a:xfrm>
        <a:prstGeom prst="roundRect">
          <a:avLst/>
        </a:prstGeom>
        <a:solidFill>
          <a:schemeClr val="accent1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Switch to Sales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190500</xdr:colOff>
      <xdr:row>0</xdr:row>
      <xdr:rowOff>152400</xdr:rowOff>
    </xdr:from>
    <xdr:to>
      <xdr:col>15</xdr:col>
      <xdr:colOff>0</xdr:colOff>
      <xdr:row>2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906125" y="152400"/>
          <a:ext cx="1371600" cy="333375"/>
        </a:xfrm>
        <a:prstGeom prst="roundRect">
          <a:avLst/>
        </a:prstGeom>
        <a:solidFill>
          <a:schemeClr val="accent1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Switch to Order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238125</xdr:colOff>
      <xdr:row>0</xdr:row>
      <xdr:rowOff>152400</xdr:rowOff>
    </xdr:from>
    <xdr:to>
      <xdr:col>18</xdr:col>
      <xdr:colOff>180975</xdr:colOff>
      <xdr:row>2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0820400" y="152400"/>
          <a:ext cx="1371600" cy="333375"/>
        </a:xfrm>
        <a:prstGeom prst="roundRect">
          <a:avLst/>
        </a:prstGeom>
        <a:solidFill>
          <a:schemeClr val="accent3"/>
        </a:solidFill>
        <a:ln w="19050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Go Back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4F310E-7303-4AAB-864A-763CBF411398}" name="Data" displayName="Data" ref="A1:D2561" totalsRowShown="0">
  <autoFilter ref="A1:D2561" xr:uid="{5E8E6AC5-75CC-4F3E-BB30-77EAD4EA93BD}"/>
  <tableColumns count="4">
    <tableColumn id="1" xr3:uid="{BE4ADDA6-F418-4AB0-A96E-653FAFA59661}" name="Account" dataDxfId="3"/>
    <tableColumn id="2" xr3:uid="{82672C8C-FC3A-4D66-B903-EFD4ED3EDF2E}" name="KAM" dataDxfId="2"/>
    <tableColumn id="3" xr3:uid="{DA16D51E-FFE1-4B4F-9526-0BFCA5A4A6E0}" name="Date" dataDxfId="1"/>
    <tableColumn id="4" xr3:uid="{2AADCF3F-0468-42EB-A63A-9765F9D14548}" name="Value" dataDxfId="0" dataCellStyle="Comma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6854-E98A-4DE7-9279-0AE922939D8B}">
  <sheetPr>
    <tabColor theme="4"/>
    <pageSetUpPr fitToPage="1"/>
  </sheetPr>
  <dimension ref="A1:W27"/>
  <sheetViews>
    <sheetView showGridLines="0" tabSelected="1" zoomScaleNormal="100" zoomScaleSheetLayoutView="100" workbookViewId="0">
      <selection activeCell="M2" sqref="M2"/>
    </sheetView>
  </sheetViews>
  <sheetFormatPr defaultColWidth="0" defaultRowHeight="15" zeroHeight="1" x14ac:dyDescent="0.25"/>
  <cols>
    <col min="1" max="1" width="2.7109375" customWidth="1"/>
    <col min="2" max="10" width="9.140625" customWidth="1"/>
    <col min="11" max="11" width="2.7109375" customWidth="1"/>
    <col min="12" max="16" width="9.140625" customWidth="1"/>
    <col min="17" max="17" width="2.7109375" customWidth="1"/>
    <col min="18" max="22" width="9.140625" customWidth="1"/>
    <col min="23" max="23" width="2.7109375" customWidth="1"/>
    <col min="24" max="16384" width="9.140625" hidden="1"/>
  </cols>
  <sheetData>
    <row r="1" spans="2:21" x14ac:dyDescent="0.25"/>
    <row r="2" spans="2:21" ht="26.25" x14ac:dyDescent="0.4">
      <c r="B2" s="9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/>
    <row r="4" spans="2:21" x14ac:dyDescent="0.25"/>
    <row r="5" spans="2:21" x14ac:dyDescent="0.25"/>
    <row r="6" spans="2:21" x14ac:dyDescent="0.25"/>
    <row r="7" spans="2:21" x14ac:dyDescent="0.25"/>
    <row r="8" spans="2:21" x14ac:dyDescent="0.25"/>
    <row r="9" spans="2:21" x14ac:dyDescent="0.25"/>
    <row r="10" spans="2:21" x14ac:dyDescent="0.25"/>
    <row r="11" spans="2:21" x14ac:dyDescent="0.25"/>
    <row r="12" spans="2:21" x14ac:dyDescent="0.25"/>
    <row r="13" spans="2:21" x14ac:dyDescent="0.25"/>
    <row r="14" spans="2:21" x14ac:dyDescent="0.25"/>
    <row r="15" spans="2:21" x14ac:dyDescent="0.25"/>
    <row r="16" spans="2:21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</sheetData>
  <sheetProtection sheet="1" objects="1" scenarios="1" selectLockedCells="1" selectUnlockedCells="1"/>
  <sortState xmlns:xlrd2="http://schemas.microsoft.com/office/spreadsheetml/2017/richdata2" ref="D35:E39">
    <sortCondition descending="1" ref="E35"/>
  </sortState>
  <printOptions horizontalCentered="1"/>
  <pageMargins left="0.1" right="0.1" top="0.75" bottom="0.75" header="0.3" footer="0.3"/>
  <pageSetup paperSize="5" scale="94" orientation="landscape" r:id="rId1"/>
  <headerFooter>
    <oddFooter>&amp;LStrategy and BPM&amp;CConfidential&amp;ReGeneration B2B Ltd.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>
                  <from>
                    <xdr:col>8</xdr:col>
                    <xdr:colOff>0</xdr:colOff>
                    <xdr:row>1</xdr:row>
                    <xdr:rowOff>57150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78AA-9140-4A3F-84CD-C51DEA69A63C}">
  <sheetPr>
    <tabColor theme="4"/>
    <pageSetUpPr fitToPage="1"/>
  </sheetPr>
  <dimension ref="A1:W44"/>
  <sheetViews>
    <sheetView showGridLines="0" zoomScaleNormal="100" workbookViewId="0"/>
  </sheetViews>
  <sheetFormatPr defaultColWidth="0" defaultRowHeight="15" zeroHeight="1" x14ac:dyDescent="0.25"/>
  <cols>
    <col min="1" max="1" width="2.7109375" customWidth="1"/>
    <col min="2" max="10" width="9.140625" customWidth="1"/>
    <col min="11" max="11" width="2.7109375" customWidth="1"/>
    <col min="12" max="16" width="9.140625" customWidth="1"/>
    <col min="17" max="17" width="2.7109375" customWidth="1"/>
    <col min="18" max="22" width="9.140625" customWidth="1"/>
    <col min="23" max="23" width="2.7109375" customWidth="1"/>
    <col min="24" max="16384" width="9.140625" hidden="1"/>
  </cols>
  <sheetData>
    <row r="1" spans="2:21" x14ac:dyDescent="0.25"/>
    <row r="2" spans="2:21" ht="26.25" x14ac:dyDescent="0.4">
      <c r="B2" s="9" t="str">
        <f>Sales!B2</f>
        <v>Sales Dashboard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/>
    <row r="4" spans="2:21" x14ac:dyDescent="0.25"/>
    <row r="5" spans="2:21" x14ac:dyDescent="0.25"/>
    <row r="6" spans="2:21" x14ac:dyDescent="0.25"/>
    <row r="7" spans="2:21" x14ac:dyDescent="0.25"/>
    <row r="8" spans="2:21" x14ac:dyDescent="0.25"/>
    <row r="9" spans="2:21" x14ac:dyDescent="0.25"/>
    <row r="10" spans="2:21" x14ac:dyDescent="0.25"/>
    <row r="11" spans="2:21" x14ac:dyDescent="0.25"/>
    <row r="12" spans="2:21" x14ac:dyDescent="0.25"/>
    <row r="13" spans="2:21" x14ac:dyDescent="0.25"/>
    <row r="14" spans="2:21" x14ac:dyDescent="0.25"/>
    <row r="15" spans="2:21" x14ac:dyDescent="0.25"/>
    <row r="16" spans="2:2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</sheetData>
  <sheetProtection sheet="1" objects="1" scenarios="1" selectLockedCells="1" selectUnlockedCells="1"/>
  <pageMargins left="0.1" right="0.1" top="0.75" bottom="0.75" header="0.3" footer="0.3"/>
  <pageSetup paperSize="5" scale="95" orientation="landscape" r:id="rId1"/>
  <headerFooter>
    <oddFooter>&amp;LStrategy and BPM&amp;CConfidential&amp;ReGeneration B2B Ltd.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Drop Down 1">
              <controlPr defaultSize="0" autoLine="0" autoPict="0">
                <anchor>
                  <from>
                    <xdr:col>8</xdr:col>
                    <xdr:colOff>0</xdr:colOff>
                    <xdr:row>1</xdr:row>
                    <xdr:rowOff>57150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905F-AC54-4E48-8EAA-9F1B2144C038}">
  <sheetPr>
    <tabColor theme="4"/>
    <pageSetUpPr fitToPage="1"/>
  </sheetPr>
  <dimension ref="A1:X27"/>
  <sheetViews>
    <sheetView showGridLines="0" zoomScaleNormal="100" workbookViewId="0"/>
  </sheetViews>
  <sheetFormatPr defaultColWidth="0" defaultRowHeight="15" zeroHeight="1" x14ac:dyDescent="0.25"/>
  <cols>
    <col min="1" max="1" width="2.7109375" customWidth="1"/>
    <col min="2" max="5" width="9.140625" customWidth="1"/>
    <col min="6" max="6" width="2.7109375" customWidth="1"/>
    <col min="7" max="10" width="9.140625" customWidth="1"/>
    <col min="11" max="11" width="2.7109375" customWidth="1"/>
    <col min="12" max="16" width="9.140625" customWidth="1"/>
    <col min="17" max="17" width="2.7109375" customWidth="1"/>
    <col min="18" max="23" width="9.140625" customWidth="1"/>
    <col min="24" max="24" width="2.7109375" customWidth="1"/>
    <col min="25" max="16384" width="9.140625" hidden="1"/>
  </cols>
  <sheetData>
    <row r="1" spans="2:17" x14ac:dyDescent="0.25"/>
    <row r="2" spans="2:17" ht="26.25" x14ac:dyDescent="0.4">
      <c r="B2" s="9" t="str">
        <f>Sales!B2</f>
        <v>Sales Dashboard</v>
      </c>
      <c r="C2" s="7"/>
      <c r="D2" s="7"/>
      <c r="E2" s="7"/>
      <c r="F2" s="7"/>
      <c r="G2" s="7"/>
      <c r="H2" s="7"/>
      <c r="I2" s="7"/>
      <c r="P2" s="7"/>
      <c r="Q2" s="7"/>
    </row>
    <row r="3" spans="2:17" x14ac:dyDescent="0.25"/>
    <row r="4" spans="2:17" x14ac:dyDescent="0.25"/>
    <row r="5" spans="2:17" x14ac:dyDescent="0.25"/>
    <row r="6" spans="2:17" x14ac:dyDescent="0.25"/>
    <row r="7" spans="2:17" x14ac:dyDescent="0.25"/>
    <row r="8" spans="2:17" x14ac:dyDescent="0.25"/>
    <row r="9" spans="2:17" x14ac:dyDescent="0.25"/>
    <row r="10" spans="2:17" x14ac:dyDescent="0.25"/>
    <row r="11" spans="2:17" x14ac:dyDescent="0.25"/>
    <row r="12" spans="2:17" x14ac:dyDescent="0.25"/>
    <row r="13" spans="2:17" x14ac:dyDescent="0.25"/>
    <row r="14" spans="2:17" x14ac:dyDescent="0.25"/>
    <row r="15" spans="2:17" x14ac:dyDescent="0.25"/>
    <row r="16" spans="2:1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</sheetData>
  <sheetProtection sheet="1" objects="1" scenarios="1" selectLockedCells="1" selectUnlockedCells="1"/>
  <printOptions horizontalCentered="1"/>
  <pageMargins left="0.1" right="0.1" top="0.75" bottom="0.75" header="0.3" footer="0.3"/>
  <pageSetup paperSize="5" scale="93" orientation="landscape" r:id="rId1"/>
  <headerFooter>
    <oddFooter>&amp;LStrategy and BPM&amp;CConfidential&amp;ReGeneration B2B Ltd.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Drop Down 1">
              <controlPr defaultSize="0" autoLine="0" autoPict="0">
                <anchor>
                  <from>
                    <xdr:col>8</xdr:col>
                    <xdr:colOff>428625</xdr:colOff>
                    <xdr:row>1</xdr:row>
                    <xdr:rowOff>57150</xdr:rowOff>
                  </from>
                  <to>
                    <xdr:col>11</xdr:col>
                    <xdr:colOff>247650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9963-340C-439E-B55B-5AC38A0A9AAC}">
  <sheetPr>
    <tabColor theme="9" tint="0.39997558519241921"/>
  </sheetPr>
  <dimension ref="B2:AB209"/>
  <sheetViews>
    <sheetView showGridLines="0" workbookViewId="0">
      <pane xSplit="3" ySplit="4" topLeftCell="D5" activePane="bottomRight" state="frozen"/>
      <selection pane="topRight" activeCell="D5" sqref="D5"/>
      <selection pane="bottomLeft" activeCell="D5" sqref="D5"/>
      <selection pane="bottomRight" activeCell="D5" sqref="D5"/>
    </sheetView>
  </sheetViews>
  <sheetFormatPr defaultRowHeight="15" x14ac:dyDescent="0.25"/>
  <cols>
    <col min="1" max="1" width="2.7109375" customWidth="1"/>
    <col min="2" max="2" width="4" style="11" bestFit="1" customWidth="1"/>
    <col min="3" max="3" width="36.85546875" bestFit="1" customWidth="1"/>
    <col min="4" max="28" width="11.7109375" customWidth="1"/>
  </cols>
  <sheetData>
    <row r="2" spans="2:28" ht="23.25" x14ac:dyDescent="0.35">
      <c r="B2" s="58" t="s">
        <v>1</v>
      </c>
    </row>
    <row r="3" spans="2:28" ht="7.5" customHeight="1" x14ac:dyDescent="0.25"/>
    <row r="4" spans="2:28" x14ac:dyDescent="0.25">
      <c r="B4" s="46" t="s">
        <v>2</v>
      </c>
      <c r="C4" s="47" t="s">
        <v>3</v>
      </c>
      <c r="D4" s="46" t="s">
        <v>4</v>
      </c>
      <c r="E4" s="65">
        <v>44013</v>
      </c>
      <c r="F4" s="65">
        <v>44044</v>
      </c>
      <c r="G4" s="65">
        <v>44075</v>
      </c>
      <c r="H4" s="65">
        <v>44105</v>
      </c>
      <c r="I4" s="65">
        <v>44136</v>
      </c>
      <c r="J4" s="65">
        <v>44166</v>
      </c>
      <c r="K4" s="65">
        <v>44197</v>
      </c>
      <c r="L4" s="65">
        <v>44228</v>
      </c>
      <c r="M4" s="65">
        <v>44256</v>
      </c>
      <c r="N4" s="65">
        <v>44287</v>
      </c>
      <c r="O4" s="65">
        <v>44317</v>
      </c>
      <c r="P4" s="65">
        <v>44348</v>
      </c>
      <c r="Q4" s="65">
        <v>44378</v>
      </c>
      <c r="R4" s="65">
        <v>44409</v>
      </c>
      <c r="S4" s="65">
        <v>44440</v>
      </c>
      <c r="T4" s="65">
        <v>44470</v>
      </c>
      <c r="U4" s="65">
        <v>44501</v>
      </c>
      <c r="V4" s="65">
        <v>44531</v>
      </c>
      <c r="W4" s="65">
        <v>44562</v>
      </c>
      <c r="X4" s="65">
        <v>44593</v>
      </c>
      <c r="Y4" s="65">
        <v>44621</v>
      </c>
      <c r="Z4" s="65">
        <v>44652</v>
      </c>
      <c r="AA4" s="65">
        <v>44682</v>
      </c>
      <c r="AB4" s="65">
        <v>44713</v>
      </c>
    </row>
    <row r="5" spans="2:28" x14ac:dyDescent="0.25">
      <c r="B5" s="3">
        <f>MAX($B$4:B4)+1</f>
        <v>1</v>
      </c>
      <c r="C5" t="str" cm="1">
        <f t="array" ref="C5">IFERROR(INDEX(Data[Account],MATCH(0,INDEX(COUNTIF($C$4:C4,Data[Account]),0),0)),"")</f>
        <v>Cognizant Technology Solutions</v>
      </c>
      <c r="D5" s="1" cm="1">
        <f t="array" ref="D5">IFERROR(_xlfn.SINGLE(INDEX(Data[Date],_xlfn.AGGREGATE(15,6,1/(Data[Account]=C5)*(ROW(Data[Account])-ROW(Data[[#Headers],[Account]])),1))),"")</f>
        <v>44043</v>
      </c>
      <c r="E5" s="2">
        <f>COUNTIFS(Data[Account],$C5,Data[Date],"&gt;="&amp;E$4,Data[Date],"&lt;"&amp;EDATE(E$4,1))</f>
        <v>1</v>
      </c>
      <c r="F5" s="2">
        <f>COUNTIFS(Data[Account],$C5,Data[Date],"&gt;="&amp;F$4,Data[Date],"&lt;"&amp;EDATE(F$4,1))</f>
        <v>1</v>
      </c>
      <c r="G5" s="2">
        <f>COUNTIFS(Data[Account],$C5,Data[Date],"&gt;="&amp;G$4,Data[Date],"&lt;"&amp;EDATE(G$4,1))</f>
        <v>3</v>
      </c>
      <c r="H5" s="2">
        <f>COUNTIFS(Data[Account],$C5,Data[Date],"&gt;="&amp;H$4,Data[Date],"&lt;"&amp;EDATE(H$4,1))</f>
        <v>3</v>
      </c>
      <c r="I5" s="2">
        <f>COUNTIFS(Data[Account],$C5,Data[Date],"&gt;="&amp;I$4,Data[Date],"&lt;"&amp;EDATE(I$4,1))</f>
        <v>1</v>
      </c>
      <c r="J5" s="2">
        <f>COUNTIFS(Data[Account],$C5,Data[Date],"&gt;="&amp;J$4,Data[Date],"&lt;"&amp;EDATE(J$4,1))</f>
        <v>4</v>
      </c>
      <c r="K5" s="2">
        <f>COUNTIFS(Data[Account],$C5,Data[Date],"&gt;="&amp;K$4,Data[Date],"&lt;"&amp;EDATE(K$4,1))</f>
        <v>5</v>
      </c>
      <c r="L5" s="2">
        <f>COUNTIFS(Data[Account],$C5,Data[Date],"&gt;="&amp;L$4,Data[Date],"&lt;"&amp;EDATE(L$4,1))</f>
        <v>2</v>
      </c>
      <c r="M5" s="2">
        <f>COUNTIFS(Data[Account],$C5,Data[Date],"&gt;="&amp;M$4,Data[Date],"&lt;"&amp;EDATE(M$4,1))</f>
        <v>3</v>
      </c>
      <c r="N5" s="2">
        <f>COUNTIFS(Data[Account],$C5,Data[Date],"&gt;="&amp;N$4,Data[Date],"&lt;"&amp;EDATE(N$4,1))</f>
        <v>2</v>
      </c>
      <c r="O5" s="2">
        <f>COUNTIFS(Data[Account],$C5,Data[Date],"&gt;="&amp;O$4,Data[Date],"&lt;"&amp;EDATE(O$4,1))</f>
        <v>3</v>
      </c>
      <c r="P5" s="2">
        <f>COUNTIFS(Data[Account],$C5,Data[Date],"&gt;="&amp;P$4,Data[Date],"&lt;"&amp;EDATE(P$4,1))</f>
        <v>3</v>
      </c>
      <c r="Q5" s="2">
        <f>COUNTIFS(Data[Account],$C5,Data[Date],"&gt;="&amp;Q$4,Data[Date],"&lt;"&amp;EDATE(Q$4,1))</f>
        <v>2</v>
      </c>
      <c r="R5" s="2">
        <f>COUNTIFS(Data[Account],$C5,Data[Date],"&gt;="&amp;R$4,Data[Date],"&lt;"&amp;EDATE(R$4,1))</f>
        <v>1</v>
      </c>
      <c r="S5" s="2">
        <f>COUNTIFS(Data[Account],$C5,Data[Date],"&gt;="&amp;S$4,Data[Date],"&lt;"&amp;EDATE(S$4,1))</f>
        <v>1</v>
      </c>
      <c r="T5" s="2">
        <f>COUNTIFS(Data[Account],$C5,Data[Date],"&gt;="&amp;T$4,Data[Date],"&lt;"&amp;EDATE(T$4,1))</f>
        <v>1</v>
      </c>
      <c r="U5" s="2">
        <f>COUNTIFS(Data[Account],$C5,Data[Date],"&gt;="&amp;U$4,Data[Date],"&lt;"&amp;EDATE(U$4,1))</f>
        <v>1</v>
      </c>
      <c r="V5" s="2">
        <f>COUNTIFS(Data[Account],$C5,Data[Date],"&gt;="&amp;V$4,Data[Date],"&lt;"&amp;EDATE(V$4,1))</f>
        <v>1</v>
      </c>
      <c r="W5" s="2">
        <f>COUNTIFS(Data[Account],$C5,Data[Date],"&gt;="&amp;W$4,Data[Date],"&lt;"&amp;EDATE(W$4,1))</f>
        <v>2</v>
      </c>
      <c r="X5" s="2">
        <f>COUNTIFS(Data[Account],$C5,Data[Date],"&gt;="&amp;X$4,Data[Date],"&lt;"&amp;EDATE(X$4,1))</f>
        <v>1</v>
      </c>
      <c r="Y5" s="2">
        <f>COUNTIFS(Data[Account],$C5,Data[Date],"&gt;="&amp;Y$4,Data[Date],"&lt;"&amp;EDATE(Y$4,1))</f>
        <v>3</v>
      </c>
      <c r="Z5" s="2">
        <f>COUNTIFS(Data[Account],$C5,Data[Date],"&gt;="&amp;Z$4,Data[Date],"&lt;"&amp;EDATE(Z$4,1))</f>
        <v>0</v>
      </c>
      <c r="AA5" s="2">
        <f>COUNTIFS(Data[Account],$C5,Data[Date],"&gt;="&amp;AA$4,Data[Date],"&lt;"&amp;EDATE(AA$4,1))</f>
        <v>0</v>
      </c>
      <c r="AB5" s="2">
        <f>COUNTIFS(Data[Account],$C5,Data[Date],"&gt;="&amp;AB$4,Data[Date],"&lt;"&amp;EDATE(AB$4,1))</f>
        <v>0</v>
      </c>
    </row>
    <row r="6" spans="2:28" x14ac:dyDescent="0.25">
      <c r="B6" s="3">
        <f>MAX($B$4:B5)+1</f>
        <v>2</v>
      </c>
      <c r="C6" t="str" cm="1">
        <f t="array" ref="C6">IFERROR(INDEX(Data[Account],MATCH(0,INDEX(COUNTIF($C$4:C5,Data[Account]),0),0)),"")</f>
        <v>Amazon</v>
      </c>
      <c r="D6" s="1" cm="1">
        <f t="array" ref="D6">IFERROR(_xlfn.SINGLE(INDEX(Data[Date],_xlfn.AGGREGATE(15,6,1/(Data[Account]=C6)*(ROW(Data[Account])-ROW(Data[[#Headers],[Account]])),1))),"")</f>
        <v>44043</v>
      </c>
      <c r="E6" s="2">
        <f>COUNTIFS(Data[Account],$C6,Data[Date],"&gt;="&amp;E$4,Data[Date],"&lt;"&amp;EDATE(E$4,1))</f>
        <v>1</v>
      </c>
      <c r="F6" s="2">
        <f>COUNTIFS(Data[Account],$C6,Data[Date],"&gt;="&amp;F$4,Data[Date],"&lt;"&amp;EDATE(F$4,1))</f>
        <v>1</v>
      </c>
      <c r="G6" s="2">
        <f>COUNTIFS(Data[Account],$C6,Data[Date],"&gt;="&amp;G$4,Data[Date],"&lt;"&amp;EDATE(G$4,1))</f>
        <v>1</v>
      </c>
      <c r="H6" s="2">
        <f>COUNTIFS(Data[Account],$C6,Data[Date],"&gt;="&amp;H$4,Data[Date],"&lt;"&amp;EDATE(H$4,1))</f>
        <v>2</v>
      </c>
      <c r="I6" s="2">
        <f>COUNTIFS(Data[Account],$C6,Data[Date],"&gt;="&amp;I$4,Data[Date],"&lt;"&amp;EDATE(I$4,1))</f>
        <v>1</v>
      </c>
      <c r="J6" s="2">
        <f>COUNTIFS(Data[Account],$C6,Data[Date],"&gt;="&amp;J$4,Data[Date],"&lt;"&amp;EDATE(J$4,1))</f>
        <v>1</v>
      </c>
      <c r="K6" s="2">
        <f>COUNTIFS(Data[Account],$C6,Data[Date],"&gt;="&amp;K$4,Data[Date],"&lt;"&amp;EDATE(K$4,1))</f>
        <v>2</v>
      </c>
      <c r="L6" s="2">
        <f>COUNTIFS(Data[Account],$C6,Data[Date],"&gt;="&amp;L$4,Data[Date],"&lt;"&amp;EDATE(L$4,1))</f>
        <v>2</v>
      </c>
      <c r="M6" s="2">
        <f>COUNTIFS(Data[Account],$C6,Data[Date],"&gt;="&amp;M$4,Data[Date],"&lt;"&amp;EDATE(M$4,1))</f>
        <v>3</v>
      </c>
      <c r="N6" s="2">
        <f>COUNTIFS(Data[Account],$C6,Data[Date],"&gt;="&amp;N$4,Data[Date],"&lt;"&amp;EDATE(N$4,1))</f>
        <v>2</v>
      </c>
      <c r="O6" s="2">
        <f>COUNTIFS(Data[Account],$C6,Data[Date],"&gt;="&amp;O$4,Data[Date],"&lt;"&amp;EDATE(O$4,1))</f>
        <v>0</v>
      </c>
      <c r="P6" s="2">
        <f>COUNTIFS(Data[Account],$C6,Data[Date],"&gt;="&amp;P$4,Data[Date],"&lt;"&amp;EDATE(P$4,1))</f>
        <v>0</v>
      </c>
      <c r="Q6" s="2">
        <f>COUNTIFS(Data[Account],$C6,Data[Date],"&gt;="&amp;Q$4,Data[Date],"&lt;"&amp;EDATE(Q$4,1))</f>
        <v>0</v>
      </c>
      <c r="R6" s="2">
        <f>COUNTIFS(Data[Account],$C6,Data[Date],"&gt;="&amp;R$4,Data[Date],"&lt;"&amp;EDATE(R$4,1))</f>
        <v>0</v>
      </c>
      <c r="S6" s="2">
        <f>COUNTIFS(Data[Account],$C6,Data[Date],"&gt;="&amp;S$4,Data[Date],"&lt;"&amp;EDATE(S$4,1))</f>
        <v>0</v>
      </c>
      <c r="T6" s="2">
        <f>COUNTIFS(Data[Account],$C6,Data[Date],"&gt;="&amp;T$4,Data[Date],"&lt;"&amp;EDATE(T$4,1))</f>
        <v>0</v>
      </c>
      <c r="U6" s="2">
        <f>COUNTIFS(Data[Account],$C6,Data[Date],"&gt;="&amp;U$4,Data[Date],"&lt;"&amp;EDATE(U$4,1))</f>
        <v>0</v>
      </c>
      <c r="V6" s="2">
        <f>COUNTIFS(Data[Account],$C6,Data[Date],"&gt;="&amp;V$4,Data[Date],"&lt;"&amp;EDATE(V$4,1))</f>
        <v>0</v>
      </c>
      <c r="W6" s="2">
        <f>COUNTIFS(Data[Account],$C6,Data[Date],"&gt;="&amp;W$4,Data[Date],"&lt;"&amp;EDATE(W$4,1))</f>
        <v>0</v>
      </c>
      <c r="X6" s="2">
        <f>COUNTIFS(Data[Account],$C6,Data[Date],"&gt;="&amp;X$4,Data[Date],"&lt;"&amp;EDATE(X$4,1))</f>
        <v>0</v>
      </c>
      <c r="Y6" s="2">
        <f>COUNTIFS(Data[Account],$C6,Data[Date],"&gt;="&amp;Y$4,Data[Date],"&lt;"&amp;EDATE(Y$4,1))</f>
        <v>0</v>
      </c>
      <c r="Z6" s="2">
        <f>COUNTIFS(Data[Account],$C6,Data[Date],"&gt;="&amp;Z$4,Data[Date],"&lt;"&amp;EDATE(Z$4,1))</f>
        <v>0</v>
      </c>
      <c r="AA6" s="2">
        <f>COUNTIFS(Data[Account],$C6,Data[Date],"&gt;="&amp;AA$4,Data[Date],"&lt;"&amp;EDATE(AA$4,1))</f>
        <v>0</v>
      </c>
      <c r="AB6" s="2">
        <f>COUNTIFS(Data[Account],$C6,Data[Date],"&gt;="&amp;AB$4,Data[Date],"&lt;"&amp;EDATE(AB$4,1))</f>
        <v>0</v>
      </c>
    </row>
    <row r="7" spans="2:28" x14ac:dyDescent="0.25">
      <c r="B7" s="3">
        <f>MAX($B$4:B6)+1</f>
        <v>3</v>
      </c>
      <c r="C7" t="str" cm="1">
        <f t="array" ref="C7">IFERROR(INDEX(Data[Account],MATCH(0,INDEX(COUNTIF($C$4:C6,Data[Account]),0),0)),"")</f>
        <v>Tata Consultancy Services</v>
      </c>
      <c r="D7" s="1" cm="1">
        <f t="array" ref="D7">IFERROR(_xlfn.SINGLE(INDEX(Data[Date],_xlfn.AGGREGATE(15,6,1/(Data[Account]=C7)*(ROW(Data[Account])-ROW(Data[[#Headers],[Account]])),1))),"")</f>
        <v>44043</v>
      </c>
      <c r="E7" s="2">
        <f>COUNTIFS(Data[Account],$C7,Data[Date],"&gt;="&amp;E$4,Data[Date],"&lt;"&amp;EDATE(E$4,1))</f>
        <v>1</v>
      </c>
      <c r="F7" s="2">
        <f>COUNTIFS(Data[Account],$C7,Data[Date],"&gt;="&amp;F$4,Data[Date],"&lt;"&amp;EDATE(F$4,1))</f>
        <v>0</v>
      </c>
      <c r="G7" s="2">
        <f>COUNTIFS(Data[Account],$C7,Data[Date],"&gt;="&amp;G$4,Data[Date],"&lt;"&amp;EDATE(G$4,1))</f>
        <v>2</v>
      </c>
      <c r="H7" s="2">
        <f>COUNTIFS(Data[Account],$C7,Data[Date],"&gt;="&amp;H$4,Data[Date],"&lt;"&amp;EDATE(H$4,1))</f>
        <v>3</v>
      </c>
      <c r="I7" s="2">
        <f>COUNTIFS(Data[Account],$C7,Data[Date],"&gt;="&amp;I$4,Data[Date],"&lt;"&amp;EDATE(I$4,1))</f>
        <v>2</v>
      </c>
      <c r="J7" s="2">
        <f>COUNTIFS(Data[Account],$C7,Data[Date],"&gt;="&amp;J$4,Data[Date],"&lt;"&amp;EDATE(J$4,1))</f>
        <v>2</v>
      </c>
      <c r="K7" s="2">
        <f>COUNTIFS(Data[Account],$C7,Data[Date],"&gt;="&amp;K$4,Data[Date],"&lt;"&amp;EDATE(K$4,1))</f>
        <v>3</v>
      </c>
      <c r="L7" s="2">
        <f>COUNTIFS(Data[Account],$C7,Data[Date],"&gt;="&amp;L$4,Data[Date],"&lt;"&amp;EDATE(L$4,1))</f>
        <v>3</v>
      </c>
      <c r="M7" s="2">
        <f>COUNTIFS(Data[Account],$C7,Data[Date],"&gt;="&amp;M$4,Data[Date],"&lt;"&amp;EDATE(M$4,1))</f>
        <v>0</v>
      </c>
      <c r="N7" s="2">
        <f>COUNTIFS(Data[Account],$C7,Data[Date],"&gt;="&amp;N$4,Data[Date],"&lt;"&amp;EDATE(N$4,1))</f>
        <v>2</v>
      </c>
      <c r="O7" s="2">
        <f>COUNTIFS(Data[Account],$C7,Data[Date],"&gt;="&amp;O$4,Data[Date],"&lt;"&amp;EDATE(O$4,1))</f>
        <v>3</v>
      </c>
      <c r="P7" s="2">
        <f>COUNTIFS(Data[Account],$C7,Data[Date],"&gt;="&amp;P$4,Data[Date],"&lt;"&amp;EDATE(P$4,1))</f>
        <v>2</v>
      </c>
      <c r="Q7" s="2">
        <f>COUNTIFS(Data[Account],$C7,Data[Date],"&gt;="&amp;Q$4,Data[Date],"&lt;"&amp;EDATE(Q$4,1))</f>
        <v>3</v>
      </c>
      <c r="R7" s="2">
        <f>COUNTIFS(Data[Account],$C7,Data[Date],"&gt;="&amp;R$4,Data[Date],"&lt;"&amp;EDATE(R$4,1))</f>
        <v>2</v>
      </c>
      <c r="S7" s="2">
        <f>COUNTIFS(Data[Account],$C7,Data[Date],"&gt;="&amp;S$4,Data[Date],"&lt;"&amp;EDATE(S$4,1))</f>
        <v>4</v>
      </c>
      <c r="T7" s="2">
        <f>COUNTIFS(Data[Account],$C7,Data[Date],"&gt;="&amp;T$4,Data[Date],"&lt;"&amp;EDATE(T$4,1))</f>
        <v>2</v>
      </c>
      <c r="U7" s="2">
        <f>COUNTIFS(Data[Account],$C7,Data[Date],"&gt;="&amp;U$4,Data[Date],"&lt;"&amp;EDATE(U$4,1))</f>
        <v>4</v>
      </c>
      <c r="V7" s="2">
        <f>COUNTIFS(Data[Account],$C7,Data[Date],"&gt;="&amp;V$4,Data[Date],"&lt;"&amp;EDATE(V$4,1))</f>
        <v>0</v>
      </c>
      <c r="W7" s="2">
        <f>COUNTIFS(Data[Account],$C7,Data[Date],"&gt;="&amp;W$4,Data[Date],"&lt;"&amp;EDATE(W$4,1))</f>
        <v>1</v>
      </c>
      <c r="X7" s="2">
        <f>COUNTIFS(Data[Account],$C7,Data[Date],"&gt;="&amp;X$4,Data[Date],"&lt;"&amp;EDATE(X$4,1))</f>
        <v>1</v>
      </c>
      <c r="Y7" s="2">
        <f>COUNTIFS(Data[Account],$C7,Data[Date],"&gt;="&amp;Y$4,Data[Date],"&lt;"&amp;EDATE(Y$4,1))</f>
        <v>1</v>
      </c>
      <c r="Z7" s="2">
        <f>COUNTIFS(Data[Account],$C7,Data[Date],"&gt;="&amp;Z$4,Data[Date],"&lt;"&amp;EDATE(Z$4,1))</f>
        <v>0</v>
      </c>
      <c r="AA7" s="2">
        <f>COUNTIFS(Data[Account],$C7,Data[Date],"&gt;="&amp;AA$4,Data[Date],"&lt;"&amp;EDATE(AA$4,1))</f>
        <v>0</v>
      </c>
      <c r="AB7" s="2">
        <f>COUNTIFS(Data[Account],$C7,Data[Date],"&gt;="&amp;AB$4,Data[Date],"&lt;"&amp;EDATE(AB$4,1))</f>
        <v>0</v>
      </c>
    </row>
    <row r="8" spans="2:28" x14ac:dyDescent="0.25">
      <c r="B8" s="3">
        <f>MAX($B$4:B7)+1</f>
        <v>4</v>
      </c>
      <c r="C8" t="str" cm="1">
        <f t="array" ref="C8">IFERROR(INDEX(Data[Account],MATCH(0,INDEX(COUNTIF($C$4:C7,Data[Account]),0),0)),"")</f>
        <v>Google</v>
      </c>
      <c r="D8" s="1" cm="1">
        <f t="array" ref="D8">IFERROR(_xlfn.SINGLE(INDEX(Data[Date],_xlfn.AGGREGATE(15,6,1/(Data[Account]=C8)*(ROW(Data[Account])-ROW(Data[[#Headers],[Account]])),1))),"")</f>
        <v>44043</v>
      </c>
      <c r="E8" s="2">
        <f>COUNTIFS(Data[Account],$C8,Data[Date],"&gt;="&amp;E$4,Data[Date],"&lt;"&amp;EDATE(E$4,1))</f>
        <v>1</v>
      </c>
      <c r="F8" s="2">
        <f>COUNTIFS(Data[Account],$C8,Data[Date],"&gt;="&amp;F$4,Data[Date],"&lt;"&amp;EDATE(F$4,1))</f>
        <v>1</v>
      </c>
      <c r="G8" s="2">
        <f>COUNTIFS(Data[Account],$C8,Data[Date],"&gt;="&amp;G$4,Data[Date],"&lt;"&amp;EDATE(G$4,1))</f>
        <v>7</v>
      </c>
      <c r="H8" s="2">
        <f>COUNTIFS(Data[Account],$C8,Data[Date],"&gt;="&amp;H$4,Data[Date],"&lt;"&amp;EDATE(H$4,1))</f>
        <v>4</v>
      </c>
      <c r="I8" s="2">
        <f>COUNTIFS(Data[Account],$C8,Data[Date],"&gt;="&amp;I$4,Data[Date],"&lt;"&amp;EDATE(I$4,1))</f>
        <v>1</v>
      </c>
      <c r="J8" s="2">
        <f>COUNTIFS(Data[Account],$C8,Data[Date],"&gt;="&amp;J$4,Data[Date],"&lt;"&amp;EDATE(J$4,1))</f>
        <v>7</v>
      </c>
      <c r="K8" s="2">
        <f>COUNTIFS(Data[Account],$C8,Data[Date],"&gt;="&amp;K$4,Data[Date],"&lt;"&amp;EDATE(K$4,1))</f>
        <v>11</v>
      </c>
      <c r="L8" s="2">
        <f>COUNTIFS(Data[Account],$C8,Data[Date],"&gt;="&amp;L$4,Data[Date],"&lt;"&amp;EDATE(L$4,1))</f>
        <v>9</v>
      </c>
      <c r="M8" s="2">
        <f>COUNTIFS(Data[Account],$C8,Data[Date],"&gt;="&amp;M$4,Data[Date],"&lt;"&amp;EDATE(M$4,1))</f>
        <v>9</v>
      </c>
      <c r="N8" s="2">
        <f>COUNTIFS(Data[Account],$C8,Data[Date],"&gt;="&amp;N$4,Data[Date],"&lt;"&amp;EDATE(N$4,1))</f>
        <v>5</v>
      </c>
      <c r="O8" s="2">
        <f>COUNTIFS(Data[Account],$C8,Data[Date],"&gt;="&amp;O$4,Data[Date],"&lt;"&amp;EDATE(O$4,1))</f>
        <v>6</v>
      </c>
      <c r="P8" s="2">
        <f>COUNTIFS(Data[Account],$C8,Data[Date],"&gt;="&amp;P$4,Data[Date],"&lt;"&amp;EDATE(P$4,1))</f>
        <v>5</v>
      </c>
      <c r="Q8" s="2">
        <f>COUNTIFS(Data[Account],$C8,Data[Date],"&gt;="&amp;Q$4,Data[Date],"&lt;"&amp;EDATE(Q$4,1))</f>
        <v>7</v>
      </c>
      <c r="R8" s="2">
        <f>COUNTIFS(Data[Account],$C8,Data[Date],"&gt;="&amp;R$4,Data[Date],"&lt;"&amp;EDATE(R$4,1))</f>
        <v>2</v>
      </c>
      <c r="S8" s="2">
        <f>COUNTIFS(Data[Account],$C8,Data[Date],"&gt;="&amp;S$4,Data[Date],"&lt;"&amp;EDATE(S$4,1))</f>
        <v>1</v>
      </c>
      <c r="T8" s="2">
        <f>COUNTIFS(Data[Account],$C8,Data[Date],"&gt;="&amp;T$4,Data[Date],"&lt;"&amp;EDATE(T$4,1))</f>
        <v>5</v>
      </c>
      <c r="U8" s="2">
        <f>COUNTIFS(Data[Account],$C8,Data[Date],"&gt;="&amp;U$4,Data[Date],"&lt;"&amp;EDATE(U$4,1))</f>
        <v>4</v>
      </c>
      <c r="V8" s="2">
        <f>COUNTIFS(Data[Account],$C8,Data[Date],"&gt;="&amp;V$4,Data[Date],"&lt;"&amp;EDATE(V$4,1))</f>
        <v>3</v>
      </c>
      <c r="W8" s="2">
        <f>COUNTIFS(Data[Account],$C8,Data[Date],"&gt;="&amp;W$4,Data[Date],"&lt;"&amp;EDATE(W$4,1))</f>
        <v>5</v>
      </c>
      <c r="X8" s="2">
        <f>COUNTIFS(Data[Account],$C8,Data[Date],"&gt;="&amp;X$4,Data[Date],"&lt;"&amp;EDATE(X$4,1))</f>
        <v>3</v>
      </c>
      <c r="Y8" s="2">
        <f>COUNTIFS(Data[Account],$C8,Data[Date],"&gt;="&amp;Y$4,Data[Date],"&lt;"&amp;EDATE(Y$4,1))</f>
        <v>3</v>
      </c>
      <c r="Z8" s="2">
        <f>COUNTIFS(Data[Account],$C8,Data[Date],"&gt;="&amp;Z$4,Data[Date],"&lt;"&amp;EDATE(Z$4,1))</f>
        <v>0</v>
      </c>
      <c r="AA8" s="2">
        <f>COUNTIFS(Data[Account],$C8,Data[Date],"&gt;="&amp;AA$4,Data[Date],"&lt;"&amp;EDATE(AA$4,1))</f>
        <v>0</v>
      </c>
      <c r="AB8" s="2">
        <f>COUNTIFS(Data[Account],$C8,Data[Date],"&gt;="&amp;AB$4,Data[Date],"&lt;"&amp;EDATE(AB$4,1))</f>
        <v>0</v>
      </c>
    </row>
    <row r="9" spans="2:28" x14ac:dyDescent="0.25">
      <c r="B9" s="3">
        <f>MAX($B$4:B8)+1</f>
        <v>5</v>
      </c>
      <c r="C9" t="str" cm="1">
        <f t="array" ref="C9">IFERROR(INDEX(Data[Account],MATCH(0,INDEX(COUNTIF($C$4:C8,Data[Account]),0),0)),"")</f>
        <v>Microsoft</v>
      </c>
      <c r="D9" s="1" cm="1">
        <f t="array" ref="D9">IFERROR(_xlfn.SINGLE(INDEX(Data[Date],_xlfn.AGGREGATE(15,6,1/(Data[Account]=C9)*(ROW(Data[Account])-ROW(Data[[#Headers],[Account]])),1))),"")</f>
        <v>44043</v>
      </c>
      <c r="E9" s="2">
        <f>COUNTIFS(Data[Account],$C9,Data[Date],"&gt;="&amp;E$4,Data[Date],"&lt;"&amp;EDATE(E$4,1))</f>
        <v>1</v>
      </c>
      <c r="F9" s="2">
        <f>COUNTIFS(Data[Account],$C9,Data[Date],"&gt;="&amp;F$4,Data[Date],"&lt;"&amp;EDATE(F$4,1))</f>
        <v>4</v>
      </c>
      <c r="G9" s="2">
        <f>COUNTIFS(Data[Account],$C9,Data[Date],"&gt;="&amp;G$4,Data[Date],"&lt;"&amp;EDATE(G$4,1))</f>
        <v>5</v>
      </c>
      <c r="H9" s="2">
        <f>COUNTIFS(Data[Account],$C9,Data[Date],"&gt;="&amp;H$4,Data[Date],"&lt;"&amp;EDATE(H$4,1))</f>
        <v>5</v>
      </c>
      <c r="I9" s="2">
        <f>COUNTIFS(Data[Account],$C9,Data[Date],"&gt;="&amp;I$4,Data[Date],"&lt;"&amp;EDATE(I$4,1))</f>
        <v>2</v>
      </c>
      <c r="J9" s="2">
        <f>COUNTIFS(Data[Account],$C9,Data[Date],"&gt;="&amp;J$4,Data[Date],"&lt;"&amp;EDATE(J$4,1))</f>
        <v>6</v>
      </c>
      <c r="K9" s="2">
        <f>COUNTIFS(Data[Account],$C9,Data[Date],"&gt;="&amp;K$4,Data[Date],"&lt;"&amp;EDATE(K$4,1))</f>
        <v>8</v>
      </c>
      <c r="L9" s="2">
        <f>COUNTIFS(Data[Account],$C9,Data[Date],"&gt;="&amp;L$4,Data[Date],"&lt;"&amp;EDATE(L$4,1))</f>
        <v>11</v>
      </c>
      <c r="M9" s="2">
        <f>COUNTIFS(Data[Account],$C9,Data[Date],"&gt;="&amp;M$4,Data[Date],"&lt;"&amp;EDATE(M$4,1))</f>
        <v>9</v>
      </c>
      <c r="N9" s="2">
        <f>COUNTIFS(Data[Account],$C9,Data[Date],"&gt;="&amp;N$4,Data[Date],"&lt;"&amp;EDATE(N$4,1))</f>
        <v>7</v>
      </c>
      <c r="O9" s="2">
        <f>COUNTIFS(Data[Account],$C9,Data[Date],"&gt;="&amp;O$4,Data[Date],"&lt;"&amp;EDATE(O$4,1))</f>
        <v>8</v>
      </c>
      <c r="P9" s="2">
        <f>COUNTIFS(Data[Account],$C9,Data[Date],"&gt;="&amp;P$4,Data[Date],"&lt;"&amp;EDATE(P$4,1))</f>
        <v>1</v>
      </c>
      <c r="Q9" s="2">
        <f>COUNTIFS(Data[Account],$C9,Data[Date],"&gt;="&amp;Q$4,Data[Date],"&lt;"&amp;EDATE(Q$4,1))</f>
        <v>0</v>
      </c>
      <c r="R9" s="2">
        <f>COUNTIFS(Data[Account],$C9,Data[Date],"&gt;="&amp;R$4,Data[Date],"&lt;"&amp;EDATE(R$4,1))</f>
        <v>0</v>
      </c>
      <c r="S9" s="2">
        <f>COUNTIFS(Data[Account],$C9,Data[Date],"&gt;="&amp;S$4,Data[Date],"&lt;"&amp;EDATE(S$4,1))</f>
        <v>0</v>
      </c>
      <c r="T9" s="2">
        <f>COUNTIFS(Data[Account],$C9,Data[Date],"&gt;="&amp;T$4,Data[Date],"&lt;"&amp;EDATE(T$4,1))</f>
        <v>0</v>
      </c>
      <c r="U9" s="2">
        <f>COUNTIFS(Data[Account],$C9,Data[Date],"&gt;="&amp;U$4,Data[Date],"&lt;"&amp;EDATE(U$4,1))</f>
        <v>0</v>
      </c>
      <c r="V9" s="2">
        <f>COUNTIFS(Data[Account],$C9,Data[Date],"&gt;="&amp;V$4,Data[Date],"&lt;"&amp;EDATE(V$4,1))</f>
        <v>0</v>
      </c>
      <c r="W9" s="2">
        <f>COUNTIFS(Data[Account],$C9,Data[Date],"&gt;="&amp;W$4,Data[Date],"&lt;"&amp;EDATE(W$4,1))</f>
        <v>0</v>
      </c>
      <c r="X9" s="2">
        <f>COUNTIFS(Data[Account],$C9,Data[Date],"&gt;="&amp;X$4,Data[Date],"&lt;"&amp;EDATE(X$4,1))</f>
        <v>0</v>
      </c>
      <c r="Y9" s="2">
        <f>COUNTIFS(Data[Account],$C9,Data[Date],"&gt;="&amp;Y$4,Data[Date],"&lt;"&amp;EDATE(Y$4,1))</f>
        <v>0</v>
      </c>
      <c r="Z9" s="2">
        <f>COUNTIFS(Data[Account],$C9,Data[Date],"&gt;="&amp;Z$4,Data[Date],"&lt;"&amp;EDATE(Z$4,1))</f>
        <v>0</v>
      </c>
      <c r="AA9" s="2">
        <f>COUNTIFS(Data[Account],$C9,Data[Date],"&gt;="&amp;AA$4,Data[Date],"&lt;"&amp;EDATE(AA$4,1))</f>
        <v>0</v>
      </c>
      <c r="AB9" s="2">
        <f>COUNTIFS(Data[Account],$C9,Data[Date],"&gt;="&amp;AB$4,Data[Date],"&lt;"&amp;EDATE(AB$4,1))</f>
        <v>0</v>
      </c>
    </row>
    <row r="10" spans="2:28" x14ac:dyDescent="0.25">
      <c r="B10" s="3">
        <f>MAX($B$4:B9)+1</f>
        <v>6</v>
      </c>
      <c r="C10" t="str" cm="1">
        <f t="array" ref="C10">IFERROR(INDEX(Data[Account],MATCH(0,INDEX(COUNTIF($C$4:C9,Data[Account]),0),0)),"")</f>
        <v>Facebook</v>
      </c>
      <c r="D10" s="1" cm="1">
        <f t="array" ref="D10">IFERROR(_xlfn.SINGLE(INDEX(Data[Date],_xlfn.AGGREGATE(15,6,1/(Data[Account]=C10)*(ROW(Data[Account])-ROW(Data[[#Headers],[Account]])),1))),"")</f>
        <v>44043</v>
      </c>
      <c r="E10" s="2">
        <f>COUNTIFS(Data[Account],$C10,Data[Date],"&gt;="&amp;E$4,Data[Date],"&lt;"&amp;EDATE(E$4,1))</f>
        <v>1</v>
      </c>
      <c r="F10" s="2">
        <f>COUNTIFS(Data[Account],$C10,Data[Date],"&gt;="&amp;F$4,Data[Date],"&lt;"&amp;EDATE(F$4,1))</f>
        <v>1</v>
      </c>
      <c r="G10" s="2">
        <f>COUNTIFS(Data[Account],$C10,Data[Date],"&gt;="&amp;G$4,Data[Date],"&lt;"&amp;EDATE(G$4,1))</f>
        <v>0</v>
      </c>
      <c r="H10" s="2">
        <f>COUNTIFS(Data[Account],$C10,Data[Date],"&gt;="&amp;H$4,Data[Date],"&lt;"&amp;EDATE(H$4,1))</f>
        <v>0</v>
      </c>
      <c r="I10" s="2">
        <f>COUNTIFS(Data[Account],$C10,Data[Date],"&gt;="&amp;I$4,Data[Date],"&lt;"&amp;EDATE(I$4,1))</f>
        <v>0</v>
      </c>
      <c r="J10" s="2">
        <f>COUNTIFS(Data[Account],$C10,Data[Date],"&gt;="&amp;J$4,Data[Date],"&lt;"&amp;EDATE(J$4,1))</f>
        <v>0</v>
      </c>
      <c r="K10" s="2">
        <f>COUNTIFS(Data[Account],$C10,Data[Date],"&gt;="&amp;K$4,Data[Date],"&lt;"&amp;EDATE(K$4,1))</f>
        <v>0</v>
      </c>
      <c r="L10" s="2">
        <f>COUNTIFS(Data[Account],$C10,Data[Date],"&gt;="&amp;L$4,Data[Date],"&lt;"&amp;EDATE(L$4,1))</f>
        <v>0</v>
      </c>
      <c r="M10" s="2">
        <f>COUNTIFS(Data[Account],$C10,Data[Date],"&gt;="&amp;M$4,Data[Date],"&lt;"&amp;EDATE(M$4,1))</f>
        <v>0</v>
      </c>
      <c r="N10" s="2">
        <f>COUNTIFS(Data[Account],$C10,Data[Date],"&gt;="&amp;N$4,Data[Date],"&lt;"&amp;EDATE(N$4,1))</f>
        <v>0</v>
      </c>
      <c r="O10" s="2">
        <f>COUNTIFS(Data[Account],$C10,Data[Date],"&gt;="&amp;O$4,Data[Date],"&lt;"&amp;EDATE(O$4,1))</f>
        <v>0</v>
      </c>
      <c r="P10" s="2">
        <f>COUNTIFS(Data[Account],$C10,Data[Date],"&gt;="&amp;P$4,Data[Date],"&lt;"&amp;EDATE(P$4,1))</f>
        <v>0</v>
      </c>
      <c r="Q10" s="2">
        <f>COUNTIFS(Data[Account],$C10,Data[Date],"&gt;="&amp;Q$4,Data[Date],"&lt;"&amp;EDATE(Q$4,1))</f>
        <v>0</v>
      </c>
      <c r="R10" s="2">
        <f>COUNTIFS(Data[Account],$C10,Data[Date],"&gt;="&amp;R$4,Data[Date],"&lt;"&amp;EDATE(R$4,1))</f>
        <v>0</v>
      </c>
      <c r="S10" s="2">
        <f>COUNTIFS(Data[Account],$C10,Data[Date],"&gt;="&amp;S$4,Data[Date],"&lt;"&amp;EDATE(S$4,1))</f>
        <v>0</v>
      </c>
      <c r="T10" s="2">
        <f>COUNTIFS(Data[Account],$C10,Data[Date],"&gt;="&amp;T$4,Data[Date],"&lt;"&amp;EDATE(T$4,1))</f>
        <v>0</v>
      </c>
      <c r="U10" s="2">
        <f>COUNTIFS(Data[Account],$C10,Data[Date],"&gt;="&amp;U$4,Data[Date],"&lt;"&amp;EDATE(U$4,1))</f>
        <v>0</v>
      </c>
      <c r="V10" s="2">
        <f>COUNTIFS(Data[Account],$C10,Data[Date],"&gt;="&amp;V$4,Data[Date],"&lt;"&amp;EDATE(V$4,1))</f>
        <v>0</v>
      </c>
      <c r="W10" s="2">
        <f>COUNTIFS(Data[Account],$C10,Data[Date],"&gt;="&amp;W$4,Data[Date],"&lt;"&amp;EDATE(W$4,1))</f>
        <v>0</v>
      </c>
      <c r="X10" s="2">
        <f>COUNTIFS(Data[Account],$C10,Data[Date],"&gt;="&amp;X$4,Data[Date],"&lt;"&amp;EDATE(X$4,1))</f>
        <v>0</v>
      </c>
      <c r="Y10" s="2">
        <f>COUNTIFS(Data[Account],$C10,Data[Date],"&gt;="&amp;Y$4,Data[Date],"&lt;"&amp;EDATE(Y$4,1))</f>
        <v>0</v>
      </c>
      <c r="Z10" s="2">
        <f>COUNTIFS(Data[Account],$C10,Data[Date],"&gt;="&amp;Z$4,Data[Date],"&lt;"&amp;EDATE(Z$4,1))</f>
        <v>0</v>
      </c>
      <c r="AA10" s="2">
        <f>COUNTIFS(Data[Account],$C10,Data[Date],"&gt;="&amp;AA$4,Data[Date],"&lt;"&amp;EDATE(AA$4,1))</f>
        <v>0</v>
      </c>
      <c r="AB10" s="2">
        <f>COUNTIFS(Data[Account],$C10,Data[Date],"&gt;="&amp;AB$4,Data[Date],"&lt;"&amp;EDATE(AB$4,1))</f>
        <v>0</v>
      </c>
    </row>
    <row r="11" spans="2:28" x14ac:dyDescent="0.25">
      <c r="B11" s="3">
        <f>MAX($B$4:B10)+1</f>
        <v>7</v>
      </c>
      <c r="C11" t="str" cm="1">
        <f t="array" ref="C11">IFERROR(INDEX(Data[Account],MATCH(0,INDEX(COUNTIF($C$4:C10,Data[Account]),0),0)),"")</f>
        <v>Ernst &amp; Young</v>
      </c>
      <c r="D11" s="1" cm="1">
        <f t="array" ref="D11">IFERROR(_xlfn.SINGLE(INDEX(Data[Date],_xlfn.AGGREGATE(15,6,1/(Data[Account]=C11)*(ROW(Data[Account])-ROW(Data[[#Headers],[Account]])),1))),"")</f>
        <v>44043</v>
      </c>
      <c r="E11" s="2">
        <f>COUNTIFS(Data[Account],$C11,Data[Date],"&gt;="&amp;E$4,Data[Date],"&lt;"&amp;EDATE(E$4,1))</f>
        <v>1</v>
      </c>
      <c r="F11" s="2">
        <f>COUNTIFS(Data[Account],$C11,Data[Date],"&gt;="&amp;F$4,Data[Date],"&lt;"&amp;EDATE(F$4,1))</f>
        <v>4</v>
      </c>
      <c r="G11" s="2">
        <f>COUNTIFS(Data[Account],$C11,Data[Date],"&gt;="&amp;G$4,Data[Date],"&lt;"&amp;EDATE(G$4,1))</f>
        <v>4</v>
      </c>
      <c r="H11" s="2">
        <f>COUNTIFS(Data[Account],$C11,Data[Date],"&gt;="&amp;H$4,Data[Date],"&lt;"&amp;EDATE(H$4,1))</f>
        <v>8</v>
      </c>
      <c r="I11" s="2">
        <f>COUNTIFS(Data[Account],$C11,Data[Date],"&gt;="&amp;I$4,Data[Date],"&lt;"&amp;EDATE(I$4,1))</f>
        <v>6</v>
      </c>
      <c r="J11" s="2">
        <f>COUNTIFS(Data[Account],$C11,Data[Date],"&gt;="&amp;J$4,Data[Date],"&lt;"&amp;EDATE(J$4,1))</f>
        <v>5</v>
      </c>
      <c r="K11" s="2">
        <f>COUNTIFS(Data[Account],$C11,Data[Date],"&gt;="&amp;K$4,Data[Date],"&lt;"&amp;EDATE(K$4,1))</f>
        <v>7</v>
      </c>
      <c r="L11" s="2">
        <f>COUNTIFS(Data[Account],$C11,Data[Date],"&gt;="&amp;L$4,Data[Date],"&lt;"&amp;EDATE(L$4,1))</f>
        <v>4</v>
      </c>
      <c r="M11" s="2">
        <f>COUNTIFS(Data[Account],$C11,Data[Date],"&gt;="&amp;M$4,Data[Date],"&lt;"&amp;EDATE(M$4,1))</f>
        <v>7</v>
      </c>
      <c r="N11" s="2">
        <f>COUNTIFS(Data[Account],$C11,Data[Date],"&gt;="&amp;N$4,Data[Date],"&lt;"&amp;EDATE(N$4,1))</f>
        <v>6</v>
      </c>
      <c r="O11" s="2">
        <f>COUNTIFS(Data[Account],$C11,Data[Date],"&gt;="&amp;O$4,Data[Date],"&lt;"&amp;EDATE(O$4,1))</f>
        <v>6</v>
      </c>
      <c r="P11" s="2">
        <f>COUNTIFS(Data[Account],$C11,Data[Date],"&gt;="&amp;P$4,Data[Date],"&lt;"&amp;EDATE(P$4,1))</f>
        <v>5</v>
      </c>
      <c r="Q11" s="2">
        <f>COUNTIFS(Data[Account],$C11,Data[Date],"&gt;="&amp;Q$4,Data[Date],"&lt;"&amp;EDATE(Q$4,1))</f>
        <v>6</v>
      </c>
      <c r="R11" s="2">
        <f>COUNTIFS(Data[Account],$C11,Data[Date],"&gt;="&amp;R$4,Data[Date],"&lt;"&amp;EDATE(R$4,1))</f>
        <v>4</v>
      </c>
      <c r="S11" s="2">
        <f>COUNTIFS(Data[Account],$C11,Data[Date],"&gt;="&amp;S$4,Data[Date],"&lt;"&amp;EDATE(S$4,1))</f>
        <v>7</v>
      </c>
      <c r="T11" s="2">
        <f>COUNTIFS(Data[Account],$C11,Data[Date],"&gt;="&amp;T$4,Data[Date],"&lt;"&amp;EDATE(T$4,1))</f>
        <v>6</v>
      </c>
      <c r="U11" s="2">
        <f>COUNTIFS(Data[Account],$C11,Data[Date],"&gt;="&amp;U$4,Data[Date],"&lt;"&amp;EDATE(U$4,1))</f>
        <v>3</v>
      </c>
      <c r="V11" s="2">
        <f>COUNTIFS(Data[Account],$C11,Data[Date],"&gt;="&amp;V$4,Data[Date],"&lt;"&amp;EDATE(V$4,1))</f>
        <v>4</v>
      </c>
      <c r="W11" s="2">
        <f>COUNTIFS(Data[Account],$C11,Data[Date],"&gt;="&amp;W$4,Data[Date],"&lt;"&amp;EDATE(W$4,1))</f>
        <v>4</v>
      </c>
      <c r="X11" s="2">
        <f>COUNTIFS(Data[Account],$C11,Data[Date],"&gt;="&amp;X$4,Data[Date],"&lt;"&amp;EDATE(X$4,1))</f>
        <v>2</v>
      </c>
      <c r="Y11" s="2">
        <f>COUNTIFS(Data[Account],$C11,Data[Date],"&gt;="&amp;Y$4,Data[Date],"&lt;"&amp;EDATE(Y$4,1))</f>
        <v>3</v>
      </c>
      <c r="Z11" s="2">
        <f>COUNTIFS(Data[Account],$C11,Data[Date],"&gt;="&amp;Z$4,Data[Date],"&lt;"&amp;EDATE(Z$4,1))</f>
        <v>0</v>
      </c>
      <c r="AA11" s="2">
        <f>COUNTIFS(Data[Account],$C11,Data[Date],"&gt;="&amp;AA$4,Data[Date],"&lt;"&amp;EDATE(AA$4,1))</f>
        <v>0</v>
      </c>
      <c r="AB11" s="2">
        <f>COUNTIFS(Data[Account],$C11,Data[Date],"&gt;="&amp;AB$4,Data[Date],"&lt;"&amp;EDATE(AB$4,1))</f>
        <v>0</v>
      </c>
    </row>
    <row r="12" spans="2:28" x14ac:dyDescent="0.25">
      <c r="B12" s="3">
        <f>MAX($B$4:B11)+1</f>
        <v>8</v>
      </c>
      <c r="C12" t="str" cm="1">
        <f t="array" ref="C12">IFERROR(INDEX(Data[Account],MATCH(0,INDEX(COUNTIF($C$4:C11,Data[Account]),0),0)),"")</f>
        <v>Infosys</v>
      </c>
      <c r="D12" s="1" cm="1">
        <f t="array" ref="D12">IFERROR(_xlfn.SINGLE(INDEX(Data[Date],_xlfn.AGGREGATE(15,6,1/(Data[Account]=C12)*(ROW(Data[Account])-ROW(Data[[#Headers],[Account]])),1))),"")</f>
        <v>44044</v>
      </c>
      <c r="E12" s="2">
        <f>COUNTIFS(Data[Account],$C12,Data[Date],"&gt;="&amp;E$4,Data[Date],"&lt;"&amp;EDATE(E$4,1))</f>
        <v>0</v>
      </c>
      <c r="F12" s="2">
        <f>COUNTIFS(Data[Account],$C12,Data[Date],"&gt;="&amp;F$4,Data[Date],"&lt;"&amp;EDATE(F$4,1))</f>
        <v>1</v>
      </c>
      <c r="G12" s="2">
        <f>COUNTIFS(Data[Account],$C12,Data[Date],"&gt;="&amp;G$4,Data[Date],"&lt;"&amp;EDATE(G$4,1))</f>
        <v>0</v>
      </c>
      <c r="H12" s="2">
        <f>COUNTIFS(Data[Account],$C12,Data[Date],"&gt;="&amp;H$4,Data[Date],"&lt;"&amp;EDATE(H$4,1))</f>
        <v>0</v>
      </c>
      <c r="I12" s="2">
        <f>COUNTIFS(Data[Account],$C12,Data[Date],"&gt;="&amp;I$4,Data[Date],"&lt;"&amp;EDATE(I$4,1))</f>
        <v>0</v>
      </c>
      <c r="J12" s="2">
        <f>COUNTIFS(Data[Account],$C12,Data[Date],"&gt;="&amp;J$4,Data[Date],"&lt;"&amp;EDATE(J$4,1))</f>
        <v>0</v>
      </c>
      <c r="K12" s="2">
        <f>COUNTIFS(Data[Account],$C12,Data[Date],"&gt;="&amp;K$4,Data[Date],"&lt;"&amp;EDATE(K$4,1))</f>
        <v>0</v>
      </c>
      <c r="L12" s="2">
        <f>COUNTIFS(Data[Account],$C12,Data[Date],"&gt;="&amp;L$4,Data[Date],"&lt;"&amp;EDATE(L$4,1))</f>
        <v>0</v>
      </c>
      <c r="M12" s="2">
        <f>COUNTIFS(Data[Account],$C12,Data[Date],"&gt;="&amp;M$4,Data[Date],"&lt;"&amp;EDATE(M$4,1))</f>
        <v>0</v>
      </c>
      <c r="N12" s="2">
        <f>COUNTIFS(Data[Account],$C12,Data[Date],"&gt;="&amp;N$4,Data[Date],"&lt;"&amp;EDATE(N$4,1))</f>
        <v>0</v>
      </c>
      <c r="O12" s="2">
        <f>COUNTIFS(Data[Account],$C12,Data[Date],"&gt;="&amp;O$4,Data[Date],"&lt;"&amp;EDATE(O$4,1))</f>
        <v>0</v>
      </c>
      <c r="P12" s="2">
        <f>COUNTIFS(Data[Account],$C12,Data[Date],"&gt;="&amp;P$4,Data[Date],"&lt;"&amp;EDATE(P$4,1))</f>
        <v>0</v>
      </c>
      <c r="Q12" s="2">
        <f>COUNTIFS(Data[Account],$C12,Data[Date],"&gt;="&amp;Q$4,Data[Date],"&lt;"&amp;EDATE(Q$4,1))</f>
        <v>0</v>
      </c>
      <c r="R12" s="2">
        <f>COUNTIFS(Data[Account],$C12,Data[Date],"&gt;="&amp;R$4,Data[Date],"&lt;"&amp;EDATE(R$4,1))</f>
        <v>0</v>
      </c>
      <c r="S12" s="2">
        <f>COUNTIFS(Data[Account],$C12,Data[Date],"&gt;="&amp;S$4,Data[Date],"&lt;"&amp;EDATE(S$4,1))</f>
        <v>0</v>
      </c>
      <c r="T12" s="2">
        <f>COUNTIFS(Data[Account],$C12,Data[Date],"&gt;="&amp;T$4,Data[Date],"&lt;"&amp;EDATE(T$4,1))</f>
        <v>0</v>
      </c>
      <c r="U12" s="2">
        <f>COUNTIFS(Data[Account],$C12,Data[Date],"&gt;="&amp;U$4,Data[Date],"&lt;"&amp;EDATE(U$4,1))</f>
        <v>0</v>
      </c>
      <c r="V12" s="2">
        <f>COUNTIFS(Data[Account],$C12,Data[Date],"&gt;="&amp;V$4,Data[Date],"&lt;"&amp;EDATE(V$4,1))</f>
        <v>0</v>
      </c>
      <c r="W12" s="2">
        <f>COUNTIFS(Data[Account],$C12,Data[Date],"&gt;="&amp;W$4,Data[Date],"&lt;"&amp;EDATE(W$4,1))</f>
        <v>0</v>
      </c>
      <c r="X12" s="2">
        <f>COUNTIFS(Data[Account],$C12,Data[Date],"&gt;="&amp;X$4,Data[Date],"&lt;"&amp;EDATE(X$4,1))</f>
        <v>0</v>
      </c>
      <c r="Y12" s="2">
        <f>COUNTIFS(Data[Account],$C12,Data[Date],"&gt;="&amp;Y$4,Data[Date],"&lt;"&amp;EDATE(Y$4,1))</f>
        <v>0</v>
      </c>
      <c r="Z12" s="2">
        <f>COUNTIFS(Data[Account],$C12,Data[Date],"&gt;="&amp;Z$4,Data[Date],"&lt;"&amp;EDATE(Z$4,1))</f>
        <v>0</v>
      </c>
      <c r="AA12" s="2">
        <f>COUNTIFS(Data[Account],$C12,Data[Date],"&gt;="&amp;AA$4,Data[Date],"&lt;"&amp;EDATE(AA$4,1))</f>
        <v>0</v>
      </c>
      <c r="AB12" s="2">
        <f>COUNTIFS(Data[Account],$C12,Data[Date],"&gt;="&amp;AB$4,Data[Date],"&lt;"&amp;EDATE(AB$4,1))</f>
        <v>0</v>
      </c>
    </row>
    <row r="13" spans="2:28" x14ac:dyDescent="0.25">
      <c r="B13" s="3">
        <f>MAX($B$4:B12)+1</f>
        <v>9</v>
      </c>
      <c r="C13" t="str" cm="1">
        <f t="array" ref="C13">IFERROR(INDEX(Data[Account],MATCH(0,INDEX(COUNTIF($C$4:C12,Data[Account]),0),0)),"")</f>
        <v>Apple</v>
      </c>
      <c r="D13" s="1" cm="1">
        <f t="array" ref="D13">IFERROR(_xlfn.SINGLE(INDEX(Data[Date],_xlfn.AGGREGATE(15,6,1/(Data[Account]=C13)*(ROW(Data[Account])-ROW(Data[[#Headers],[Account]])),1))),"")</f>
        <v>44044</v>
      </c>
      <c r="E13" s="2">
        <f>COUNTIFS(Data[Account],$C13,Data[Date],"&gt;="&amp;E$4,Data[Date],"&lt;"&amp;EDATE(E$4,1))</f>
        <v>0</v>
      </c>
      <c r="F13" s="2">
        <f>COUNTIFS(Data[Account],$C13,Data[Date],"&gt;="&amp;F$4,Data[Date],"&lt;"&amp;EDATE(F$4,1))</f>
        <v>4</v>
      </c>
      <c r="G13" s="2">
        <f>COUNTIFS(Data[Account],$C13,Data[Date],"&gt;="&amp;G$4,Data[Date],"&lt;"&amp;EDATE(G$4,1))</f>
        <v>0</v>
      </c>
      <c r="H13" s="2">
        <f>COUNTIFS(Data[Account],$C13,Data[Date],"&gt;="&amp;H$4,Data[Date],"&lt;"&amp;EDATE(H$4,1))</f>
        <v>1</v>
      </c>
      <c r="I13" s="2">
        <f>COUNTIFS(Data[Account],$C13,Data[Date],"&gt;="&amp;I$4,Data[Date],"&lt;"&amp;EDATE(I$4,1))</f>
        <v>3</v>
      </c>
      <c r="J13" s="2">
        <f>COUNTIFS(Data[Account],$C13,Data[Date],"&gt;="&amp;J$4,Data[Date],"&lt;"&amp;EDATE(J$4,1))</f>
        <v>2</v>
      </c>
      <c r="K13" s="2">
        <f>COUNTIFS(Data[Account],$C13,Data[Date],"&gt;="&amp;K$4,Data[Date],"&lt;"&amp;EDATE(K$4,1))</f>
        <v>2</v>
      </c>
      <c r="L13" s="2">
        <f>COUNTIFS(Data[Account],$C13,Data[Date],"&gt;="&amp;L$4,Data[Date],"&lt;"&amp;EDATE(L$4,1))</f>
        <v>5</v>
      </c>
      <c r="M13" s="2">
        <f>COUNTIFS(Data[Account],$C13,Data[Date],"&gt;="&amp;M$4,Data[Date],"&lt;"&amp;EDATE(M$4,1))</f>
        <v>6</v>
      </c>
      <c r="N13" s="2">
        <f>COUNTIFS(Data[Account],$C13,Data[Date],"&gt;="&amp;N$4,Data[Date],"&lt;"&amp;EDATE(N$4,1))</f>
        <v>6</v>
      </c>
      <c r="O13" s="2">
        <f>COUNTIFS(Data[Account],$C13,Data[Date],"&gt;="&amp;O$4,Data[Date],"&lt;"&amp;EDATE(O$4,1))</f>
        <v>4</v>
      </c>
      <c r="P13" s="2">
        <f>COUNTIFS(Data[Account],$C13,Data[Date],"&gt;="&amp;P$4,Data[Date],"&lt;"&amp;EDATE(P$4,1))</f>
        <v>3</v>
      </c>
      <c r="Q13" s="2">
        <f>COUNTIFS(Data[Account],$C13,Data[Date],"&gt;="&amp;Q$4,Data[Date],"&lt;"&amp;EDATE(Q$4,1))</f>
        <v>3</v>
      </c>
      <c r="R13" s="2">
        <f>COUNTIFS(Data[Account],$C13,Data[Date],"&gt;="&amp;R$4,Data[Date],"&lt;"&amp;EDATE(R$4,1))</f>
        <v>2</v>
      </c>
      <c r="S13" s="2">
        <f>COUNTIFS(Data[Account],$C13,Data[Date],"&gt;="&amp;S$4,Data[Date],"&lt;"&amp;EDATE(S$4,1))</f>
        <v>1</v>
      </c>
      <c r="T13" s="2">
        <f>COUNTIFS(Data[Account],$C13,Data[Date],"&gt;="&amp;T$4,Data[Date],"&lt;"&amp;EDATE(T$4,1))</f>
        <v>1</v>
      </c>
      <c r="U13" s="2">
        <f>COUNTIFS(Data[Account],$C13,Data[Date],"&gt;="&amp;U$4,Data[Date],"&lt;"&amp;EDATE(U$4,1))</f>
        <v>0</v>
      </c>
      <c r="V13" s="2">
        <f>COUNTIFS(Data[Account],$C13,Data[Date],"&gt;="&amp;V$4,Data[Date],"&lt;"&amp;EDATE(V$4,1))</f>
        <v>0</v>
      </c>
      <c r="W13" s="2">
        <f>COUNTIFS(Data[Account],$C13,Data[Date],"&gt;="&amp;W$4,Data[Date],"&lt;"&amp;EDATE(W$4,1))</f>
        <v>0</v>
      </c>
      <c r="X13" s="2">
        <f>COUNTIFS(Data[Account],$C13,Data[Date],"&gt;="&amp;X$4,Data[Date],"&lt;"&amp;EDATE(X$4,1))</f>
        <v>0</v>
      </c>
      <c r="Y13" s="2">
        <f>COUNTIFS(Data[Account],$C13,Data[Date],"&gt;="&amp;Y$4,Data[Date],"&lt;"&amp;EDATE(Y$4,1))</f>
        <v>0</v>
      </c>
      <c r="Z13" s="2">
        <f>COUNTIFS(Data[Account],$C13,Data[Date],"&gt;="&amp;Z$4,Data[Date],"&lt;"&amp;EDATE(Z$4,1))</f>
        <v>0</v>
      </c>
      <c r="AA13" s="2">
        <f>COUNTIFS(Data[Account],$C13,Data[Date],"&gt;="&amp;AA$4,Data[Date],"&lt;"&amp;EDATE(AA$4,1))</f>
        <v>0</v>
      </c>
      <c r="AB13" s="2">
        <f>COUNTIFS(Data[Account],$C13,Data[Date],"&gt;="&amp;AB$4,Data[Date],"&lt;"&amp;EDATE(AB$4,1))</f>
        <v>0</v>
      </c>
    </row>
    <row r="14" spans="2:28" x14ac:dyDescent="0.25">
      <c r="B14" s="3">
        <f>MAX($B$4:B13)+1</f>
        <v>10</v>
      </c>
      <c r="C14" t="str" cm="1">
        <f t="array" ref="C14">IFERROR(INDEX(Data[Account],MATCH(0,INDEX(COUNTIF($C$4:C13,Data[Account]),0),0)),"")</f>
        <v>Hcl America</v>
      </c>
      <c r="D14" s="1" cm="1">
        <f t="array" ref="D14">IFERROR(_xlfn.SINGLE(INDEX(Data[Date],_xlfn.AGGREGATE(15,6,1/(Data[Account]=C14)*(ROW(Data[Account])-ROW(Data[[#Headers],[Account]])),1))),"")</f>
        <v>44044</v>
      </c>
      <c r="E14" s="2">
        <f>COUNTIFS(Data[Account],$C14,Data[Date],"&gt;="&amp;E$4,Data[Date],"&lt;"&amp;EDATE(E$4,1))</f>
        <v>0</v>
      </c>
      <c r="F14" s="2">
        <f>COUNTIFS(Data[Account],$C14,Data[Date],"&gt;="&amp;F$4,Data[Date],"&lt;"&amp;EDATE(F$4,1))</f>
        <v>5</v>
      </c>
      <c r="G14" s="2">
        <f>COUNTIFS(Data[Account],$C14,Data[Date],"&gt;="&amp;G$4,Data[Date],"&lt;"&amp;EDATE(G$4,1))</f>
        <v>7</v>
      </c>
      <c r="H14" s="2">
        <f>COUNTIFS(Data[Account],$C14,Data[Date],"&gt;="&amp;H$4,Data[Date],"&lt;"&amp;EDATE(H$4,1))</f>
        <v>5</v>
      </c>
      <c r="I14" s="2">
        <f>COUNTIFS(Data[Account],$C14,Data[Date],"&gt;="&amp;I$4,Data[Date],"&lt;"&amp;EDATE(I$4,1))</f>
        <v>3</v>
      </c>
      <c r="J14" s="2">
        <f>COUNTIFS(Data[Account],$C14,Data[Date],"&gt;="&amp;J$4,Data[Date],"&lt;"&amp;EDATE(J$4,1))</f>
        <v>6</v>
      </c>
      <c r="K14" s="2">
        <f>COUNTIFS(Data[Account],$C14,Data[Date],"&gt;="&amp;K$4,Data[Date],"&lt;"&amp;EDATE(K$4,1))</f>
        <v>7</v>
      </c>
      <c r="L14" s="2">
        <f>COUNTIFS(Data[Account],$C14,Data[Date],"&gt;="&amp;L$4,Data[Date],"&lt;"&amp;EDATE(L$4,1))</f>
        <v>4</v>
      </c>
      <c r="M14" s="2">
        <f>COUNTIFS(Data[Account],$C14,Data[Date],"&gt;="&amp;M$4,Data[Date],"&lt;"&amp;EDATE(M$4,1))</f>
        <v>7</v>
      </c>
      <c r="N14" s="2">
        <f>COUNTIFS(Data[Account],$C14,Data[Date],"&gt;="&amp;N$4,Data[Date],"&lt;"&amp;EDATE(N$4,1))</f>
        <v>5</v>
      </c>
      <c r="O14" s="2">
        <f>COUNTIFS(Data[Account],$C14,Data[Date],"&gt;="&amp;O$4,Data[Date],"&lt;"&amp;EDATE(O$4,1))</f>
        <v>11</v>
      </c>
      <c r="P14" s="2">
        <f>COUNTIFS(Data[Account],$C14,Data[Date],"&gt;="&amp;P$4,Data[Date],"&lt;"&amp;EDATE(P$4,1))</f>
        <v>4</v>
      </c>
      <c r="Q14" s="2">
        <f>COUNTIFS(Data[Account],$C14,Data[Date],"&gt;="&amp;Q$4,Data[Date],"&lt;"&amp;EDATE(Q$4,1))</f>
        <v>3</v>
      </c>
      <c r="R14" s="2">
        <f>COUNTIFS(Data[Account],$C14,Data[Date],"&gt;="&amp;R$4,Data[Date],"&lt;"&amp;EDATE(R$4,1))</f>
        <v>0</v>
      </c>
      <c r="S14" s="2">
        <f>COUNTIFS(Data[Account],$C14,Data[Date],"&gt;="&amp;S$4,Data[Date],"&lt;"&amp;EDATE(S$4,1))</f>
        <v>0</v>
      </c>
      <c r="T14" s="2">
        <f>COUNTIFS(Data[Account],$C14,Data[Date],"&gt;="&amp;T$4,Data[Date],"&lt;"&amp;EDATE(T$4,1))</f>
        <v>0</v>
      </c>
      <c r="U14" s="2">
        <f>COUNTIFS(Data[Account],$C14,Data[Date],"&gt;="&amp;U$4,Data[Date],"&lt;"&amp;EDATE(U$4,1))</f>
        <v>0</v>
      </c>
      <c r="V14" s="2">
        <f>COUNTIFS(Data[Account],$C14,Data[Date],"&gt;="&amp;V$4,Data[Date],"&lt;"&amp;EDATE(V$4,1))</f>
        <v>0</v>
      </c>
      <c r="W14" s="2">
        <f>COUNTIFS(Data[Account],$C14,Data[Date],"&gt;="&amp;W$4,Data[Date],"&lt;"&amp;EDATE(W$4,1))</f>
        <v>0</v>
      </c>
      <c r="X14" s="2">
        <f>COUNTIFS(Data[Account],$C14,Data[Date],"&gt;="&amp;X$4,Data[Date],"&lt;"&amp;EDATE(X$4,1))</f>
        <v>0</v>
      </c>
      <c r="Y14" s="2">
        <f>COUNTIFS(Data[Account],$C14,Data[Date],"&gt;="&amp;Y$4,Data[Date],"&lt;"&amp;EDATE(Y$4,1))</f>
        <v>0</v>
      </c>
      <c r="Z14" s="2">
        <f>COUNTIFS(Data[Account],$C14,Data[Date],"&gt;="&amp;Z$4,Data[Date],"&lt;"&amp;EDATE(Z$4,1))</f>
        <v>0</v>
      </c>
      <c r="AA14" s="2">
        <f>COUNTIFS(Data[Account],$C14,Data[Date],"&gt;="&amp;AA$4,Data[Date],"&lt;"&amp;EDATE(AA$4,1))</f>
        <v>0</v>
      </c>
      <c r="AB14" s="2">
        <f>COUNTIFS(Data[Account],$C14,Data[Date],"&gt;="&amp;AB$4,Data[Date],"&lt;"&amp;EDATE(AB$4,1))</f>
        <v>0</v>
      </c>
    </row>
    <row r="15" spans="2:28" x14ac:dyDescent="0.25">
      <c r="B15" s="3">
        <f>MAX($B$4:B14)+1</f>
        <v>11</v>
      </c>
      <c r="C15" t="str" cm="1">
        <f t="array" ref="C15">IFERROR(INDEX(Data[Account],MATCH(0,INDEX(COUNTIF($C$4:C14,Data[Account]),0),0)),"")</f>
        <v>Accenture</v>
      </c>
      <c r="D15" s="1" cm="1">
        <f t="array" ref="D15">IFERROR(_xlfn.SINGLE(INDEX(Data[Date],_xlfn.AGGREGATE(15,6,1/(Data[Account]=C15)*(ROW(Data[Account])-ROW(Data[[#Headers],[Account]])),1))),"")</f>
        <v>44044</v>
      </c>
      <c r="E15" s="2">
        <f>COUNTIFS(Data[Account],$C15,Data[Date],"&gt;="&amp;E$4,Data[Date],"&lt;"&amp;EDATE(E$4,1))</f>
        <v>0</v>
      </c>
      <c r="F15" s="2">
        <f>COUNTIFS(Data[Account],$C15,Data[Date],"&gt;="&amp;F$4,Data[Date],"&lt;"&amp;EDATE(F$4,1))</f>
        <v>1</v>
      </c>
      <c r="G15" s="2">
        <f>COUNTIFS(Data[Account],$C15,Data[Date],"&gt;="&amp;G$4,Data[Date],"&lt;"&amp;EDATE(G$4,1))</f>
        <v>1</v>
      </c>
      <c r="H15" s="2">
        <f>COUNTIFS(Data[Account],$C15,Data[Date],"&gt;="&amp;H$4,Data[Date],"&lt;"&amp;EDATE(H$4,1))</f>
        <v>1</v>
      </c>
      <c r="I15" s="2">
        <f>COUNTIFS(Data[Account],$C15,Data[Date],"&gt;="&amp;I$4,Data[Date],"&lt;"&amp;EDATE(I$4,1))</f>
        <v>1</v>
      </c>
      <c r="J15" s="2">
        <f>COUNTIFS(Data[Account],$C15,Data[Date],"&gt;="&amp;J$4,Data[Date],"&lt;"&amp;EDATE(J$4,1))</f>
        <v>1</v>
      </c>
      <c r="K15" s="2">
        <f>COUNTIFS(Data[Account],$C15,Data[Date],"&gt;="&amp;K$4,Data[Date],"&lt;"&amp;EDATE(K$4,1))</f>
        <v>1</v>
      </c>
      <c r="L15" s="2">
        <f>COUNTIFS(Data[Account],$C15,Data[Date],"&gt;="&amp;L$4,Data[Date],"&lt;"&amp;EDATE(L$4,1))</f>
        <v>1</v>
      </c>
      <c r="M15" s="2">
        <f>COUNTIFS(Data[Account],$C15,Data[Date],"&gt;="&amp;M$4,Data[Date],"&lt;"&amp;EDATE(M$4,1))</f>
        <v>2</v>
      </c>
      <c r="N15" s="2">
        <f>COUNTIFS(Data[Account],$C15,Data[Date],"&gt;="&amp;N$4,Data[Date],"&lt;"&amp;EDATE(N$4,1))</f>
        <v>0</v>
      </c>
      <c r="O15" s="2">
        <f>COUNTIFS(Data[Account],$C15,Data[Date],"&gt;="&amp;O$4,Data[Date],"&lt;"&amp;EDATE(O$4,1))</f>
        <v>1</v>
      </c>
      <c r="P15" s="2">
        <f>COUNTIFS(Data[Account],$C15,Data[Date],"&gt;="&amp;P$4,Data[Date],"&lt;"&amp;EDATE(P$4,1))</f>
        <v>1</v>
      </c>
      <c r="Q15" s="2">
        <f>COUNTIFS(Data[Account],$C15,Data[Date],"&gt;="&amp;Q$4,Data[Date],"&lt;"&amp;EDATE(Q$4,1))</f>
        <v>1</v>
      </c>
      <c r="R15" s="2">
        <f>COUNTIFS(Data[Account],$C15,Data[Date],"&gt;="&amp;R$4,Data[Date],"&lt;"&amp;EDATE(R$4,1))</f>
        <v>1</v>
      </c>
      <c r="S15" s="2">
        <f>COUNTIFS(Data[Account],$C15,Data[Date],"&gt;="&amp;S$4,Data[Date],"&lt;"&amp;EDATE(S$4,1))</f>
        <v>1</v>
      </c>
      <c r="T15" s="2">
        <f>COUNTIFS(Data[Account],$C15,Data[Date],"&gt;="&amp;T$4,Data[Date],"&lt;"&amp;EDATE(T$4,1))</f>
        <v>1</v>
      </c>
      <c r="U15" s="2">
        <f>COUNTIFS(Data[Account],$C15,Data[Date],"&gt;="&amp;U$4,Data[Date],"&lt;"&amp;EDATE(U$4,1))</f>
        <v>1</v>
      </c>
      <c r="V15" s="2">
        <f>COUNTIFS(Data[Account],$C15,Data[Date],"&gt;="&amp;V$4,Data[Date],"&lt;"&amp;EDATE(V$4,1))</f>
        <v>2</v>
      </c>
      <c r="W15" s="2">
        <f>COUNTIFS(Data[Account],$C15,Data[Date],"&gt;="&amp;W$4,Data[Date],"&lt;"&amp;EDATE(W$4,1))</f>
        <v>0</v>
      </c>
      <c r="X15" s="2">
        <f>COUNTIFS(Data[Account],$C15,Data[Date],"&gt;="&amp;X$4,Data[Date],"&lt;"&amp;EDATE(X$4,1))</f>
        <v>1</v>
      </c>
      <c r="Y15" s="2">
        <f>COUNTIFS(Data[Account],$C15,Data[Date],"&gt;="&amp;Y$4,Data[Date],"&lt;"&amp;EDATE(Y$4,1))</f>
        <v>1</v>
      </c>
      <c r="Z15" s="2">
        <f>COUNTIFS(Data[Account],$C15,Data[Date],"&gt;="&amp;Z$4,Data[Date],"&lt;"&amp;EDATE(Z$4,1))</f>
        <v>0</v>
      </c>
      <c r="AA15" s="2">
        <f>COUNTIFS(Data[Account],$C15,Data[Date],"&gt;="&amp;AA$4,Data[Date],"&lt;"&amp;EDATE(AA$4,1))</f>
        <v>0</v>
      </c>
      <c r="AB15" s="2">
        <f>COUNTIFS(Data[Account],$C15,Data[Date],"&gt;="&amp;AB$4,Data[Date],"&lt;"&amp;EDATE(AB$4,1))</f>
        <v>0</v>
      </c>
    </row>
    <row r="16" spans="2:28" x14ac:dyDescent="0.25">
      <c r="B16" s="3">
        <f>MAX($B$4:B15)+1</f>
        <v>12</v>
      </c>
      <c r="C16" t="str" cm="1">
        <f t="array" ref="C16">IFERROR(INDEX(Data[Account],MATCH(0,INDEX(COUNTIF($C$4:C15,Data[Account]),0),0)),"")</f>
        <v>IBM</v>
      </c>
      <c r="D16" s="1" cm="1">
        <f t="array" ref="D16">IFERROR(_xlfn.SINGLE(INDEX(Data[Date],_xlfn.AGGREGATE(15,6,1/(Data[Account]=C16)*(ROW(Data[Account])-ROW(Data[[#Headers],[Account]])),1))),"")</f>
        <v>44044</v>
      </c>
      <c r="E16" s="2">
        <f>COUNTIFS(Data[Account],$C16,Data[Date],"&gt;="&amp;E$4,Data[Date],"&lt;"&amp;EDATE(E$4,1))</f>
        <v>0</v>
      </c>
      <c r="F16" s="2">
        <f>COUNTIFS(Data[Account],$C16,Data[Date],"&gt;="&amp;F$4,Data[Date],"&lt;"&amp;EDATE(F$4,1))</f>
        <v>1</v>
      </c>
      <c r="G16" s="2">
        <f>COUNTIFS(Data[Account],$C16,Data[Date],"&gt;="&amp;G$4,Data[Date],"&lt;"&amp;EDATE(G$4,1))</f>
        <v>1</v>
      </c>
      <c r="H16" s="2">
        <f>COUNTIFS(Data[Account],$C16,Data[Date],"&gt;="&amp;H$4,Data[Date],"&lt;"&amp;EDATE(H$4,1))</f>
        <v>1</v>
      </c>
      <c r="I16" s="2">
        <f>COUNTIFS(Data[Account],$C16,Data[Date],"&gt;="&amp;I$4,Data[Date],"&lt;"&amp;EDATE(I$4,1))</f>
        <v>1</v>
      </c>
      <c r="J16" s="2">
        <f>COUNTIFS(Data[Account],$C16,Data[Date],"&gt;="&amp;J$4,Data[Date],"&lt;"&amp;EDATE(J$4,1))</f>
        <v>1</v>
      </c>
      <c r="K16" s="2">
        <f>COUNTIFS(Data[Account],$C16,Data[Date],"&gt;="&amp;K$4,Data[Date],"&lt;"&amp;EDATE(K$4,1))</f>
        <v>2</v>
      </c>
      <c r="L16" s="2">
        <f>COUNTIFS(Data[Account],$C16,Data[Date],"&gt;="&amp;L$4,Data[Date],"&lt;"&amp;EDATE(L$4,1))</f>
        <v>1</v>
      </c>
      <c r="M16" s="2">
        <f>COUNTIFS(Data[Account],$C16,Data[Date],"&gt;="&amp;M$4,Data[Date],"&lt;"&amp;EDATE(M$4,1))</f>
        <v>2</v>
      </c>
      <c r="N16" s="2">
        <f>COUNTIFS(Data[Account],$C16,Data[Date],"&gt;="&amp;N$4,Data[Date],"&lt;"&amp;EDATE(N$4,1))</f>
        <v>2</v>
      </c>
      <c r="O16" s="2">
        <f>COUNTIFS(Data[Account],$C16,Data[Date],"&gt;="&amp;O$4,Data[Date],"&lt;"&amp;EDATE(O$4,1))</f>
        <v>1</v>
      </c>
      <c r="P16" s="2">
        <f>COUNTIFS(Data[Account],$C16,Data[Date],"&gt;="&amp;P$4,Data[Date],"&lt;"&amp;EDATE(P$4,1))</f>
        <v>2</v>
      </c>
      <c r="Q16" s="2">
        <f>COUNTIFS(Data[Account],$C16,Data[Date],"&gt;="&amp;Q$4,Data[Date],"&lt;"&amp;EDATE(Q$4,1))</f>
        <v>0</v>
      </c>
      <c r="R16" s="2">
        <f>COUNTIFS(Data[Account],$C16,Data[Date],"&gt;="&amp;R$4,Data[Date],"&lt;"&amp;EDATE(R$4,1))</f>
        <v>1</v>
      </c>
      <c r="S16" s="2">
        <f>COUNTIFS(Data[Account],$C16,Data[Date],"&gt;="&amp;S$4,Data[Date],"&lt;"&amp;EDATE(S$4,1))</f>
        <v>1</v>
      </c>
      <c r="T16" s="2">
        <f>COUNTIFS(Data[Account],$C16,Data[Date],"&gt;="&amp;T$4,Data[Date],"&lt;"&amp;EDATE(T$4,1))</f>
        <v>2</v>
      </c>
      <c r="U16" s="2">
        <f>COUNTIFS(Data[Account],$C16,Data[Date],"&gt;="&amp;U$4,Data[Date],"&lt;"&amp;EDATE(U$4,1))</f>
        <v>0</v>
      </c>
      <c r="V16" s="2">
        <f>COUNTIFS(Data[Account],$C16,Data[Date],"&gt;="&amp;V$4,Data[Date],"&lt;"&amp;EDATE(V$4,1))</f>
        <v>0</v>
      </c>
      <c r="W16" s="2">
        <f>COUNTIFS(Data[Account],$C16,Data[Date],"&gt;="&amp;W$4,Data[Date],"&lt;"&amp;EDATE(W$4,1))</f>
        <v>0</v>
      </c>
      <c r="X16" s="2">
        <f>COUNTIFS(Data[Account],$C16,Data[Date],"&gt;="&amp;X$4,Data[Date],"&lt;"&amp;EDATE(X$4,1))</f>
        <v>0</v>
      </c>
      <c r="Y16" s="2">
        <f>COUNTIFS(Data[Account],$C16,Data[Date],"&gt;="&amp;Y$4,Data[Date],"&lt;"&amp;EDATE(Y$4,1))</f>
        <v>0</v>
      </c>
      <c r="Z16" s="2">
        <f>COUNTIFS(Data[Account],$C16,Data[Date],"&gt;="&amp;Z$4,Data[Date],"&lt;"&amp;EDATE(Z$4,1))</f>
        <v>0</v>
      </c>
      <c r="AA16" s="2">
        <f>COUNTIFS(Data[Account],$C16,Data[Date],"&gt;="&amp;AA$4,Data[Date],"&lt;"&amp;EDATE(AA$4,1))</f>
        <v>0</v>
      </c>
      <c r="AB16" s="2">
        <f>COUNTIFS(Data[Account],$C16,Data[Date],"&gt;="&amp;AB$4,Data[Date],"&lt;"&amp;EDATE(AB$4,1))</f>
        <v>0</v>
      </c>
    </row>
    <row r="17" spans="2:28" x14ac:dyDescent="0.25">
      <c r="B17" s="3">
        <f>MAX($B$4:B16)+1</f>
        <v>13</v>
      </c>
      <c r="C17" t="str" cm="1">
        <f t="array" ref="C17">IFERROR(INDEX(Data[Account],MATCH(0,INDEX(COUNTIF($C$4:C16,Data[Account]),0),0)),"")</f>
        <v>Deloitte Consulting</v>
      </c>
      <c r="D17" s="1" cm="1">
        <f t="array" ref="D17">IFERROR(_xlfn.SINGLE(INDEX(Data[Date],_xlfn.AGGREGATE(15,6,1/(Data[Account]=C17)*(ROW(Data[Account])-ROW(Data[[#Headers],[Account]])),1))),"")</f>
        <v>44047</v>
      </c>
      <c r="E17" s="2">
        <f>COUNTIFS(Data[Account],$C17,Data[Date],"&gt;="&amp;E$4,Data[Date],"&lt;"&amp;EDATE(E$4,1))</f>
        <v>0</v>
      </c>
      <c r="F17" s="2">
        <f>COUNTIFS(Data[Account],$C17,Data[Date],"&gt;="&amp;F$4,Data[Date],"&lt;"&amp;EDATE(F$4,1))</f>
        <v>2</v>
      </c>
      <c r="G17" s="2">
        <f>COUNTIFS(Data[Account],$C17,Data[Date],"&gt;="&amp;G$4,Data[Date],"&lt;"&amp;EDATE(G$4,1))</f>
        <v>2</v>
      </c>
      <c r="H17" s="2">
        <f>COUNTIFS(Data[Account],$C17,Data[Date],"&gt;="&amp;H$4,Data[Date],"&lt;"&amp;EDATE(H$4,1))</f>
        <v>3</v>
      </c>
      <c r="I17" s="2">
        <f>COUNTIFS(Data[Account],$C17,Data[Date],"&gt;="&amp;I$4,Data[Date],"&lt;"&amp;EDATE(I$4,1))</f>
        <v>1</v>
      </c>
      <c r="J17" s="2">
        <f>COUNTIFS(Data[Account],$C17,Data[Date],"&gt;="&amp;J$4,Data[Date],"&lt;"&amp;EDATE(J$4,1))</f>
        <v>2</v>
      </c>
      <c r="K17" s="2">
        <f>COUNTIFS(Data[Account],$C17,Data[Date],"&gt;="&amp;K$4,Data[Date],"&lt;"&amp;EDATE(K$4,1))</f>
        <v>3</v>
      </c>
      <c r="L17" s="2">
        <f>COUNTIFS(Data[Account],$C17,Data[Date],"&gt;="&amp;L$4,Data[Date],"&lt;"&amp;EDATE(L$4,1))</f>
        <v>4</v>
      </c>
      <c r="M17" s="2">
        <f>COUNTIFS(Data[Account],$C17,Data[Date],"&gt;="&amp;M$4,Data[Date],"&lt;"&amp;EDATE(M$4,1))</f>
        <v>6</v>
      </c>
      <c r="N17" s="2">
        <f>COUNTIFS(Data[Account],$C17,Data[Date],"&gt;="&amp;N$4,Data[Date],"&lt;"&amp;EDATE(N$4,1))</f>
        <v>6</v>
      </c>
      <c r="O17" s="2">
        <f>COUNTIFS(Data[Account],$C17,Data[Date],"&gt;="&amp;O$4,Data[Date],"&lt;"&amp;EDATE(O$4,1))</f>
        <v>1</v>
      </c>
      <c r="P17" s="2">
        <f>COUNTIFS(Data[Account],$C17,Data[Date],"&gt;="&amp;P$4,Data[Date],"&lt;"&amp;EDATE(P$4,1))</f>
        <v>3</v>
      </c>
      <c r="Q17" s="2">
        <f>COUNTIFS(Data[Account],$C17,Data[Date],"&gt;="&amp;Q$4,Data[Date],"&lt;"&amp;EDATE(Q$4,1))</f>
        <v>5</v>
      </c>
      <c r="R17" s="2">
        <f>COUNTIFS(Data[Account],$C17,Data[Date],"&gt;="&amp;R$4,Data[Date],"&lt;"&amp;EDATE(R$4,1))</f>
        <v>2</v>
      </c>
      <c r="S17" s="2">
        <f>COUNTIFS(Data[Account],$C17,Data[Date],"&gt;="&amp;S$4,Data[Date],"&lt;"&amp;EDATE(S$4,1))</f>
        <v>6</v>
      </c>
      <c r="T17" s="2">
        <f>COUNTIFS(Data[Account],$C17,Data[Date],"&gt;="&amp;T$4,Data[Date],"&lt;"&amp;EDATE(T$4,1))</f>
        <v>4</v>
      </c>
      <c r="U17" s="2">
        <f>COUNTIFS(Data[Account],$C17,Data[Date],"&gt;="&amp;U$4,Data[Date],"&lt;"&amp;EDATE(U$4,1))</f>
        <v>5</v>
      </c>
      <c r="V17" s="2">
        <f>COUNTIFS(Data[Account],$C17,Data[Date],"&gt;="&amp;V$4,Data[Date],"&lt;"&amp;EDATE(V$4,1))</f>
        <v>6</v>
      </c>
      <c r="W17" s="2">
        <f>COUNTIFS(Data[Account],$C17,Data[Date],"&gt;="&amp;W$4,Data[Date],"&lt;"&amp;EDATE(W$4,1))</f>
        <v>4</v>
      </c>
      <c r="X17" s="2">
        <f>COUNTIFS(Data[Account],$C17,Data[Date],"&gt;="&amp;X$4,Data[Date],"&lt;"&amp;EDATE(X$4,1))</f>
        <v>1</v>
      </c>
      <c r="Y17" s="2">
        <f>COUNTIFS(Data[Account],$C17,Data[Date],"&gt;="&amp;Y$4,Data[Date],"&lt;"&amp;EDATE(Y$4,1))</f>
        <v>1</v>
      </c>
      <c r="Z17" s="2">
        <f>COUNTIFS(Data[Account],$C17,Data[Date],"&gt;="&amp;Z$4,Data[Date],"&lt;"&amp;EDATE(Z$4,1))</f>
        <v>0</v>
      </c>
      <c r="AA17" s="2">
        <f>COUNTIFS(Data[Account],$C17,Data[Date],"&gt;="&amp;AA$4,Data[Date],"&lt;"&amp;EDATE(AA$4,1))</f>
        <v>0</v>
      </c>
      <c r="AB17" s="2">
        <f>COUNTIFS(Data[Account],$C17,Data[Date],"&gt;="&amp;AB$4,Data[Date],"&lt;"&amp;EDATE(AB$4,1))</f>
        <v>0</v>
      </c>
    </row>
    <row r="18" spans="2:28" x14ac:dyDescent="0.25">
      <c r="B18" s="3">
        <f>MAX($B$4:B17)+1</f>
        <v>14</v>
      </c>
      <c r="C18" t="str" cm="1">
        <f t="array" ref="C18">IFERROR(INDEX(Data[Account],MATCH(0,INDEX(COUNTIF($C$4:C17,Data[Account]),0),0)),"")</f>
        <v>Intel</v>
      </c>
      <c r="D18" s="1" cm="1">
        <f t="array" ref="D18">IFERROR(_xlfn.SINGLE(INDEX(Data[Date],_xlfn.AGGREGATE(15,6,1/(Data[Account]=C18)*(ROW(Data[Account])-ROW(Data[[#Headers],[Account]])),1))),"")</f>
        <v>44047</v>
      </c>
      <c r="E18" s="2">
        <f>COUNTIFS(Data[Account],$C18,Data[Date],"&gt;="&amp;E$4,Data[Date],"&lt;"&amp;EDATE(E$4,1))</f>
        <v>0</v>
      </c>
      <c r="F18" s="2">
        <f>COUNTIFS(Data[Account],$C18,Data[Date],"&gt;="&amp;F$4,Data[Date],"&lt;"&amp;EDATE(F$4,1))</f>
        <v>1</v>
      </c>
      <c r="G18" s="2">
        <f>COUNTIFS(Data[Account],$C18,Data[Date],"&gt;="&amp;G$4,Data[Date],"&lt;"&amp;EDATE(G$4,1))</f>
        <v>1</v>
      </c>
      <c r="H18" s="2">
        <f>COUNTIFS(Data[Account],$C18,Data[Date],"&gt;="&amp;H$4,Data[Date],"&lt;"&amp;EDATE(H$4,1))</f>
        <v>3</v>
      </c>
      <c r="I18" s="2">
        <f>COUNTIFS(Data[Account],$C18,Data[Date],"&gt;="&amp;I$4,Data[Date],"&lt;"&amp;EDATE(I$4,1))</f>
        <v>1</v>
      </c>
      <c r="J18" s="2">
        <f>COUNTIFS(Data[Account],$C18,Data[Date],"&gt;="&amp;J$4,Data[Date],"&lt;"&amp;EDATE(J$4,1))</f>
        <v>2</v>
      </c>
      <c r="K18" s="2">
        <f>COUNTIFS(Data[Account],$C18,Data[Date],"&gt;="&amp;K$4,Data[Date],"&lt;"&amp;EDATE(K$4,1))</f>
        <v>5</v>
      </c>
      <c r="L18" s="2">
        <f>COUNTIFS(Data[Account],$C18,Data[Date],"&gt;="&amp;L$4,Data[Date],"&lt;"&amp;EDATE(L$4,1))</f>
        <v>2</v>
      </c>
      <c r="M18" s="2">
        <f>COUNTIFS(Data[Account],$C18,Data[Date],"&gt;="&amp;M$4,Data[Date],"&lt;"&amp;EDATE(M$4,1))</f>
        <v>3</v>
      </c>
      <c r="N18" s="2">
        <f>COUNTIFS(Data[Account],$C18,Data[Date],"&gt;="&amp;N$4,Data[Date],"&lt;"&amp;EDATE(N$4,1))</f>
        <v>6</v>
      </c>
      <c r="O18" s="2">
        <f>COUNTIFS(Data[Account],$C18,Data[Date],"&gt;="&amp;O$4,Data[Date],"&lt;"&amp;EDATE(O$4,1))</f>
        <v>1</v>
      </c>
      <c r="P18" s="2">
        <f>COUNTIFS(Data[Account],$C18,Data[Date],"&gt;="&amp;P$4,Data[Date],"&lt;"&amp;EDATE(P$4,1))</f>
        <v>1</v>
      </c>
      <c r="Q18" s="2">
        <f>COUNTIFS(Data[Account],$C18,Data[Date],"&gt;="&amp;Q$4,Data[Date],"&lt;"&amp;EDATE(Q$4,1))</f>
        <v>4</v>
      </c>
      <c r="R18" s="2">
        <f>COUNTIFS(Data[Account],$C18,Data[Date],"&gt;="&amp;R$4,Data[Date],"&lt;"&amp;EDATE(R$4,1))</f>
        <v>1</v>
      </c>
      <c r="S18" s="2">
        <f>COUNTIFS(Data[Account],$C18,Data[Date],"&gt;="&amp;S$4,Data[Date],"&lt;"&amp;EDATE(S$4,1))</f>
        <v>3</v>
      </c>
      <c r="T18" s="2">
        <f>COUNTIFS(Data[Account],$C18,Data[Date],"&gt;="&amp;T$4,Data[Date],"&lt;"&amp;EDATE(T$4,1))</f>
        <v>0</v>
      </c>
      <c r="U18" s="2">
        <f>COUNTIFS(Data[Account],$C18,Data[Date],"&gt;="&amp;U$4,Data[Date],"&lt;"&amp;EDATE(U$4,1))</f>
        <v>0</v>
      </c>
      <c r="V18" s="2">
        <f>COUNTIFS(Data[Account],$C18,Data[Date],"&gt;="&amp;V$4,Data[Date],"&lt;"&amp;EDATE(V$4,1))</f>
        <v>2</v>
      </c>
      <c r="W18" s="2">
        <f>COUNTIFS(Data[Account],$C18,Data[Date],"&gt;="&amp;W$4,Data[Date],"&lt;"&amp;EDATE(W$4,1))</f>
        <v>2</v>
      </c>
      <c r="X18" s="2">
        <f>COUNTIFS(Data[Account],$C18,Data[Date],"&gt;="&amp;X$4,Data[Date],"&lt;"&amp;EDATE(X$4,1))</f>
        <v>1</v>
      </c>
      <c r="Y18" s="2">
        <f>COUNTIFS(Data[Account],$C18,Data[Date],"&gt;="&amp;Y$4,Data[Date],"&lt;"&amp;EDATE(Y$4,1))</f>
        <v>0</v>
      </c>
      <c r="Z18" s="2">
        <f>COUNTIFS(Data[Account],$C18,Data[Date],"&gt;="&amp;Z$4,Data[Date],"&lt;"&amp;EDATE(Z$4,1))</f>
        <v>0</v>
      </c>
      <c r="AA18" s="2">
        <f>COUNTIFS(Data[Account],$C18,Data[Date],"&gt;="&amp;AA$4,Data[Date],"&lt;"&amp;EDATE(AA$4,1))</f>
        <v>0</v>
      </c>
      <c r="AB18" s="2">
        <f>COUNTIFS(Data[Account],$C18,Data[Date],"&gt;="&amp;AB$4,Data[Date],"&lt;"&amp;EDATE(AB$4,1))</f>
        <v>0</v>
      </c>
    </row>
    <row r="19" spans="2:28" x14ac:dyDescent="0.25">
      <c r="B19" s="3">
        <f>MAX($B$4:B18)+1</f>
        <v>15</v>
      </c>
      <c r="C19" t="str" cm="1">
        <f t="array" ref="C19">IFERROR(INDEX(Data[Account],MATCH(0,INDEX(COUNTIF($C$4:C18,Data[Account]),0),0)),"")</f>
        <v>Capgemini</v>
      </c>
      <c r="D19" s="1" cm="1">
        <f t="array" ref="D19">IFERROR(_xlfn.SINGLE(INDEX(Data[Date],_xlfn.AGGREGATE(15,6,1/(Data[Account]=C19)*(ROW(Data[Account])-ROW(Data[[#Headers],[Account]])),1))),"")</f>
        <v>44047</v>
      </c>
      <c r="E19" s="2">
        <f>COUNTIFS(Data[Account],$C19,Data[Date],"&gt;="&amp;E$4,Data[Date],"&lt;"&amp;EDATE(E$4,1))</f>
        <v>0</v>
      </c>
      <c r="F19" s="2">
        <f>COUNTIFS(Data[Account],$C19,Data[Date],"&gt;="&amp;F$4,Data[Date],"&lt;"&amp;EDATE(F$4,1))</f>
        <v>1</v>
      </c>
      <c r="G19" s="2">
        <f>COUNTIFS(Data[Account],$C19,Data[Date],"&gt;="&amp;G$4,Data[Date],"&lt;"&amp;EDATE(G$4,1))</f>
        <v>1</v>
      </c>
      <c r="H19" s="2">
        <f>COUNTIFS(Data[Account],$C19,Data[Date],"&gt;="&amp;H$4,Data[Date],"&lt;"&amp;EDATE(H$4,1))</f>
        <v>1</v>
      </c>
      <c r="I19" s="2">
        <f>COUNTIFS(Data[Account],$C19,Data[Date],"&gt;="&amp;I$4,Data[Date],"&lt;"&amp;EDATE(I$4,1))</f>
        <v>1</v>
      </c>
      <c r="J19" s="2">
        <f>COUNTIFS(Data[Account],$C19,Data[Date],"&gt;="&amp;J$4,Data[Date],"&lt;"&amp;EDATE(J$4,1))</f>
        <v>1</v>
      </c>
      <c r="K19" s="2">
        <f>COUNTIFS(Data[Account],$C19,Data[Date],"&gt;="&amp;K$4,Data[Date],"&lt;"&amp;EDATE(K$4,1))</f>
        <v>1</v>
      </c>
      <c r="L19" s="2">
        <f>COUNTIFS(Data[Account],$C19,Data[Date],"&gt;="&amp;L$4,Data[Date],"&lt;"&amp;EDATE(L$4,1))</f>
        <v>1</v>
      </c>
      <c r="M19" s="2">
        <f>COUNTIFS(Data[Account],$C19,Data[Date],"&gt;="&amp;M$4,Data[Date],"&lt;"&amp;EDATE(M$4,1))</f>
        <v>1</v>
      </c>
      <c r="N19" s="2">
        <f>COUNTIFS(Data[Account],$C19,Data[Date],"&gt;="&amp;N$4,Data[Date],"&lt;"&amp;EDATE(N$4,1))</f>
        <v>2</v>
      </c>
      <c r="O19" s="2">
        <f>COUNTIFS(Data[Account],$C19,Data[Date],"&gt;="&amp;O$4,Data[Date],"&lt;"&amp;EDATE(O$4,1))</f>
        <v>1</v>
      </c>
      <c r="P19" s="2">
        <f>COUNTIFS(Data[Account],$C19,Data[Date],"&gt;="&amp;P$4,Data[Date],"&lt;"&amp;EDATE(P$4,1))</f>
        <v>2</v>
      </c>
      <c r="Q19" s="2">
        <f>COUNTIFS(Data[Account],$C19,Data[Date],"&gt;="&amp;Q$4,Data[Date],"&lt;"&amp;EDATE(Q$4,1))</f>
        <v>3</v>
      </c>
      <c r="R19" s="2">
        <f>COUNTIFS(Data[Account],$C19,Data[Date],"&gt;="&amp;R$4,Data[Date],"&lt;"&amp;EDATE(R$4,1))</f>
        <v>0</v>
      </c>
      <c r="S19" s="2">
        <f>COUNTIFS(Data[Account],$C19,Data[Date],"&gt;="&amp;S$4,Data[Date],"&lt;"&amp;EDATE(S$4,1))</f>
        <v>1</v>
      </c>
      <c r="T19" s="2">
        <f>COUNTIFS(Data[Account],$C19,Data[Date],"&gt;="&amp;T$4,Data[Date],"&lt;"&amp;EDATE(T$4,1))</f>
        <v>0</v>
      </c>
      <c r="U19" s="2">
        <f>COUNTIFS(Data[Account],$C19,Data[Date],"&gt;="&amp;U$4,Data[Date],"&lt;"&amp;EDATE(U$4,1))</f>
        <v>1</v>
      </c>
      <c r="V19" s="2">
        <f>COUNTIFS(Data[Account],$C19,Data[Date],"&gt;="&amp;V$4,Data[Date],"&lt;"&amp;EDATE(V$4,1))</f>
        <v>0</v>
      </c>
      <c r="W19" s="2">
        <f>COUNTIFS(Data[Account],$C19,Data[Date],"&gt;="&amp;W$4,Data[Date],"&lt;"&amp;EDATE(W$4,1))</f>
        <v>1</v>
      </c>
      <c r="X19" s="2">
        <f>COUNTIFS(Data[Account],$C19,Data[Date],"&gt;="&amp;X$4,Data[Date],"&lt;"&amp;EDATE(X$4,1))</f>
        <v>1</v>
      </c>
      <c r="Y19" s="2">
        <f>COUNTIFS(Data[Account],$C19,Data[Date],"&gt;="&amp;Y$4,Data[Date],"&lt;"&amp;EDATE(Y$4,1))</f>
        <v>1</v>
      </c>
      <c r="Z19" s="2">
        <f>COUNTIFS(Data[Account],$C19,Data[Date],"&gt;="&amp;Z$4,Data[Date],"&lt;"&amp;EDATE(Z$4,1))</f>
        <v>0</v>
      </c>
      <c r="AA19" s="2">
        <f>COUNTIFS(Data[Account],$C19,Data[Date],"&gt;="&amp;AA$4,Data[Date],"&lt;"&amp;EDATE(AA$4,1))</f>
        <v>0</v>
      </c>
      <c r="AB19" s="2">
        <f>COUNTIFS(Data[Account],$C19,Data[Date],"&gt;="&amp;AB$4,Data[Date],"&lt;"&amp;EDATE(AB$4,1))</f>
        <v>0</v>
      </c>
    </row>
    <row r="20" spans="2:28" x14ac:dyDescent="0.25">
      <c r="B20" s="3">
        <f>MAX($B$4:B19)+1</f>
        <v>16</v>
      </c>
      <c r="C20" t="str" cm="1">
        <f t="array" ref="C20">IFERROR(INDEX(Data[Account],MATCH(0,INDEX(COUNTIF($C$4:C19,Data[Account]),0),0)),"")</f>
        <v>Wal-Mart Associates</v>
      </c>
      <c r="D20" s="1" cm="1">
        <f t="array" ref="D20">IFERROR(_xlfn.SINGLE(INDEX(Data[Date],_xlfn.AGGREGATE(15,6,1/(Data[Account]=C20)*(ROW(Data[Account])-ROW(Data[[#Headers],[Account]])),1))),"")</f>
        <v>44047</v>
      </c>
      <c r="E20" s="2">
        <f>COUNTIFS(Data[Account],$C20,Data[Date],"&gt;="&amp;E$4,Data[Date],"&lt;"&amp;EDATE(E$4,1))</f>
        <v>0</v>
      </c>
      <c r="F20" s="2">
        <f>COUNTIFS(Data[Account],$C20,Data[Date],"&gt;="&amp;F$4,Data[Date],"&lt;"&amp;EDATE(F$4,1))</f>
        <v>1</v>
      </c>
      <c r="G20" s="2">
        <f>COUNTIFS(Data[Account],$C20,Data[Date],"&gt;="&amp;G$4,Data[Date],"&lt;"&amp;EDATE(G$4,1))</f>
        <v>2</v>
      </c>
      <c r="H20" s="2">
        <f>COUNTIFS(Data[Account],$C20,Data[Date],"&gt;="&amp;H$4,Data[Date],"&lt;"&amp;EDATE(H$4,1))</f>
        <v>3</v>
      </c>
      <c r="I20" s="2">
        <f>COUNTIFS(Data[Account],$C20,Data[Date],"&gt;="&amp;I$4,Data[Date],"&lt;"&amp;EDATE(I$4,1))</f>
        <v>0</v>
      </c>
      <c r="J20" s="2">
        <f>COUNTIFS(Data[Account],$C20,Data[Date],"&gt;="&amp;J$4,Data[Date],"&lt;"&amp;EDATE(J$4,1))</f>
        <v>1</v>
      </c>
      <c r="K20" s="2">
        <f>COUNTIFS(Data[Account],$C20,Data[Date],"&gt;="&amp;K$4,Data[Date],"&lt;"&amp;EDATE(K$4,1))</f>
        <v>1</v>
      </c>
      <c r="L20" s="2">
        <f>COUNTIFS(Data[Account],$C20,Data[Date],"&gt;="&amp;L$4,Data[Date],"&lt;"&amp;EDATE(L$4,1))</f>
        <v>1</v>
      </c>
      <c r="M20" s="2">
        <f>COUNTIFS(Data[Account],$C20,Data[Date],"&gt;="&amp;M$4,Data[Date],"&lt;"&amp;EDATE(M$4,1))</f>
        <v>3</v>
      </c>
      <c r="N20" s="2">
        <f>COUNTIFS(Data[Account],$C20,Data[Date],"&gt;="&amp;N$4,Data[Date],"&lt;"&amp;EDATE(N$4,1))</f>
        <v>1</v>
      </c>
      <c r="O20" s="2">
        <f>COUNTIFS(Data[Account],$C20,Data[Date],"&gt;="&amp;O$4,Data[Date],"&lt;"&amp;EDATE(O$4,1))</f>
        <v>3</v>
      </c>
      <c r="P20" s="2">
        <f>COUNTIFS(Data[Account],$C20,Data[Date],"&gt;="&amp;P$4,Data[Date],"&lt;"&amp;EDATE(P$4,1))</f>
        <v>1</v>
      </c>
      <c r="Q20" s="2">
        <f>COUNTIFS(Data[Account],$C20,Data[Date],"&gt;="&amp;Q$4,Data[Date],"&lt;"&amp;EDATE(Q$4,1))</f>
        <v>1</v>
      </c>
      <c r="R20" s="2">
        <f>COUNTIFS(Data[Account],$C20,Data[Date],"&gt;="&amp;R$4,Data[Date],"&lt;"&amp;EDATE(R$4,1))</f>
        <v>1</v>
      </c>
      <c r="S20" s="2">
        <f>COUNTIFS(Data[Account],$C20,Data[Date],"&gt;="&amp;S$4,Data[Date],"&lt;"&amp;EDATE(S$4,1))</f>
        <v>3</v>
      </c>
      <c r="T20" s="2">
        <f>COUNTIFS(Data[Account],$C20,Data[Date],"&gt;="&amp;T$4,Data[Date],"&lt;"&amp;EDATE(T$4,1))</f>
        <v>1</v>
      </c>
      <c r="U20" s="2">
        <f>COUNTIFS(Data[Account],$C20,Data[Date],"&gt;="&amp;U$4,Data[Date],"&lt;"&amp;EDATE(U$4,1))</f>
        <v>1</v>
      </c>
      <c r="V20" s="2">
        <f>COUNTIFS(Data[Account],$C20,Data[Date],"&gt;="&amp;V$4,Data[Date],"&lt;"&amp;EDATE(V$4,1))</f>
        <v>1</v>
      </c>
      <c r="W20" s="2">
        <f>COUNTIFS(Data[Account],$C20,Data[Date],"&gt;="&amp;W$4,Data[Date],"&lt;"&amp;EDATE(W$4,1))</f>
        <v>0</v>
      </c>
      <c r="X20" s="2">
        <f>COUNTIFS(Data[Account],$C20,Data[Date],"&gt;="&amp;X$4,Data[Date],"&lt;"&amp;EDATE(X$4,1))</f>
        <v>1</v>
      </c>
      <c r="Y20" s="2">
        <f>COUNTIFS(Data[Account],$C20,Data[Date],"&gt;="&amp;Y$4,Data[Date],"&lt;"&amp;EDATE(Y$4,1))</f>
        <v>2</v>
      </c>
      <c r="Z20" s="2">
        <f>COUNTIFS(Data[Account],$C20,Data[Date],"&gt;="&amp;Z$4,Data[Date],"&lt;"&amp;EDATE(Z$4,1))</f>
        <v>0</v>
      </c>
      <c r="AA20" s="2">
        <f>COUNTIFS(Data[Account],$C20,Data[Date],"&gt;="&amp;AA$4,Data[Date],"&lt;"&amp;EDATE(AA$4,1))</f>
        <v>0</v>
      </c>
      <c r="AB20" s="2">
        <f>COUNTIFS(Data[Account],$C20,Data[Date],"&gt;="&amp;AB$4,Data[Date],"&lt;"&amp;EDATE(AB$4,1))</f>
        <v>0</v>
      </c>
    </row>
    <row r="21" spans="2:28" x14ac:dyDescent="0.25">
      <c r="B21" s="3">
        <f>MAX($B$4:B20)+1</f>
        <v>17</v>
      </c>
      <c r="C21" t="str" cm="1">
        <f t="array" ref="C21">IFERROR(INDEX(Data[Account],MATCH(0,INDEX(COUNTIF($C$4:C20,Data[Account]),0),0)),"")</f>
        <v>Jpmorgan Chase</v>
      </c>
      <c r="D21" s="1" cm="1">
        <f t="array" ref="D21">IFERROR(_xlfn.SINGLE(INDEX(Data[Date],_xlfn.AGGREGATE(15,6,1/(Data[Account]=C21)*(ROW(Data[Account])-ROW(Data[[#Headers],[Account]])),1))),"")</f>
        <v>44047</v>
      </c>
      <c r="E21" s="2">
        <f>COUNTIFS(Data[Account],$C21,Data[Date],"&gt;="&amp;E$4,Data[Date],"&lt;"&amp;EDATE(E$4,1))</f>
        <v>0</v>
      </c>
      <c r="F21" s="2">
        <f>COUNTIFS(Data[Account],$C21,Data[Date],"&gt;="&amp;F$4,Data[Date],"&lt;"&amp;EDATE(F$4,1))</f>
        <v>2</v>
      </c>
      <c r="G21" s="2">
        <f>COUNTIFS(Data[Account],$C21,Data[Date],"&gt;="&amp;G$4,Data[Date],"&lt;"&amp;EDATE(G$4,1))</f>
        <v>4</v>
      </c>
      <c r="H21" s="2">
        <f>COUNTIFS(Data[Account],$C21,Data[Date],"&gt;="&amp;H$4,Data[Date],"&lt;"&amp;EDATE(H$4,1))</f>
        <v>1</v>
      </c>
      <c r="I21" s="2">
        <f>COUNTIFS(Data[Account],$C21,Data[Date],"&gt;="&amp;I$4,Data[Date],"&lt;"&amp;EDATE(I$4,1))</f>
        <v>1</v>
      </c>
      <c r="J21" s="2">
        <f>COUNTIFS(Data[Account],$C21,Data[Date],"&gt;="&amp;J$4,Data[Date],"&lt;"&amp;EDATE(J$4,1))</f>
        <v>2</v>
      </c>
      <c r="K21" s="2">
        <f>COUNTIFS(Data[Account],$C21,Data[Date],"&gt;="&amp;K$4,Data[Date],"&lt;"&amp;EDATE(K$4,1))</f>
        <v>1</v>
      </c>
      <c r="L21" s="2">
        <f>COUNTIFS(Data[Account],$C21,Data[Date],"&gt;="&amp;L$4,Data[Date],"&lt;"&amp;EDATE(L$4,1))</f>
        <v>1</v>
      </c>
      <c r="M21" s="2">
        <f>COUNTIFS(Data[Account],$C21,Data[Date],"&gt;="&amp;M$4,Data[Date],"&lt;"&amp;EDATE(M$4,1))</f>
        <v>0</v>
      </c>
      <c r="N21" s="2">
        <f>COUNTIFS(Data[Account],$C21,Data[Date],"&gt;="&amp;N$4,Data[Date],"&lt;"&amp;EDATE(N$4,1))</f>
        <v>3</v>
      </c>
      <c r="O21" s="2">
        <f>COUNTIFS(Data[Account],$C21,Data[Date],"&gt;="&amp;O$4,Data[Date],"&lt;"&amp;EDATE(O$4,1))</f>
        <v>0</v>
      </c>
      <c r="P21" s="2">
        <f>COUNTIFS(Data[Account],$C21,Data[Date],"&gt;="&amp;P$4,Data[Date],"&lt;"&amp;EDATE(P$4,1))</f>
        <v>1</v>
      </c>
      <c r="Q21" s="2">
        <f>COUNTIFS(Data[Account],$C21,Data[Date],"&gt;="&amp;Q$4,Data[Date],"&lt;"&amp;EDATE(Q$4,1))</f>
        <v>2</v>
      </c>
      <c r="R21" s="2">
        <f>COUNTIFS(Data[Account],$C21,Data[Date],"&gt;="&amp;R$4,Data[Date],"&lt;"&amp;EDATE(R$4,1))</f>
        <v>0</v>
      </c>
      <c r="S21" s="2">
        <f>COUNTIFS(Data[Account],$C21,Data[Date],"&gt;="&amp;S$4,Data[Date],"&lt;"&amp;EDATE(S$4,1))</f>
        <v>2</v>
      </c>
      <c r="T21" s="2">
        <f>COUNTIFS(Data[Account],$C21,Data[Date],"&gt;="&amp;T$4,Data[Date],"&lt;"&amp;EDATE(T$4,1))</f>
        <v>1</v>
      </c>
      <c r="U21" s="2">
        <f>COUNTIFS(Data[Account],$C21,Data[Date],"&gt;="&amp;U$4,Data[Date],"&lt;"&amp;EDATE(U$4,1))</f>
        <v>1</v>
      </c>
      <c r="V21" s="2">
        <f>COUNTIFS(Data[Account],$C21,Data[Date],"&gt;="&amp;V$4,Data[Date],"&lt;"&amp;EDATE(V$4,1))</f>
        <v>0</v>
      </c>
      <c r="W21" s="2">
        <f>COUNTIFS(Data[Account],$C21,Data[Date],"&gt;="&amp;W$4,Data[Date],"&lt;"&amp;EDATE(W$4,1))</f>
        <v>0</v>
      </c>
      <c r="X21" s="2">
        <f>COUNTIFS(Data[Account],$C21,Data[Date],"&gt;="&amp;X$4,Data[Date],"&lt;"&amp;EDATE(X$4,1))</f>
        <v>0</v>
      </c>
      <c r="Y21" s="2">
        <f>COUNTIFS(Data[Account],$C21,Data[Date],"&gt;="&amp;Y$4,Data[Date],"&lt;"&amp;EDATE(Y$4,1))</f>
        <v>0</v>
      </c>
      <c r="Z21" s="2">
        <f>COUNTIFS(Data[Account],$C21,Data[Date],"&gt;="&amp;Z$4,Data[Date],"&lt;"&amp;EDATE(Z$4,1))</f>
        <v>0</v>
      </c>
      <c r="AA21" s="2">
        <f>COUNTIFS(Data[Account],$C21,Data[Date],"&gt;="&amp;AA$4,Data[Date],"&lt;"&amp;EDATE(AA$4,1))</f>
        <v>0</v>
      </c>
      <c r="AB21" s="2">
        <f>COUNTIFS(Data[Account],$C21,Data[Date],"&gt;="&amp;AB$4,Data[Date],"&lt;"&amp;EDATE(AB$4,1))</f>
        <v>0</v>
      </c>
    </row>
    <row r="22" spans="2:28" x14ac:dyDescent="0.25">
      <c r="B22" s="3">
        <f>MAX($B$4:B21)+1</f>
        <v>18</v>
      </c>
      <c r="C22" t="str" cm="1">
        <f t="array" ref="C22">IFERROR(INDEX(Data[Account],MATCH(0,INDEX(COUNTIF($C$4:C21,Data[Account]),0),0)),"")</f>
        <v>Wipro</v>
      </c>
      <c r="D22" s="1" cm="1">
        <f t="array" ref="D22">IFERROR(_xlfn.SINGLE(INDEX(Data[Date],_xlfn.AGGREGATE(15,6,1/(Data[Account]=C22)*(ROW(Data[Account])-ROW(Data[[#Headers],[Account]])),1))),"")</f>
        <v>44047</v>
      </c>
      <c r="E22" s="2">
        <f>COUNTIFS(Data[Account],$C22,Data[Date],"&gt;="&amp;E$4,Data[Date],"&lt;"&amp;EDATE(E$4,1))</f>
        <v>0</v>
      </c>
      <c r="F22" s="2">
        <f>COUNTIFS(Data[Account],$C22,Data[Date],"&gt;="&amp;F$4,Data[Date],"&lt;"&amp;EDATE(F$4,1))</f>
        <v>2</v>
      </c>
      <c r="G22" s="2">
        <f>COUNTIFS(Data[Account],$C22,Data[Date],"&gt;="&amp;G$4,Data[Date],"&lt;"&amp;EDATE(G$4,1))</f>
        <v>1</v>
      </c>
      <c r="H22" s="2">
        <f>COUNTIFS(Data[Account],$C22,Data[Date],"&gt;="&amp;H$4,Data[Date],"&lt;"&amp;EDATE(H$4,1))</f>
        <v>1</v>
      </c>
      <c r="I22" s="2">
        <f>COUNTIFS(Data[Account],$C22,Data[Date],"&gt;="&amp;I$4,Data[Date],"&lt;"&amp;EDATE(I$4,1))</f>
        <v>0</v>
      </c>
      <c r="J22" s="2">
        <f>COUNTIFS(Data[Account],$C22,Data[Date],"&gt;="&amp;J$4,Data[Date],"&lt;"&amp;EDATE(J$4,1))</f>
        <v>1</v>
      </c>
      <c r="K22" s="2">
        <f>COUNTIFS(Data[Account],$C22,Data[Date],"&gt;="&amp;K$4,Data[Date],"&lt;"&amp;EDATE(K$4,1))</f>
        <v>2</v>
      </c>
      <c r="L22" s="2">
        <f>COUNTIFS(Data[Account],$C22,Data[Date],"&gt;="&amp;L$4,Data[Date],"&lt;"&amp;EDATE(L$4,1))</f>
        <v>2</v>
      </c>
      <c r="M22" s="2">
        <f>COUNTIFS(Data[Account],$C22,Data[Date],"&gt;="&amp;M$4,Data[Date],"&lt;"&amp;EDATE(M$4,1))</f>
        <v>4</v>
      </c>
      <c r="N22" s="2">
        <f>COUNTIFS(Data[Account],$C22,Data[Date],"&gt;="&amp;N$4,Data[Date],"&lt;"&amp;EDATE(N$4,1))</f>
        <v>3</v>
      </c>
      <c r="O22" s="2">
        <f>COUNTIFS(Data[Account],$C22,Data[Date],"&gt;="&amp;O$4,Data[Date],"&lt;"&amp;EDATE(O$4,1))</f>
        <v>3</v>
      </c>
      <c r="P22" s="2">
        <f>COUNTIFS(Data[Account],$C22,Data[Date],"&gt;="&amp;P$4,Data[Date],"&lt;"&amp;EDATE(P$4,1))</f>
        <v>2</v>
      </c>
      <c r="Q22" s="2">
        <f>COUNTIFS(Data[Account],$C22,Data[Date],"&gt;="&amp;Q$4,Data[Date],"&lt;"&amp;EDATE(Q$4,1))</f>
        <v>2</v>
      </c>
      <c r="R22" s="2">
        <f>COUNTIFS(Data[Account],$C22,Data[Date],"&gt;="&amp;R$4,Data[Date],"&lt;"&amp;EDATE(R$4,1))</f>
        <v>1</v>
      </c>
      <c r="S22" s="2">
        <f>COUNTIFS(Data[Account],$C22,Data[Date],"&gt;="&amp;S$4,Data[Date],"&lt;"&amp;EDATE(S$4,1))</f>
        <v>1</v>
      </c>
      <c r="T22" s="2">
        <f>COUNTIFS(Data[Account],$C22,Data[Date],"&gt;="&amp;T$4,Data[Date],"&lt;"&amp;EDATE(T$4,1))</f>
        <v>3</v>
      </c>
      <c r="U22" s="2">
        <f>COUNTIFS(Data[Account],$C22,Data[Date],"&gt;="&amp;U$4,Data[Date],"&lt;"&amp;EDATE(U$4,1))</f>
        <v>1</v>
      </c>
      <c r="V22" s="2">
        <f>COUNTIFS(Data[Account],$C22,Data[Date],"&gt;="&amp;V$4,Data[Date],"&lt;"&amp;EDATE(V$4,1))</f>
        <v>1</v>
      </c>
      <c r="W22" s="2">
        <f>COUNTIFS(Data[Account],$C22,Data[Date],"&gt;="&amp;W$4,Data[Date],"&lt;"&amp;EDATE(W$4,1))</f>
        <v>1</v>
      </c>
      <c r="X22" s="2">
        <f>COUNTIFS(Data[Account],$C22,Data[Date],"&gt;="&amp;X$4,Data[Date],"&lt;"&amp;EDATE(X$4,1))</f>
        <v>0</v>
      </c>
      <c r="Y22" s="2">
        <f>COUNTIFS(Data[Account],$C22,Data[Date],"&gt;="&amp;Y$4,Data[Date],"&lt;"&amp;EDATE(Y$4,1))</f>
        <v>0</v>
      </c>
      <c r="Z22" s="2">
        <f>COUNTIFS(Data[Account],$C22,Data[Date],"&gt;="&amp;Z$4,Data[Date],"&lt;"&amp;EDATE(Z$4,1))</f>
        <v>0</v>
      </c>
      <c r="AA22" s="2">
        <f>COUNTIFS(Data[Account],$C22,Data[Date],"&gt;="&amp;AA$4,Data[Date],"&lt;"&amp;EDATE(AA$4,1))</f>
        <v>0</v>
      </c>
      <c r="AB22" s="2">
        <f>COUNTIFS(Data[Account],$C22,Data[Date],"&gt;="&amp;AB$4,Data[Date],"&lt;"&amp;EDATE(AB$4,1))</f>
        <v>0</v>
      </c>
    </row>
    <row r="23" spans="2:28" x14ac:dyDescent="0.25">
      <c r="B23" s="3">
        <f>MAX($B$4:B22)+1</f>
        <v>19</v>
      </c>
      <c r="C23" t="str" cm="1">
        <f t="array" ref="C23">IFERROR(INDEX(Data[Account],MATCH(0,INDEX(COUNTIF($C$4:C22,Data[Account]),0),0)),"")</f>
        <v>Tekorg</v>
      </c>
      <c r="D23" s="1" cm="1">
        <f t="array" ref="D23">IFERROR(_xlfn.SINGLE(INDEX(Data[Date],_xlfn.AGGREGATE(15,6,1/(Data[Account]=C23)*(ROW(Data[Account])-ROW(Data[[#Headers],[Account]])),1))),"")</f>
        <v>44047</v>
      </c>
      <c r="E23" s="2">
        <f>COUNTIFS(Data[Account],$C23,Data[Date],"&gt;="&amp;E$4,Data[Date],"&lt;"&amp;EDATE(E$4,1))</f>
        <v>0</v>
      </c>
      <c r="F23" s="2">
        <f>COUNTIFS(Data[Account],$C23,Data[Date],"&gt;="&amp;F$4,Data[Date],"&lt;"&amp;EDATE(F$4,1))</f>
        <v>1</v>
      </c>
      <c r="G23" s="2">
        <f>COUNTIFS(Data[Account],$C23,Data[Date],"&gt;="&amp;G$4,Data[Date],"&lt;"&amp;EDATE(G$4,1))</f>
        <v>1</v>
      </c>
      <c r="H23" s="2">
        <f>COUNTIFS(Data[Account],$C23,Data[Date],"&gt;="&amp;H$4,Data[Date],"&lt;"&amp;EDATE(H$4,1))</f>
        <v>2</v>
      </c>
      <c r="I23" s="2">
        <f>COUNTIFS(Data[Account],$C23,Data[Date],"&gt;="&amp;I$4,Data[Date],"&lt;"&amp;EDATE(I$4,1))</f>
        <v>0</v>
      </c>
      <c r="J23" s="2">
        <f>COUNTIFS(Data[Account],$C23,Data[Date],"&gt;="&amp;J$4,Data[Date],"&lt;"&amp;EDATE(J$4,1))</f>
        <v>2</v>
      </c>
      <c r="K23" s="2">
        <f>COUNTIFS(Data[Account],$C23,Data[Date],"&gt;="&amp;K$4,Data[Date],"&lt;"&amp;EDATE(K$4,1))</f>
        <v>1</v>
      </c>
      <c r="L23" s="2">
        <f>COUNTIFS(Data[Account],$C23,Data[Date],"&gt;="&amp;L$4,Data[Date],"&lt;"&amp;EDATE(L$4,1))</f>
        <v>0</v>
      </c>
      <c r="M23" s="2">
        <f>COUNTIFS(Data[Account],$C23,Data[Date],"&gt;="&amp;M$4,Data[Date],"&lt;"&amp;EDATE(M$4,1))</f>
        <v>0</v>
      </c>
      <c r="N23" s="2">
        <f>COUNTIFS(Data[Account],$C23,Data[Date],"&gt;="&amp;N$4,Data[Date],"&lt;"&amp;EDATE(N$4,1))</f>
        <v>0</v>
      </c>
      <c r="O23" s="2">
        <f>COUNTIFS(Data[Account],$C23,Data[Date],"&gt;="&amp;O$4,Data[Date],"&lt;"&amp;EDATE(O$4,1))</f>
        <v>0</v>
      </c>
      <c r="P23" s="2">
        <f>COUNTIFS(Data[Account],$C23,Data[Date],"&gt;="&amp;P$4,Data[Date],"&lt;"&amp;EDATE(P$4,1))</f>
        <v>0</v>
      </c>
      <c r="Q23" s="2">
        <f>COUNTIFS(Data[Account],$C23,Data[Date],"&gt;="&amp;Q$4,Data[Date],"&lt;"&amp;EDATE(Q$4,1))</f>
        <v>0</v>
      </c>
      <c r="R23" s="2">
        <f>COUNTIFS(Data[Account],$C23,Data[Date],"&gt;="&amp;R$4,Data[Date],"&lt;"&amp;EDATE(R$4,1))</f>
        <v>0</v>
      </c>
      <c r="S23" s="2">
        <f>COUNTIFS(Data[Account],$C23,Data[Date],"&gt;="&amp;S$4,Data[Date],"&lt;"&amp;EDATE(S$4,1))</f>
        <v>0</v>
      </c>
      <c r="T23" s="2">
        <f>COUNTIFS(Data[Account],$C23,Data[Date],"&gt;="&amp;T$4,Data[Date],"&lt;"&amp;EDATE(T$4,1))</f>
        <v>0</v>
      </c>
      <c r="U23" s="2">
        <f>COUNTIFS(Data[Account],$C23,Data[Date],"&gt;="&amp;U$4,Data[Date],"&lt;"&amp;EDATE(U$4,1))</f>
        <v>0</v>
      </c>
      <c r="V23" s="2">
        <f>COUNTIFS(Data[Account],$C23,Data[Date],"&gt;="&amp;V$4,Data[Date],"&lt;"&amp;EDATE(V$4,1))</f>
        <v>0</v>
      </c>
      <c r="W23" s="2">
        <f>COUNTIFS(Data[Account],$C23,Data[Date],"&gt;="&amp;W$4,Data[Date],"&lt;"&amp;EDATE(W$4,1))</f>
        <v>0</v>
      </c>
      <c r="X23" s="2">
        <f>COUNTIFS(Data[Account],$C23,Data[Date],"&gt;="&amp;X$4,Data[Date],"&lt;"&amp;EDATE(X$4,1))</f>
        <v>0</v>
      </c>
      <c r="Y23" s="2">
        <f>COUNTIFS(Data[Account],$C23,Data[Date],"&gt;="&amp;Y$4,Data[Date],"&lt;"&amp;EDATE(Y$4,1))</f>
        <v>0</v>
      </c>
      <c r="Z23" s="2">
        <f>COUNTIFS(Data[Account],$C23,Data[Date],"&gt;="&amp;Z$4,Data[Date],"&lt;"&amp;EDATE(Z$4,1))</f>
        <v>0</v>
      </c>
      <c r="AA23" s="2">
        <f>COUNTIFS(Data[Account],$C23,Data[Date],"&gt;="&amp;AA$4,Data[Date],"&lt;"&amp;EDATE(AA$4,1))</f>
        <v>0</v>
      </c>
      <c r="AB23" s="2">
        <f>COUNTIFS(Data[Account],$C23,Data[Date],"&gt;="&amp;AB$4,Data[Date],"&lt;"&amp;EDATE(AB$4,1))</f>
        <v>0</v>
      </c>
    </row>
    <row r="24" spans="2:28" x14ac:dyDescent="0.25">
      <c r="B24" s="3">
        <f>MAX($B$4:B23)+1</f>
        <v>20</v>
      </c>
      <c r="C24" t="str" cm="1">
        <f t="array" ref="C24">IFERROR(INDEX(Data[Account],MATCH(0,INDEX(COUNTIF($C$4:C23,Data[Account]),0),0)),"")</f>
        <v>Compunnel Software Group</v>
      </c>
      <c r="D24" s="1" cm="1">
        <f t="array" ref="D24">IFERROR(_xlfn.SINGLE(INDEX(Data[Date],_xlfn.AGGREGATE(15,6,1/(Data[Account]=C24)*(ROW(Data[Account])-ROW(Data[[#Headers],[Account]])),1))),"")</f>
        <v>44048</v>
      </c>
      <c r="E24" s="2">
        <f>COUNTIFS(Data[Account],$C24,Data[Date],"&gt;="&amp;E$4,Data[Date],"&lt;"&amp;EDATE(E$4,1))</f>
        <v>0</v>
      </c>
      <c r="F24" s="2">
        <f>COUNTIFS(Data[Account],$C24,Data[Date],"&gt;="&amp;F$4,Data[Date],"&lt;"&amp;EDATE(F$4,1))</f>
        <v>1</v>
      </c>
      <c r="G24" s="2">
        <f>COUNTIFS(Data[Account],$C24,Data[Date],"&gt;="&amp;G$4,Data[Date],"&lt;"&amp;EDATE(G$4,1))</f>
        <v>0</v>
      </c>
      <c r="H24" s="2">
        <f>COUNTIFS(Data[Account],$C24,Data[Date],"&gt;="&amp;H$4,Data[Date],"&lt;"&amp;EDATE(H$4,1))</f>
        <v>0</v>
      </c>
      <c r="I24" s="2">
        <f>COUNTIFS(Data[Account],$C24,Data[Date],"&gt;="&amp;I$4,Data[Date],"&lt;"&amp;EDATE(I$4,1))</f>
        <v>0</v>
      </c>
      <c r="J24" s="2">
        <f>COUNTIFS(Data[Account],$C24,Data[Date],"&gt;="&amp;J$4,Data[Date],"&lt;"&amp;EDATE(J$4,1))</f>
        <v>0</v>
      </c>
      <c r="K24" s="2">
        <f>COUNTIFS(Data[Account],$C24,Data[Date],"&gt;="&amp;K$4,Data[Date],"&lt;"&amp;EDATE(K$4,1))</f>
        <v>0</v>
      </c>
      <c r="L24" s="2">
        <f>COUNTIFS(Data[Account],$C24,Data[Date],"&gt;="&amp;L$4,Data[Date],"&lt;"&amp;EDATE(L$4,1))</f>
        <v>0</v>
      </c>
      <c r="M24" s="2">
        <f>COUNTIFS(Data[Account],$C24,Data[Date],"&gt;="&amp;M$4,Data[Date],"&lt;"&amp;EDATE(M$4,1))</f>
        <v>0</v>
      </c>
      <c r="N24" s="2">
        <f>COUNTIFS(Data[Account],$C24,Data[Date],"&gt;="&amp;N$4,Data[Date],"&lt;"&amp;EDATE(N$4,1))</f>
        <v>0</v>
      </c>
      <c r="O24" s="2">
        <f>COUNTIFS(Data[Account],$C24,Data[Date],"&gt;="&amp;O$4,Data[Date],"&lt;"&amp;EDATE(O$4,1))</f>
        <v>0</v>
      </c>
      <c r="P24" s="2">
        <f>COUNTIFS(Data[Account],$C24,Data[Date],"&gt;="&amp;P$4,Data[Date],"&lt;"&amp;EDATE(P$4,1))</f>
        <v>0</v>
      </c>
      <c r="Q24" s="2">
        <f>COUNTIFS(Data[Account],$C24,Data[Date],"&gt;="&amp;Q$4,Data[Date],"&lt;"&amp;EDATE(Q$4,1))</f>
        <v>0</v>
      </c>
      <c r="R24" s="2">
        <f>COUNTIFS(Data[Account],$C24,Data[Date],"&gt;="&amp;R$4,Data[Date],"&lt;"&amp;EDATE(R$4,1))</f>
        <v>0</v>
      </c>
      <c r="S24" s="2">
        <f>COUNTIFS(Data[Account],$C24,Data[Date],"&gt;="&amp;S$4,Data[Date],"&lt;"&amp;EDATE(S$4,1))</f>
        <v>0</v>
      </c>
      <c r="T24" s="2">
        <f>COUNTIFS(Data[Account],$C24,Data[Date],"&gt;="&amp;T$4,Data[Date],"&lt;"&amp;EDATE(T$4,1))</f>
        <v>0</v>
      </c>
      <c r="U24" s="2">
        <f>COUNTIFS(Data[Account],$C24,Data[Date],"&gt;="&amp;U$4,Data[Date],"&lt;"&amp;EDATE(U$4,1))</f>
        <v>0</v>
      </c>
      <c r="V24" s="2">
        <f>COUNTIFS(Data[Account],$C24,Data[Date],"&gt;="&amp;V$4,Data[Date],"&lt;"&amp;EDATE(V$4,1))</f>
        <v>0</v>
      </c>
      <c r="W24" s="2">
        <f>COUNTIFS(Data[Account],$C24,Data[Date],"&gt;="&amp;W$4,Data[Date],"&lt;"&amp;EDATE(W$4,1))</f>
        <v>0</v>
      </c>
      <c r="X24" s="2">
        <f>COUNTIFS(Data[Account],$C24,Data[Date],"&gt;="&amp;X$4,Data[Date],"&lt;"&amp;EDATE(X$4,1))</f>
        <v>0</v>
      </c>
      <c r="Y24" s="2">
        <f>COUNTIFS(Data[Account],$C24,Data[Date],"&gt;="&amp;Y$4,Data[Date],"&lt;"&amp;EDATE(Y$4,1))</f>
        <v>0</v>
      </c>
      <c r="Z24" s="2">
        <f>COUNTIFS(Data[Account],$C24,Data[Date],"&gt;="&amp;Z$4,Data[Date],"&lt;"&amp;EDATE(Z$4,1))</f>
        <v>0</v>
      </c>
      <c r="AA24" s="2">
        <f>COUNTIFS(Data[Account],$C24,Data[Date],"&gt;="&amp;AA$4,Data[Date],"&lt;"&amp;EDATE(AA$4,1))</f>
        <v>0</v>
      </c>
      <c r="AB24" s="2">
        <f>COUNTIFS(Data[Account],$C24,Data[Date],"&gt;="&amp;AB$4,Data[Date],"&lt;"&amp;EDATE(AB$4,1))</f>
        <v>0</v>
      </c>
    </row>
    <row r="25" spans="2:28" x14ac:dyDescent="0.25">
      <c r="B25" s="3">
        <f>MAX($B$4:B24)+1</f>
        <v>21</v>
      </c>
      <c r="C25" t="str" cm="1">
        <f t="array" ref="C25">IFERROR(INDEX(Data[Account],MATCH(0,INDEX(COUNTIF($C$4:C24,Data[Account]),0),0)),"")</f>
        <v>Qualcomm Technologies</v>
      </c>
      <c r="D25" s="1" cm="1">
        <f t="array" ref="D25">IFERROR(_xlfn.SINGLE(INDEX(Data[Date],_xlfn.AGGREGATE(15,6,1/(Data[Account]=C25)*(ROW(Data[Account])-ROW(Data[[#Headers],[Account]])),1))),"")</f>
        <v>44048</v>
      </c>
      <c r="E25" s="2">
        <f>COUNTIFS(Data[Account],$C25,Data[Date],"&gt;="&amp;E$4,Data[Date],"&lt;"&amp;EDATE(E$4,1))</f>
        <v>0</v>
      </c>
      <c r="F25" s="2">
        <f>COUNTIFS(Data[Account],$C25,Data[Date],"&gt;="&amp;F$4,Data[Date],"&lt;"&amp;EDATE(F$4,1))</f>
        <v>1</v>
      </c>
      <c r="G25" s="2">
        <f>COUNTIFS(Data[Account],$C25,Data[Date],"&gt;="&amp;G$4,Data[Date],"&lt;"&amp;EDATE(G$4,1))</f>
        <v>2</v>
      </c>
      <c r="H25" s="2">
        <f>COUNTIFS(Data[Account],$C25,Data[Date],"&gt;="&amp;H$4,Data[Date],"&lt;"&amp;EDATE(H$4,1))</f>
        <v>2</v>
      </c>
      <c r="I25" s="2">
        <f>COUNTIFS(Data[Account],$C25,Data[Date],"&gt;="&amp;I$4,Data[Date],"&lt;"&amp;EDATE(I$4,1))</f>
        <v>3</v>
      </c>
      <c r="J25" s="2">
        <f>COUNTIFS(Data[Account],$C25,Data[Date],"&gt;="&amp;J$4,Data[Date],"&lt;"&amp;EDATE(J$4,1))</f>
        <v>0</v>
      </c>
      <c r="K25" s="2">
        <f>COUNTIFS(Data[Account],$C25,Data[Date],"&gt;="&amp;K$4,Data[Date],"&lt;"&amp;EDATE(K$4,1))</f>
        <v>2</v>
      </c>
      <c r="L25" s="2">
        <f>COUNTIFS(Data[Account],$C25,Data[Date],"&gt;="&amp;L$4,Data[Date],"&lt;"&amp;EDATE(L$4,1))</f>
        <v>2</v>
      </c>
      <c r="M25" s="2">
        <f>COUNTIFS(Data[Account],$C25,Data[Date],"&gt;="&amp;M$4,Data[Date],"&lt;"&amp;EDATE(M$4,1))</f>
        <v>1</v>
      </c>
      <c r="N25" s="2">
        <f>COUNTIFS(Data[Account],$C25,Data[Date],"&gt;="&amp;N$4,Data[Date],"&lt;"&amp;EDATE(N$4,1))</f>
        <v>2</v>
      </c>
      <c r="O25" s="2">
        <f>COUNTIFS(Data[Account],$C25,Data[Date],"&gt;="&amp;O$4,Data[Date],"&lt;"&amp;EDATE(O$4,1))</f>
        <v>1</v>
      </c>
      <c r="P25" s="2">
        <f>COUNTIFS(Data[Account],$C25,Data[Date],"&gt;="&amp;P$4,Data[Date],"&lt;"&amp;EDATE(P$4,1))</f>
        <v>1</v>
      </c>
      <c r="Q25" s="2">
        <f>COUNTIFS(Data[Account],$C25,Data[Date],"&gt;="&amp;Q$4,Data[Date],"&lt;"&amp;EDATE(Q$4,1))</f>
        <v>2</v>
      </c>
      <c r="R25" s="2">
        <f>COUNTIFS(Data[Account],$C25,Data[Date],"&gt;="&amp;R$4,Data[Date],"&lt;"&amp;EDATE(R$4,1))</f>
        <v>1</v>
      </c>
      <c r="S25" s="2">
        <f>COUNTIFS(Data[Account],$C25,Data[Date],"&gt;="&amp;S$4,Data[Date],"&lt;"&amp;EDATE(S$4,1))</f>
        <v>1</v>
      </c>
      <c r="T25" s="2">
        <f>COUNTIFS(Data[Account],$C25,Data[Date],"&gt;="&amp;T$4,Data[Date],"&lt;"&amp;EDATE(T$4,1))</f>
        <v>1</v>
      </c>
      <c r="U25" s="2">
        <f>COUNTIFS(Data[Account],$C25,Data[Date],"&gt;="&amp;U$4,Data[Date],"&lt;"&amp;EDATE(U$4,1))</f>
        <v>1</v>
      </c>
      <c r="V25" s="2">
        <f>COUNTIFS(Data[Account],$C25,Data[Date],"&gt;="&amp;V$4,Data[Date],"&lt;"&amp;EDATE(V$4,1))</f>
        <v>2</v>
      </c>
      <c r="W25" s="2">
        <f>COUNTIFS(Data[Account],$C25,Data[Date],"&gt;="&amp;W$4,Data[Date],"&lt;"&amp;EDATE(W$4,1))</f>
        <v>2</v>
      </c>
      <c r="X25" s="2">
        <f>COUNTIFS(Data[Account],$C25,Data[Date],"&gt;="&amp;X$4,Data[Date],"&lt;"&amp;EDATE(X$4,1))</f>
        <v>1</v>
      </c>
      <c r="Y25" s="2">
        <f>COUNTIFS(Data[Account],$C25,Data[Date],"&gt;="&amp;Y$4,Data[Date],"&lt;"&amp;EDATE(Y$4,1))</f>
        <v>1</v>
      </c>
      <c r="Z25" s="2">
        <f>COUNTIFS(Data[Account],$C25,Data[Date],"&gt;="&amp;Z$4,Data[Date],"&lt;"&amp;EDATE(Z$4,1))</f>
        <v>0</v>
      </c>
      <c r="AA25" s="2">
        <f>COUNTIFS(Data[Account],$C25,Data[Date],"&gt;="&amp;AA$4,Data[Date],"&lt;"&amp;EDATE(AA$4,1))</f>
        <v>0</v>
      </c>
      <c r="AB25" s="2">
        <f>COUNTIFS(Data[Account],$C25,Data[Date],"&gt;="&amp;AB$4,Data[Date],"&lt;"&amp;EDATE(AB$4,1))</f>
        <v>0</v>
      </c>
    </row>
    <row r="26" spans="2:28" x14ac:dyDescent="0.25">
      <c r="B26" s="3">
        <f>MAX($B$4:B25)+1</f>
        <v>22</v>
      </c>
      <c r="C26" t="str" cm="1">
        <f t="array" ref="C26">IFERROR(INDEX(Data[Account],MATCH(0,INDEX(COUNTIF($C$4:C25,Data[Account]),0),0)),"")</f>
        <v>Salesforce.Com</v>
      </c>
      <c r="D26" s="1" cm="1">
        <f t="array" ref="D26">IFERROR(_xlfn.SINGLE(INDEX(Data[Date],_xlfn.AGGREGATE(15,6,1/(Data[Account]=C26)*(ROW(Data[Account])-ROW(Data[[#Headers],[Account]])),1))),"")</f>
        <v>44048</v>
      </c>
      <c r="E26" s="2">
        <f>COUNTIFS(Data[Account],$C26,Data[Date],"&gt;="&amp;E$4,Data[Date],"&lt;"&amp;EDATE(E$4,1))</f>
        <v>0</v>
      </c>
      <c r="F26" s="2">
        <f>COUNTIFS(Data[Account],$C26,Data[Date],"&gt;="&amp;F$4,Data[Date],"&lt;"&amp;EDATE(F$4,1))</f>
        <v>3</v>
      </c>
      <c r="G26" s="2">
        <f>COUNTIFS(Data[Account],$C26,Data[Date],"&gt;="&amp;G$4,Data[Date],"&lt;"&amp;EDATE(G$4,1))</f>
        <v>2</v>
      </c>
      <c r="H26" s="2">
        <f>COUNTIFS(Data[Account],$C26,Data[Date],"&gt;="&amp;H$4,Data[Date],"&lt;"&amp;EDATE(H$4,1))</f>
        <v>0</v>
      </c>
      <c r="I26" s="2">
        <f>COUNTIFS(Data[Account],$C26,Data[Date],"&gt;="&amp;I$4,Data[Date],"&lt;"&amp;EDATE(I$4,1))</f>
        <v>4</v>
      </c>
      <c r="J26" s="2">
        <f>COUNTIFS(Data[Account],$C26,Data[Date],"&gt;="&amp;J$4,Data[Date],"&lt;"&amp;EDATE(J$4,1))</f>
        <v>3</v>
      </c>
      <c r="K26" s="2">
        <f>COUNTIFS(Data[Account],$C26,Data[Date],"&gt;="&amp;K$4,Data[Date],"&lt;"&amp;EDATE(K$4,1))</f>
        <v>3</v>
      </c>
      <c r="L26" s="2">
        <f>COUNTIFS(Data[Account],$C26,Data[Date],"&gt;="&amp;L$4,Data[Date],"&lt;"&amp;EDATE(L$4,1))</f>
        <v>2</v>
      </c>
      <c r="M26" s="2">
        <f>COUNTIFS(Data[Account],$C26,Data[Date],"&gt;="&amp;M$4,Data[Date],"&lt;"&amp;EDATE(M$4,1))</f>
        <v>2</v>
      </c>
      <c r="N26" s="2">
        <f>COUNTIFS(Data[Account],$C26,Data[Date],"&gt;="&amp;N$4,Data[Date],"&lt;"&amp;EDATE(N$4,1))</f>
        <v>5</v>
      </c>
      <c r="O26" s="2">
        <f>COUNTIFS(Data[Account],$C26,Data[Date],"&gt;="&amp;O$4,Data[Date],"&lt;"&amp;EDATE(O$4,1))</f>
        <v>6</v>
      </c>
      <c r="P26" s="2">
        <f>COUNTIFS(Data[Account],$C26,Data[Date],"&gt;="&amp;P$4,Data[Date],"&lt;"&amp;EDATE(P$4,1))</f>
        <v>5</v>
      </c>
      <c r="Q26" s="2">
        <f>COUNTIFS(Data[Account],$C26,Data[Date],"&gt;="&amp;Q$4,Data[Date],"&lt;"&amp;EDATE(Q$4,1))</f>
        <v>9</v>
      </c>
      <c r="R26" s="2">
        <f>COUNTIFS(Data[Account],$C26,Data[Date],"&gt;="&amp;R$4,Data[Date],"&lt;"&amp;EDATE(R$4,1))</f>
        <v>3</v>
      </c>
      <c r="S26" s="2">
        <f>COUNTIFS(Data[Account],$C26,Data[Date],"&gt;="&amp;S$4,Data[Date],"&lt;"&amp;EDATE(S$4,1))</f>
        <v>0</v>
      </c>
      <c r="T26" s="2">
        <f>COUNTIFS(Data[Account],$C26,Data[Date],"&gt;="&amp;T$4,Data[Date],"&lt;"&amp;EDATE(T$4,1))</f>
        <v>0</v>
      </c>
      <c r="U26" s="2">
        <f>COUNTIFS(Data[Account],$C26,Data[Date],"&gt;="&amp;U$4,Data[Date],"&lt;"&amp;EDATE(U$4,1))</f>
        <v>0</v>
      </c>
      <c r="V26" s="2">
        <f>COUNTIFS(Data[Account],$C26,Data[Date],"&gt;="&amp;V$4,Data[Date],"&lt;"&amp;EDATE(V$4,1))</f>
        <v>0</v>
      </c>
      <c r="W26" s="2">
        <f>COUNTIFS(Data[Account],$C26,Data[Date],"&gt;="&amp;W$4,Data[Date],"&lt;"&amp;EDATE(W$4,1))</f>
        <v>0</v>
      </c>
      <c r="X26" s="2">
        <f>COUNTIFS(Data[Account],$C26,Data[Date],"&gt;="&amp;X$4,Data[Date],"&lt;"&amp;EDATE(X$4,1))</f>
        <v>0</v>
      </c>
      <c r="Y26" s="2">
        <f>COUNTIFS(Data[Account],$C26,Data[Date],"&gt;="&amp;Y$4,Data[Date],"&lt;"&amp;EDATE(Y$4,1))</f>
        <v>1</v>
      </c>
      <c r="Z26" s="2">
        <f>COUNTIFS(Data[Account],$C26,Data[Date],"&gt;="&amp;Z$4,Data[Date],"&lt;"&amp;EDATE(Z$4,1))</f>
        <v>0</v>
      </c>
      <c r="AA26" s="2">
        <f>COUNTIFS(Data[Account],$C26,Data[Date],"&gt;="&amp;AA$4,Data[Date],"&lt;"&amp;EDATE(AA$4,1))</f>
        <v>0</v>
      </c>
      <c r="AB26" s="2">
        <f>COUNTIFS(Data[Account],$C26,Data[Date],"&gt;="&amp;AB$4,Data[Date],"&lt;"&amp;EDATE(AB$4,1))</f>
        <v>0</v>
      </c>
    </row>
    <row r="27" spans="2:28" x14ac:dyDescent="0.25">
      <c r="B27" s="3">
        <f>MAX($B$4:B26)+1</f>
        <v>23</v>
      </c>
      <c r="C27" t="str" cm="1">
        <f t="array" ref="C27">IFERROR(INDEX(Data[Account],MATCH(0,INDEX(COUNTIF($C$4:C26,Data[Account]),0),0)),"")</f>
        <v>Tech Mahindra</v>
      </c>
      <c r="D27" s="1" cm="1">
        <f t="array" ref="D27">IFERROR(_xlfn.SINGLE(INDEX(Data[Date],_xlfn.AGGREGATE(15,6,1/(Data[Account]=C27)*(ROW(Data[Account])-ROW(Data[[#Headers],[Account]])),1))),"")</f>
        <v>44048</v>
      </c>
      <c r="E27" s="2">
        <f>COUNTIFS(Data[Account],$C27,Data[Date],"&gt;="&amp;E$4,Data[Date],"&lt;"&amp;EDATE(E$4,1))</f>
        <v>0</v>
      </c>
      <c r="F27" s="2">
        <f>COUNTIFS(Data[Account],$C27,Data[Date],"&gt;="&amp;F$4,Data[Date],"&lt;"&amp;EDATE(F$4,1))</f>
        <v>1</v>
      </c>
      <c r="G27" s="2">
        <f>COUNTIFS(Data[Account],$C27,Data[Date],"&gt;="&amp;G$4,Data[Date],"&lt;"&amp;EDATE(G$4,1))</f>
        <v>2</v>
      </c>
      <c r="H27" s="2">
        <f>COUNTIFS(Data[Account],$C27,Data[Date],"&gt;="&amp;H$4,Data[Date],"&lt;"&amp;EDATE(H$4,1))</f>
        <v>1</v>
      </c>
      <c r="I27" s="2">
        <f>COUNTIFS(Data[Account],$C27,Data[Date],"&gt;="&amp;I$4,Data[Date],"&lt;"&amp;EDATE(I$4,1))</f>
        <v>2</v>
      </c>
      <c r="J27" s="2">
        <f>COUNTIFS(Data[Account],$C27,Data[Date],"&gt;="&amp;J$4,Data[Date],"&lt;"&amp;EDATE(J$4,1))</f>
        <v>1</v>
      </c>
      <c r="K27" s="2">
        <f>COUNTIFS(Data[Account],$C27,Data[Date],"&gt;="&amp;K$4,Data[Date],"&lt;"&amp;EDATE(K$4,1))</f>
        <v>3</v>
      </c>
      <c r="L27" s="2">
        <f>COUNTIFS(Data[Account],$C27,Data[Date],"&gt;="&amp;L$4,Data[Date],"&lt;"&amp;EDATE(L$4,1))</f>
        <v>1</v>
      </c>
      <c r="M27" s="2">
        <f>COUNTIFS(Data[Account],$C27,Data[Date],"&gt;="&amp;M$4,Data[Date],"&lt;"&amp;EDATE(M$4,1))</f>
        <v>2</v>
      </c>
      <c r="N27" s="2">
        <f>COUNTIFS(Data[Account],$C27,Data[Date],"&gt;="&amp;N$4,Data[Date],"&lt;"&amp;EDATE(N$4,1))</f>
        <v>3</v>
      </c>
      <c r="O27" s="2">
        <f>COUNTIFS(Data[Account],$C27,Data[Date],"&gt;="&amp;O$4,Data[Date],"&lt;"&amp;EDATE(O$4,1))</f>
        <v>0</v>
      </c>
      <c r="P27" s="2">
        <f>COUNTIFS(Data[Account],$C27,Data[Date],"&gt;="&amp;P$4,Data[Date],"&lt;"&amp;EDATE(P$4,1))</f>
        <v>1</v>
      </c>
      <c r="Q27" s="2">
        <f>COUNTIFS(Data[Account],$C27,Data[Date],"&gt;="&amp;Q$4,Data[Date],"&lt;"&amp;EDATE(Q$4,1))</f>
        <v>1</v>
      </c>
      <c r="R27" s="2">
        <f>COUNTIFS(Data[Account],$C27,Data[Date],"&gt;="&amp;R$4,Data[Date],"&lt;"&amp;EDATE(R$4,1))</f>
        <v>2</v>
      </c>
      <c r="S27" s="2">
        <f>COUNTIFS(Data[Account],$C27,Data[Date],"&gt;="&amp;S$4,Data[Date],"&lt;"&amp;EDATE(S$4,1))</f>
        <v>1</v>
      </c>
      <c r="T27" s="2">
        <f>COUNTIFS(Data[Account],$C27,Data[Date],"&gt;="&amp;T$4,Data[Date],"&lt;"&amp;EDATE(T$4,1))</f>
        <v>1</v>
      </c>
      <c r="U27" s="2">
        <f>COUNTIFS(Data[Account],$C27,Data[Date],"&gt;="&amp;U$4,Data[Date],"&lt;"&amp;EDATE(U$4,1))</f>
        <v>1</v>
      </c>
      <c r="V27" s="2">
        <f>COUNTIFS(Data[Account],$C27,Data[Date],"&gt;="&amp;V$4,Data[Date],"&lt;"&amp;EDATE(V$4,1))</f>
        <v>1</v>
      </c>
      <c r="W27" s="2">
        <f>COUNTIFS(Data[Account],$C27,Data[Date],"&gt;="&amp;W$4,Data[Date],"&lt;"&amp;EDATE(W$4,1))</f>
        <v>0</v>
      </c>
      <c r="X27" s="2">
        <f>COUNTIFS(Data[Account],$C27,Data[Date],"&gt;="&amp;X$4,Data[Date],"&lt;"&amp;EDATE(X$4,1))</f>
        <v>2</v>
      </c>
      <c r="Y27" s="2">
        <f>COUNTIFS(Data[Account],$C27,Data[Date],"&gt;="&amp;Y$4,Data[Date],"&lt;"&amp;EDATE(Y$4,1))</f>
        <v>1</v>
      </c>
      <c r="Z27" s="2">
        <f>COUNTIFS(Data[Account],$C27,Data[Date],"&gt;="&amp;Z$4,Data[Date],"&lt;"&amp;EDATE(Z$4,1))</f>
        <v>0</v>
      </c>
      <c r="AA27" s="2">
        <f>COUNTIFS(Data[Account],$C27,Data[Date],"&gt;="&amp;AA$4,Data[Date],"&lt;"&amp;EDATE(AA$4,1))</f>
        <v>0</v>
      </c>
      <c r="AB27" s="2">
        <f>COUNTIFS(Data[Account],$C27,Data[Date],"&gt;="&amp;AB$4,Data[Date],"&lt;"&amp;EDATE(AB$4,1))</f>
        <v>0</v>
      </c>
    </row>
    <row r="28" spans="2:28" x14ac:dyDescent="0.25">
      <c r="B28" s="3">
        <f>MAX($B$4:B27)+1</f>
        <v>24</v>
      </c>
      <c r="C28" t="str" cm="1">
        <f t="array" ref="C28">IFERROR(INDEX(Data[Account],MATCH(0,INDEX(COUNTIF($C$4:C27,Data[Account]),0),0)),"")</f>
        <v>Cisco Systems</v>
      </c>
      <c r="D28" s="1" cm="1">
        <f t="array" ref="D28">IFERROR(_xlfn.SINGLE(INDEX(Data[Date],_xlfn.AGGREGATE(15,6,1/(Data[Account]=C28)*(ROW(Data[Account])-ROW(Data[[#Headers],[Account]])),1))),"")</f>
        <v>44048</v>
      </c>
      <c r="E28" s="2">
        <f>COUNTIFS(Data[Account],$C28,Data[Date],"&gt;="&amp;E$4,Data[Date],"&lt;"&amp;EDATE(E$4,1))</f>
        <v>0</v>
      </c>
      <c r="F28" s="2">
        <f>COUNTIFS(Data[Account],$C28,Data[Date],"&gt;="&amp;F$4,Data[Date],"&lt;"&amp;EDATE(F$4,1))</f>
        <v>1</v>
      </c>
      <c r="G28" s="2">
        <f>COUNTIFS(Data[Account],$C28,Data[Date],"&gt;="&amp;G$4,Data[Date],"&lt;"&amp;EDATE(G$4,1))</f>
        <v>0</v>
      </c>
      <c r="H28" s="2">
        <f>COUNTIFS(Data[Account],$C28,Data[Date],"&gt;="&amp;H$4,Data[Date],"&lt;"&amp;EDATE(H$4,1))</f>
        <v>2</v>
      </c>
      <c r="I28" s="2">
        <f>COUNTIFS(Data[Account],$C28,Data[Date],"&gt;="&amp;I$4,Data[Date],"&lt;"&amp;EDATE(I$4,1))</f>
        <v>0</v>
      </c>
      <c r="J28" s="2">
        <f>COUNTIFS(Data[Account],$C28,Data[Date],"&gt;="&amp;J$4,Data[Date],"&lt;"&amp;EDATE(J$4,1))</f>
        <v>1</v>
      </c>
      <c r="K28" s="2">
        <f>COUNTIFS(Data[Account],$C28,Data[Date],"&gt;="&amp;K$4,Data[Date],"&lt;"&amp;EDATE(K$4,1))</f>
        <v>0</v>
      </c>
      <c r="L28" s="2">
        <f>COUNTIFS(Data[Account],$C28,Data[Date],"&gt;="&amp;L$4,Data[Date],"&lt;"&amp;EDATE(L$4,1))</f>
        <v>0</v>
      </c>
      <c r="M28" s="2">
        <f>COUNTIFS(Data[Account],$C28,Data[Date],"&gt;="&amp;M$4,Data[Date],"&lt;"&amp;EDATE(M$4,1))</f>
        <v>0</v>
      </c>
      <c r="N28" s="2">
        <f>COUNTIFS(Data[Account],$C28,Data[Date],"&gt;="&amp;N$4,Data[Date],"&lt;"&amp;EDATE(N$4,1))</f>
        <v>0</v>
      </c>
      <c r="O28" s="2">
        <f>COUNTIFS(Data[Account],$C28,Data[Date],"&gt;="&amp;O$4,Data[Date],"&lt;"&amp;EDATE(O$4,1))</f>
        <v>0</v>
      </c>
      <c r="P28" s="2">
        <f>COUNTIFS(Data[Account],$C28,Data[Date],"&gt;="&amp;P$4,Data[Date],"&lt;"&amp;EDATE(P$4,1))</f>
        <v>0</v>
      </c>
      <c r="Q28" s="2">
        <f>COUNTIFS(Data[Account],$C28,Data[Date],"&gt;="&amp;Q$4,Data[Date],"&lt;"&amp;EDATE(Q$4,1))</f>
        <v>0</v>
      </c>
      <c r="R28" s="2">
        <f>COUNTIFS(Data[Account],$C28,Data[Date],"&gt;="&amp;R$4,Data[Date],"&lt;"&amp;EDATE(R$4,1))</f>
        <v>0</v>
      </c>
      <c r="S28" s="2">
        <f>COUNTIFS(Data[Account],$C28,Data[Date],"&gt;="&amp;S$4,Data[Date],"&lt;"&amp;EDATE(S$4,1))</f>
        <v>0</v>
      </c>
      <c r="T28" s="2">
        <f>COUNTIFS(Data[Account],$C28,Data[Date],"&gt;="&amp;T$4,Data[Date],"&lt;"&amp;EDATE(T$4,1))</f>
        <v>0</v>
      </c>
      <c r="U28" s="2">
        <f>COUNTIFS(Data[Account],$C28,Data[Date],"&gt;="&amp;U$4,Data[Date],"&lt;"&amp;EDATE(U$4,1))</f>
        <v>0</v>
      </c>
      <c r="V28" s="2">
        <f>COUNTIFS(Data[Account],$C28,Data[Date],"&gt;="&amp;V$4,Data[Date],"&lt;"&amp;EDATE(V$4,1))</f>
        <v>0</v>
      </c>
      <c r="W28" s="2">
        <f>COUNTIFS(Data[Account],$C28,Data[Date],"&gt;="&amp;W$4,Data[Date],"&lt;"&amp;EDATE(W$4,1))</f>
        <v>0</v>
      </c>
      <c r="X28" s="2">
        <f>COUNTIFS(Data[Account],$C28,Data[Date],"&gt;="&amp;X$4,Data[Date],"&lt;"&amp;EDATE(X$4,1))</f>
        <v>0</v>
      </c>
      <c r="Y28" s="2">
        <f>COUNTIFS(Data[Account],$C28,Data[Date],"&gt;="&amp;Y$4,Data[Date],"&lt;"&amp;EDATE(Y$4,1))</f>
        <v>0</v>
      </c>
      <c r="Z28" s="2">
        <f>COUNTIFS(Data[Account],$C28,Data[Date],"&gt;="&amp;Z$4,Data[Date],"&lt;"&amp;EDATE(Z$4,1))</f>
        <v>0</v>
      </c>
      <c r="AA28" s="2">
        <f>COUNTIFS(Data[Account],$C28,Data[Date],"&gt;="&amp;AA$4,Data[Date],"&lt;"&amp;EDATE(AA$4,1))</f>
        <v>0</v>
      </c>
      <c r="AB28" s="2">
        <f>COUNTIFS(Data[Account],$C28,Data[Date],"&gt;="&amp;AB$4,Data[Date],"&lt;"&amp;EDATE(AB$4,1))</f>
        <v>0</v>
      </c>
    </row>
    <row r="29" spans="2:28" x14ac:dyDescent="0.25">
      <c r="B29" s="3">
        <f>MAX($B$4:B28)+1</f>
        <v>25</v>
      </c>
      <c r="C29" t="str" cm="1">
        <f t="array" ref="C29">IFERROR(INDEX(Data[Account],MATCH(0,INDEX(COUNTIF($C$4:C28,Data[Account]),0),0)),"")</f>
        <v>Goldman Sachs &amp;</v>
      </c>
      <c r="D29" s="1" cm="1">
        <f t="array" ref="D29">IFERROR(_xlfn.SINGLE(INDEX(Data[Date],_xlfn.AGGREGATE(15,6,1/(Data[Account]=C29)*(ROW(Data[Account])-ROW(Data[[#Headers],[Account]])),1))),"")</f>
        <v>44048</v>
      </c>
      <c r="E29" s="2">
        <f>COUNTIFS(Data[Account],$C29,Data[Date],"&gt;="&amp;E$4,Data[Date],"&lt;"&amp;EDATE(E$4,1))</f>
        <v>0</v>
      </c>
      <c r="F29" s="2">
        <f>COUNTIFS(Data[Account],$C29,Data[Date],"&gt;="&amp;F$4,Data[Date],"&lt;"&amp;EDATE(F$4,1))</f>
        <v>2</v>
      </c>
      <c r="G29" s="2">
        <f>COUNTIFS(Data[Account],$C29,Data[Date],"&gt;="&amp;G$4,Data[Date],"&lt;"&amp;EDATE(G$4,1))</f>
        <v>4</v>
      </c>
      <c r="H29" s="2">
        <f>COUNTIFS(Data[Account],$C29,Data[Date],"&gt;="&amp;H$4,Data[Date],"&lt;"&amp;EDATE(H$4,1))</f>
        <v>3</v>
      </c>
      <c r="I29" s="2">
        <f>COUNTIFS(Data[Account],$C29,Data[Date],"&gt;="&amp;I$4,Data[Date],"&lt;"&amp;EDATE(I$4,1))</f>
        <v>2</v>
      </c>
      <c r="J29" s="2">
        <f>COUNTIFS(Data[Account],$C29,Data[Date],"&gt;="&amp;J$4,Data[Date],"&lt;"&amp;EDATE(J$4,1))</f>
        <v>3</v>
      </c>
      <c r="K29" s="2">
        <f>COUNTIFS(Data[Account],$C29,Data[Date],"&gt;="&amp;K$4,Data[Date],"&lt;"&amp;EDATE(K$4,1))</f>
        <v>0</v>
      </c>
      <c r="L29" s="2">
        <f>COUNTIFS(Data[Account],$C29,Data[Date],"&gt;="&amp;L$4,Data[Date],"&lt;"&amp;EDATE(L$4,1))</f>
        <v>1</v>
      </c>
      <c r="M29" s="2">
        <f>COUNTIFS(Data[Account],$C29,Data[Date],"&gt;="&amp;M$4,Data[Date],"&lt;"&amp;EDATE(M$4,1))</f>
        <v>5</v>
      </c>
      <c r="N29" s="2">
        <f>COUNTIFS(Data[Account],$C29,Data[Date],"&gt;="&amp;N$4,Data[Date],"&lt;"&amp;EDATE(N$4,1))</f>
        <v>5</v>
      </c>
      <c r="O29" s="2">
        <f>COUNTIFS(Data[Account],$C29,Data[Date],"&gt;="&amp;O$4,Data[Date],"&lt;"&amp;EDATE(O$4,1))</f>
        <v>3</v>
      </c>
      <c r="P29" s="2">
        <f>COUNTIFS(Data[Account],$C29,Data[Date],"&gt;="&amp;P$4,Data[Date],"&lt;"&amp;EDATE(P$4,1))</f>
        <v>2</v>
      </c>
      <c r="Q29" s="2">
        <f>COUNTIFS(Data[Account],$C29,Data[Date],"&gt;="&amp;Q$4,Data[Date],"&lt;"&amp;EDATE(Q$4,1))</f>
        <v>2</v>
      </c>
      <c r="R29" s="2">
        <f>COUNTIFS(Data[Account],$C29,Data[Date],"&gt;="&amp;R$4,Data[Date],"&lt;"&amp;EDATE(R$4,1))</f>
        <v>3</v>
      </c>
      <c r="S29" s="2">
        <f>COUNTIFS(Data[Account],$C29,Data[Date],"&gt;="&amp;S$4,Data[Date],"&lt;"&amp;EDATE(S$4,1))</f>
        <v>5</v>
      </c>
      <c r="T29" s="2">
        <f>COUNTIFS(Data[Account],$C29,Data[Date],"&gt;="&amp;T$4,Data[Date],"&lt;"&amp;EDATE(T$4,1))</f>
        <v>4</v>
      </c>
      <c r="U29" s="2">
        <f>COUNTIFS(Data[Account],$C29,Data[Date],"&gt;="&amp;U$4,Data[Date],"&lt;"&amp;EDATE(U$4,1))</f>
        <v>2</v>
      </c>
      <c r="V29" s="2">
        <f>COUNTIFS(Data[Account],$C29,Data[Date],"&gt;="&amp;V$4,Data[Date],"&lt;"&amp;EDATE(V$4,1))</f>
        <v>4</v>
      </c>
      <c r="W29" s="2">
        <f>COUNTIFS(Data[Account],$C29,Data[Date],"&gt;="&amp;W$4,Data[Date],"&lt;"&amp;EDATE(W$4,1))</f>
        <v>2</v>
      </c>
      <c r="X29" s="2">
        <f>COUNTIFS(Data[Account],$C29,Data[Date],"&gt;="&amp;X$4,Data[Date],"&lt;"&amp;EDATE(X$4,1))</f>
        <v>1</v>
      </c>
      <c r="Y29" s="2">
        <f>COUNTIFS(Data[Account],$C29,Data[Date],"&gt;="&amp;Y$4,Data[Date],"&lt;"&amp;EDATE(Y$4,1))</f>
        <v>3</v>
      </c>
      <c r="Z29" s="2">
        <f>COUNTIFS(Data[Account],$C29,Data[Date],"&gt;="&amp;Z$4,Data[Date],"&lt;"&amp;EDATE(Z$4,1))</f>
        <v>0</v>
      </c>
      <c r="AA29" s="2">
        <f>COUNTIFS(Data[Account],$C29,Data[Date],"&gt;="&amp;AA$4,Data[Date],"&lt;"&amp;EDATE(AA$4,1))</f>
        <v>0</v>
      </c>
      <c r="AB29" s="2">
        <f>COUNTIFS(Data[Account],$C29,Data[Date],"&gt;="&amp;AB$4,Data[Date],"&lt;"&amp;EDATE(AB$4,1))</f>
        <v>0</v>
      </c>
    </row>
    <row r="30" spans="2:28" x14ac:dyDescent="0.25">
      <c r="B30" s="3">
        <f>MAX($B$4:B29)+1</f>
        <v>26</v>
      </c>
      <c r="C30" t="str" cm="1">
        <f t="array" ref="C30">IFERROR(INDEX(Data[Account],MATCH(0,INDEX(COUNTIF($C$4:C29,Data[Account]),0),0)),"")</f>
        <v>Deloitte &amp; Touche</v>
      </c>
      <c r="D30" s="1" cm="1">
        <f t="array" ref="D30">IFERROR(_xlfn.SINGLE(INDEX(Data[Date],_xlfn.AGGREGATE(15,6,1/(Data[Account]=C30)*(ROW(Data[Account])-ROW(Data[[#Headers],[Account]])),1))),"")</f>
        <v>44048</v>
      </c>
      <c r="E30" s="2">
        <f>COUNTIFS(Data[Account],$C30,Data[Date],"&gt;="&amp;E$4,Data[Date],"&lt;"&amp;EDATE(E$4,1))</f>
        <v>0</v>
      </c>
      <c r="F30" s="2">
        <f>COUNTIFS(Data[Account],$C30,Data[Date],"&gt;="&amp;F$4,Data[Date],"&lt;"&amp;EDATE(F$4,1))</f>
        <v>3</v>
      </c>
      <c r="G30" s="2">
        <f>COUNTIFS(Data[Account],$C30,Data[Date],"&gt;="&amp;G$4,Data[Date],"&lt;"&amp;EDATE(G$4,1))</f>
        <v>4</v>
      </c>
      <c r="H30" s="2">
        <f>COUNTIFS(Data[Account],$C30,Data[Date],"&gt;="&amp;H$4,Data[Date],"&lt;"&amp;EDATE(H$4,1))</f>
        <v>3</v>
      </c>
      <c r="I30" s="2">
        <f>COUNTIFS(Data[Account],$C30,Data[Date],"&gt;="&amp;I$4,Data[Date],"&lt;"&amp;EDATE(I$4,1))</f>
        <v>3</v>
      </c>
      <c r="J30" s="2">
        <f>COUNTIFS(Data[Account],$C30,Data[Date],"&gt;="&amp;J$4,Data[Date],"&lt;"&amp;EDATE(J$4,1))</f>
        <v>4</v>
      </c>
      <c r="K30" s="2">
        <f>COUNTIFS(Data[Account],$C30,Data[Date],"&gt;="&amp;K$4,Data[Date],"&lt;"&amp;EDATE(K$4,1))</f>
        <v>5</v>
      </c>
      <c r="L30" s="2">
        <f>COUNTIFS(Data[Account],$C30,Data[Date],"&gt;="&amp;L$4,Data[Date],"&lt;"&amp;EDATE(L$4,1))</f>
        <v>4</v>
      </c>
      <c r="M30" s="2">
        <f>COUNTIFS(Data[Account],$C30,Data[Date],"&gt;="&amp;M$4,Data[Date],"&lt;"&amp;EDATE(M$4,1))</f>
        <v>3</v>
      </c>
      <c r="N30" s="2">
        <f>COUNTIFS(Data[Account],$C30,Data[Date],"&gt;="&amp;N$4,Data[Date],"&lt;"&amp;EDATE(N$4,1))</f>
        <v>4</v>
      </c>
      <c r="O30" s="2">
        <f>COUNTIFS(Data[Account],$C30,Data[Date],"&gt;="&amp;O$4,Data[Date],"&lt;"&amp;EDATE(O$4,1))</f>
        <v>5</v>
      </c>
      <c r="P30" s="2">
        <f>COUNTIFS(Data[Account],$C30,Data[Date],"&gt;="&amp;P$4,Data[Date],"&lt;"&amp;EDATE(P$4,1))</f>
        <v>4</v>
      </c>
      <c r="Q30" s="2">
        <f>COUNTIFS(Data[Account],$C30,Data[Date],"&gt;="&amp;Q$4,Data[Date],"&lt;"&amp;EDATE(Q$4,1))</f>
        <v>3</v>
      </c>
      <c r="R30" s="2">
        <f>COUNTIFS(Data[Account],$C30,Data[Date],"&gt;="&amp;R$4,Data[Date],"&lt;"&amp;EDATE(R$4,1))</f>
        <v>4</v>
      </c>
      <c r="S30" s="2">
        <f>COUNTIFS(Data[Account],$C30,Data[Date],"&gt;="&amp;S$4,Data[Date],"&lt;"&amp;EDATE(S$4,1))</f>
        <v>3</v>
      </c>
      <c r="T30" s="2">
        <f>COUNTIFS(Data[Account],$C30,Data[Date],"&gt;="&amp;T$4,Data[Date],"&lt;"&amp;EDATE(T$4,1))</f>
        <v>2</v>
      </c>
      <c r="U30" s="2">
        <f>COUNTIFS(Data[Account],$C30,Data[Date],"&gt;="&amp;U$4,Data[Date],"&lt;"&amp;EDATE(U$4,1))</f>
        <v>2</v>
      </c>
      <c r="V30" s="2">
        <f>COUNTIFS(Data[Account],$C30,Data[Date],"&gt;="&amp;V$4,Data[Date],"&lt;"&amp;EDATE(V$4,1))</f>
        <v>3</v>
      </c>
      <c r="W30" s="2">
        <f>COUNTIFS(Data[Account],$C30,Data[Date],"&gt;="&amp;W$4,Data[Date],"&lt;"&amp;EDATE(W$4,1))</f>
        <v>2</v>
      </c>
      <c r="X30" s="2">
        <f>COUNTIFS(Data[Account],$C30,Data[Date],"&gt;="&amp;X$4,Data[Date],"&lt;"&amp;EDATE(X$4,1))</f>
        <v>2</v>
      </c>
      <c r="Y30" s="2">
        <f>COUNTIFS(Data[Account],$C30,Data[Date],"&gt;="&amp;Y$4,Data[Date],"&lt;"&amp;EDATE(Y$4,1))</f>
        <v>2</v>
      </c>
      <c r="Z30" s="2">
        <f>COUNTIFS(Data[Account],$C30,Data[Date],"&gt;="&amp;Z$4,Data[Date],"&lt;"&amp;EDATE(Z$4,1))</f>
        <v>0</v>
      </c>
      <c r="AA30" s="2">
        <f>COUNTIFS(Data[Account],$C30,Data[Date],"&gt;="&amp;AA$4,Data[Date],"&lt;"&amp;EDATE(AA$4,1))</f>
        <v>0</v>
      </c>
      <c r="AB30" s="2">
        <f>COUNTIFS(Data[Account],$C30,Data[Date],"&gt;="&amp;AB$4,Data[Date],"&lt;"&amp;EDATE(AB$4,1))</f>
        <v>0</v>
      </c>
    </row>
    <row r="31" spans="2:28" x14ac:dyDescent="0.25">
      <c r="B31" s="3">
        <f>MAX($B$4:B30)+1</f>
        <v>27</v>
      </c>
      <c r="C31" t="str" cm="1">
        <f t="array" ref="C31">IFERROR(INDEX(Data[Account],MATCH(0,INDEX(COUNTIF($C$4:C30,Data[Account]),0),0)),"")</f>
        <v>Mphasis</v>
      </c>
      <c r="D31" s="1" cm="1">
        <f t="array" ref="D31">IFERROR(_xlfn.SINGLE(INDEX(Data[Date],_xlfn.AGGREGATE(15,6,1/(Data[Account]=C31)*(ROW(Data[Account])-ROW(Data[[#Headers],[Account]])),1))),"")</f>
        <v>44049</v>
      </c>
      <c r="E31" s="2">
        <f>COUNTIFS(Data[Account],$C31,Data[Date],"&gt;="&amp;E$4,Data[Date],"&lt;"&amp;EDATE(E$4,1))</f>
        <v>0</v>
      </c>
      <c r="F31" s="2">
        <f>COUNTIFS(Data[Account],$C31,Data[Date],"&gt;="&amp;F$4,Data[Date],"&lt;"&amp;EDATE(F$4,1))</f>
        <v>4</v>
      </c>
      <c r="G31" s="2">
        <f>COUNTIFS(Data[Account],$C31,Data[Date],"&gt;="&amp;G$4,Data[Date],"&lt;"&amp;EDATE(G$4,1))</f>
        <v>6</v>
      </c>
      <c r="H31" s="2">
        <f>COUNTIFS(Data[Account],$C31,Data[Date],"&gt;="&amp;H$4,Data[Date],"&lt;"&amp;EDATE(H$4,1))</f>
        <v>8</v>
      </c>
      <c r="I31" s="2">
        <f>COUNTIFS(Data[Account],$C31,Data[Date],"&gt;="&amp;I$4,Data[Date],"&lt;"&amp;EDATE(I$4,1))</f>
        <v>3</v>
      </c>
      <c r="J31" s="2">
        <f>COUNTIFS(Data[Account],$C31,Data[Date],"&gt;="&amp;J$4,Data[Date],"&lt;"&amp;EDATE(J$4,1))</f>
        <v>4</v>
      </c>
      <c r="K31" s="2">
        <f>COUNTIFS(Data[Account],$C31,Data[Date],"&gt;="&amp;K$4,Data[Date],"&lt;"&amp;EDATE(K$4,1))</f>
        <v>5</v>
      </c>
      <c r="L31" s="2">
        <f>COUNTIFS(Data[Account],$C31,Data[Date],"&gt;="&amp;L$4,Data[Date],"&lt;"&amp;EDATE(L$4,1))</f>
        <v>6</v>
      </c>
      <c r="M31" s="2">
        <f>COUNTIFS(Data[Account],$C31,Data[Date],"&gt;="&amp;M$4,Data[Date],"&lt;"&amp;EDATE(M$4,1))</f>
        <v>4</v>
      </c>
      <c r="N31" s="2">
        <f>COUNTIFS(Data[Account],$C31,Data[Date],"&gt;="&amp;N$4,Data[Date],"&lt;"&amp;EDATE(N$4,1))</f>
        <v>5</v>
      </c>
      <c r="O31" s="2">
        <f>COUNTIFS(Data[Account],$C31,Data[Date],"&gt;="&amp;O$4,Data[Date],"&lt;"&amp;EDATE(O$4,1))</f>
        <v>3</v>
      </c>
      <c r="P31" s="2">
        <f>COUNTIFS(Data[Account],$C31,Data[Date],"&gt;="&amp;P$4,Data[Date],"&lt;"&amp;EDATE(P$4,1))</f>
        <v>3</v>
      </c>
      <c r="Q31" s="2">
        <f>COUNTIFS(Data[Account],$C31,Data[Date],"&gt;="&amp;Q$4,Data[Date],"&lt;"&amp;EDATE(Q$4,1))</f>
        <v>5</v>
      </c>
      <c r="R31" s="2">
        <f>COUNTIFS(Data[Account],$C31,Data[Date],"&gt;="&amp;R$4,Data[Date],"&lt;"&amp;EDATE(R$4,1))</f>
        <v>4</v>
      </c>
      <c r="S31" s="2">
        <f>COUNTIFS(Data[Account],$C31,Data[Date],"&gt;="&amp;S$4,Data[Date],"&lt;"&amp;EDATE(S$4,1))</f>
        <v>3</v>
      </c>
      <c r="T31" s="2">
        <f>COUNTIFS(Data[Account],$C31,Data[Date],"&gt;="&amp;T$4,Data[Date],"&lt;"&amp;EDATE(T$4,1))</f>
        <v>5</v>
      </c>
      <c r="U31" s="2">
        <f>COUNTIFS(Data[Account],$C31,Data[Date],"&gt;="&amp;U$4,Data[Date],"&lt;"&amp;EDATE(U$4,1))</f>
        <v>2</v>
      </c>
      <c r="V31" s="2">
        <f>COUNTIFS(Data[Account],$C31,Data[Date],"&gt;="&amp;V$4,Data[Date],"&lt;"&amp;EDATE(V$4,1))</f>
        <v>3</v>
      </c>
      <c r="W31" s="2">
        <f>COUNTIFS(Data[Account],$C31,Data[Date],"&gt;="&amp;W$4,Data[Date],"&lt;"&amp;EDATE(W$4,1))</f>
        <v>4</v>
      </c>
      <c r="X31" s="2">
        <f>COUNTIFS(Data[Account],$C31,Data[Date],"&gt;="&amp;X$4,Data[Date],"&lt;"&amp;EDATE(X$4,1))</f>
        <v>1</v>
      </c>
      <c r="Y31" s="2">
        <f>COUNTIFS(Data[Account],$C31,Data[Date],"&gt;="&amp;Y$4,Data[Date],"&lt;"&amp;EDATE(Y$4,1))</f>
        <v>1</v>
      </c>
      <c r="Z31" s="2">
        <f>COUNTIFS(Data[Account],$C31,Data[Date],"&gt;="&amp;Z$4,Data[Date],"&lt;"&amp;EDATE(Z$4,1))</f>
        <v>0</v>
      </c>
      <c r="AA31" s="2">
        <f>COUNTIFS(Data[Account],$C31,Data[Date],"&gt;="&amp;AA$4,Data[Date],"&lt;"&amp;EDATE(AA$4,1))</f>
        <v>0</v>
      </c>
      <c r="AB31" s="2">
        <f>COUNTIFS(Data[Account],$C31,Data[Date],"&gt;="&amp;AB$4,Data[Date],"&lt;"&amp;EDATE(AB$4,1))</f>
        <v>0</v>
      </c>
    </row>
    <row r="32" spans="2:28" x14ac:dyDescent="0.25">
      <c r="B32" s="3">
        <f>MAX($B$4:B31)+1</f>
        <v>28</v>
      </c>
      <c r="C32" t="str" cm="1">
        <f t="array" ref="C32">IFERROR(INDEX(Data[Account],MATCH(0,INDEX(COUNTIF($C$4:C31,Data[Account]),0),0)),"")</f>
        <v>Mindtree</v>
      </c>
      <c r="D32" s="1" cm="1">
        <f t="array" ref="D32">IFERROR(_xlfn.SINGLE(INDEX(Data[Date],_xlfn.AGGREGATE(15,6,1/(Data[Account]=C32)*(ROW(Data[Account])-ROW(Data[[#Headers],[Account]])),1))),"")</f>
        <v>44050</v>
      </c>
      <c r="E32" s="2">
        <f>COUNTIFS(Data[Account],$C32,Data[Date],"&gt;="&amp;E$4,Data[Date],"&lt;"&amp;EDATE(E$4,1))</f>
        <v>0</v>
      </c>
      <c r="F32" s="2">
        <f>COUNTIFS(Data[Account],$C32,Data[Date],"&gt;="&amp;F$4,Data[Date],"&lt;"&amp;EDATE(F$4,1))</f>
        <v>2</v>
      </c>
      <c r="G32" s="2">
        <f>COUNTIFS(Data[Account],$C32,Data[Date],"&gt;="&amp;G$4,Data[Date],"&lt;"&amp;EDATE(G$4,1))</f>
        <v>1</v>
      </c>
      <c r="H32" s="2">
        <f>COUNTIFS(Data[Account],$C32,Data[Date],"&gt;="&amp;H$4,Data[Date],"&lt;"&amp;EDATE(H$4,1))</f>
        <v>2</v>
      </c>
      <c r="I32" s="2">
        <f>COUNTIFS(Data[Account],$C32,Data[Date],"&gt;="&amp;I$4,Data[Date],"&lt;"&amp;EDATE(I$4,1))</f>
        <v>3</v>
      </c>
      <c r="J32" s="2">
        <f>COUNTIFS(Data[Account],$C32,Data[Date],"&gt;="&amp;J$4,Data[Date],"&lt;"&amp;EDATE(J$4,1))</f>
        <v>2</v>
      </c>
      <c r="K32" s="2">
        <f>COUNTIFS(Data[Account],$C32,Data[Date],"&gt;="&amp;K$4,Data[Date],"&lt;"&amp;EDATE(K$4,1))</f>
        <v>2</v>
      </c>
      <c r="L32" s="2">
        <f>COUNTIFS(Data[Account],$C32,Data[Date],"&gt;="&amp;L$4,Data[Date],"&lt;"&amp;EDATE(L$4,1))</f>
        <v>2</v>
      </c>
      <c r="M32" s="2">
        <f>COUNTIFS(Data[Account],$C32,Data[Date],"&gt;="&amp;M$4,Data[Date],"&lt;"&amp;EDATE(M$4,1))</f>
        <v>2</v>
      </c>
      <c r="N32" s="2">
        <f>COUNTIFS(Data[Account],$C32,Data[Date],"&gt;="&amp;N$4,Data[Date],"&lt;"&amp;EDATE(N$4,1))</f>
        <v>3</v>
      </c>
      <c r="O32" s="2">
        <f>COUNTIFS(Data[Account],$C32,Data[Date],"&gt;="&amp;O$4,Data[Date],"&lt;"&amp;EDATE(O$4,1))</f>
        <v>3</v>
      </c>
      <c r="P32" s="2">
        <f>COUNTIFS(Data[Account],$C32,Data[Date],"&gt;="&amp;P$4,Data[Date],"&lt;"&amp;EDATE(P$4,1))</f>
        <v>2</v>
      </c>
      <c r="Q32" s="2">
        <f>COUNTIFS(Data[Account],$C32,Data[Date],"&gt;="&amp;Q$4,Data[Date],"&lt;"&amp;EDATE(Q$4,1))</f>
        <v>2</v>
      </c>
      <c r="R32" s="2">
        <f>COUNTIFS(Data[Account],$C32,Data[Date],"&gt;="&amp;R$4,Data[Date],"&lt;"&amp;EDATE(R$4,1))</f>
        <v>1</v>
      </c>
      <c r="S32" s="2">
        <f>COUNTIFS(Data[Account],$C32,Data[Date],"&gt;="&amp;S$4,Data[Date],"&lt;"&amp;EDATE(S$4,1))</f>
        <v>4</v>
      </c>
      <c r="T32" s="2">
        <f>COUNTIFS(Data[Account],$C32,Data[Date],"&gt;="&amp;T$4,Data[Date],"&lt;"&amp;EDATE(T$4,1))</f>
        <v>3</v>
      </c>
      <c r="U32" s="2">
        <f>COUNTIFS(Data[Account],$C32,Data[Date],"&gt;="&amp;U$4,Data[Date],"&lt;"&amp;EDATE(U$4,1))</f>
        <v>2</v>
      </c>
      <c r="V32" s="2">
        <f>COUNTIFS(Data[Account],$C32,Data[Date],"&gt;="&amp;V$4,Data[Date],"&lt;"&amp;EDATE(V$4,1))</f>
        <v>2</v>
      </c>
      <c r="W32" s="2">
        <f>COUNTIFS(Data[Account],$C32,Data[Date],"&gt;="&amp;W$4,Data[Date],"&lt;"&amp;EDATE(W$4,1))</f>
        <v>3</v>
      </c>
      <c r="X32" s="2">
        <f>COUNTIFS(Data[Account],$C32,Data[Date],"&gt;="&amp;X$4,Data[Date],"&lt;"&amp;EDATE(X$4,1))</f>
        <v>1</v>
      </c>
      <c r="Y32" s="2">
        <f>COUNTIFS(Data[Account],$C32,Data[Date],"&gt;="&amp;Y$4,Data[Date],"&lt;"&amp;EDATE(Y$4,1))</f>
        <v>2</v>
      </c>
      <c r="Z32" s="2">
        <f>COUNTIFS(Data[Account],$C32,Data[Date],"&gt;="&amp;Z$4,Data[Date],"&lt;"&amp;EDATE(Z$4,1))</f>
        <v>0</v>
      </c>
      <c r="AA32" s="2">
        <f>COUNTIFS(Data[Account],$C32,Data[Date],"&gt;="&amp;AA$4,Data[Date],"&lt;"&amp;EDATE(AA$4,1))</f>
        <v>0</v>
      </c>
      <c r="AB32" s="2">
        <f>COUNTIFS(Data[Account],$C32,Data[Date],"&gt;="&amp;AB$4,Data[Date],"&lt;"&amp;EDATE(AB$4,1))</f>
        <v>0</v>
      </c>
    </row>
    <row r="33" spans="2:28" x14ac:dyDescent="0.25">
      <c r="B33" s="3">
        <f>MAX($B$4:B32)+1</f>
        <v>29</v>
      </c>
      <c r="C33" t="str" cm="1">
        <f t="array" ref="C33">IFERROR(INDEX(Data[Account],MATCH(0,INDEX(COUNTIF($C$4:C32,Data[Account]),0),0)),"")</f>
        <v>Larsen &amp; Toubro Infotech</v>
      </c>
      <c r="D33" s="1" cm="1">
        <f t="array" ref="D33">IFERROR(_xlfn.SINGLE(INDEX(Data[Date],_xlfn.AGGREGATE(15,6,1/(Data[Account]=C33)*(ROW(Data[Account])-ROW(Data[[#Headers],[Account]])),1))),"")</f>
        <v>44051</v>
      </c>
      <c r="E33" s="2">
        <f>COUNTIFS(Data[Account],$C33,Data[Date],"&gt;="&amp;E$4,Data[Date],"&lt;"&amp;EDATE(E$4,1))</f>
        <v>0</v>
      </c>
      <c r="F33" s="2">
        <f>COUNTIFS(Data[Account],$C33,Data[Date],"&gt;="&amp;F$4,Data[Date],"&lt;"&amp;EDATE(F$4,1))</f>
        <v>3</v>
      </c>
      <c r="G33" s="2">
        <f>COUNTIFS(Data[Account],$C33,Data[Date],"&gt;="&amp;G$4,Data[Date],"&lt;"&amp;EDATE(G$4,1))</f>
        <v>0</v>
      </c>
      <c r="H33" s="2">
        <f>COUNTIFS(Data[Account],$C33,Data[Date],"&gt;="&amp;H$4,Data[Date],"&lt;"&amp;EDATE(H$4,1))</f>
        <v>1</v>
      </c>
      <c r="I33" s="2">
        <f>COUNTIFS(Data[Account],$C33,Data[Date],"&gt;="&amp;I$4,Data[Date],"&lt;"&amp;EDATE(I$4,1))</f>
        <v>2</v>
      </c>
      <c r="J33" s="2">
        <f>COUNTIFS(Data[Account],$C33,Data[Date],"&gt;="&amp;J$4,Data[Date],"&lt;"&amp;EDATE(J$4,1))</f>
        <v>0</v>
      </c>
      <c r="K33" s="2">
        <f>COUNTIFS(Data[Account],$C33,Data[Date],"&gt;="&amp;K$4,Data[Date],"&lt;"&amp;EDATE(K$4,1))</f>
        <v>1</v>
      </c>
      <c r="L33" s="2">
        <f>COUNTIFS(Data[Account],$C33,Data[Date],"&gt;="&amp;L$4,Data[Date],"&lt;"&amp;EDATE(L$4,1))</f>
        <v>0</v>
      </c>
      <c r="M33" s="2">
        <f>COUNTIFS(Data[Account],$C33,Data[Date],"&gt;="&amp;M$4,Data[Date],"&lt;"&amp;EDATE(M$4,1))</f>
        <v>0</v>
      </c>
      <c r="N33" s="2">
        <f>COUNTIFS(Data[Account],$C33,Data[Date],"&gt;="&amp;N$4,Data[Date],"&lt;"&amp;EDATE(N$4,1))</f>
        <v>0</v>
      </c>
      <c r="O33" s="2">
        <f>COUNTIFS(Data[Account],$C33,Data[Date],"&gt;="&amp;O$4,Data[Date],"&lt;"&amp;EDATE(O$4,1))</f>
        <v>1</v>
      </c>
      <c r="P33" s="2">
        <f>COUNTIFS(Data[Account],$C33,Data[Date],"&gt;="&amp;P$4,Data[Date],"&lt;"&amp;EDATE(P$4,1))</f>
        <v>0</v>
      </c>
      <c r="Q33" s="2">
        <f>COUNTIFS(Data[Account],$C33,Data[Date],"&gt;="&amp;Q$4,Data[Date],"&lt;"&amp;EDATE(Q$4,1))</f>
        <v>0</v>
      </c>
      <c r="R33" s="2">
        <f>COUNTIFS(Data[Account],$C33,Data[Date],"&gt;="&amp;R$4,Data[Date],"&lt;"&amp;EDATE(R$4,1))</f>
        <v>0</v>
      </c>
      <c r="S33" s="2">
        <f>COUNTIFS(Data[Account],$C33,Data[Date],"&gt;="&amp;S$4,Data[Date],"&lt;"&amp;EDATE(S$4,1))</f>
        <v>2</v>
      </c>
      <c r="T33" s="2">
        <f>COUNTIFS(Data[Account],$C33,Data[Date],"&gt;="&amp;T$4,Data[Date],"&lt;"&amp;EDATE(T$4,1))</f>
        <v>0</v>
      </c>
      <c r="U33" s="2">
        <f>COUNTIFS(Data[Account],$C33,Data[Date],"&gt;="&amp;U$4,Data[Date],"&lt;"&amp;EDATE(U$4,1))</f>
        <v>0</v>
      </c>
      <c r="V33" s="2">
        <f>COUNTIFS(Data[Account],$C33,Data[Date],"&gt;="&amp;V$4,Data[Date],"&lt;"&amp;EDATE(V$4,1))</f>
        <v>0</v>
      </c>
      <c r="W33" s="2">
        <f>COUNTIFS(Data[Account],$C33,Data[Date],"&gt;="&amp;W$4,Data[Date],"&lt;"&amp;EDATE(W$4,1))</f>
        <v>0</v>
      </c>
      <c r="X33" s="2">
        <f>COUNTIFS(Data[Account],$C33,Data[Date],"&gt;="&amp;X$4,Data[Date],"&lt;"&amp;EDATE(X$4,1))</f>
        <v>0</v>
      </c>
      <c r="Y33" s="2">
        <f>COUNTIFS(Data[Account],$C33,Data[Date],"&gt;="&amp;Y$4,Data[Date],"&lt;"&amp;EDATE(Y$4,1))</f>
        <v>0</v>
      </c>
      <c r="Z33" s="2">
        <f>COUNTIFS(Data[Account],$C33,Data[Date],"&gt;="&amp;Z$4,Data[Date],"&lt;"&amp;EDATE(Z$4,1))</f>
        <v>0</v>
      </c>
      <c r="AA33" s="2">
        <f>COUNTIFS(Data[Account],$C33,Data[Date],"&gt;="&amp;AA$4,Data[Date],"&lt;"&amp;EDATE(AA$4,1))</f>
        <v>0</v>
      </c>
      <c r="AB33" s="2">
        <f>COUNTIFS(Data[Account],$C33,Data[Date],"&gt;="&amp;AB$4,Data[Date],"&lt;"&amp;EDATE(AB$4,1))</f>
        <v>0</v>
      </c>
    </row>
    <row r="34" spans="2:28" x14ac:dyDescent="0.25">
      <c r="B34" s="3">
        <f>MAX($B$4:B33)+1</f>
        <v>30</v>
      </c>
      <c r="C34" t="str" cm="1">
        <f t="array" ref="C34">IFERROR(INDEX(Data[Account],MATCH(0,INDEX(COUNTIF($C$4:C33,Data[Account]),0),0)),"")</f>
        <v>Atos Syntel</v>
      </c>
      <c r="D34" s="1" cm="1">
        <f t="array" ref="D34">IFERROR(_xlfn.SINGLE(INDEX(Data[Date],_xlfn.AGGREGATE(15,6,1/(Data[Account]=C34)*(ROW(Data[Account])-ROW(Data[[#Headers],[Account]])),1))),"")</f>
        <v>44051</v>
      </c>
      <c r="E34" s="2">
        <f>COUNTIFS(Data[Account],$C34,Data[Date],"&gt;="&amp;E$4,Data[Date],"&lt;"&amp;EDATE(E$4,1))</f>
        <v>0</v>
      </c>
      <c r="F34" s="2">
        <f>COUNTIFS(Data[Account],$C34,Data[Date],"&gt;="&amp;F$4,Data[Date],"&lt;"&amp;EDATE(F$4,1))</f>
        <v>1</v>
      </c>
      <c r="G34" s="2">
        <f>COUNTIFS(Data[Account],$C34,Data[Date],"&gt;="&amp;G$4,Data[Date],"&lt;"&amp;EDATE(G$4,1))</f>
        <v>1</v>
      </c>
      <c r="H34" s="2">
        <f>COUNTIFS(Data[Account],$C34,Data[Date],"&gt;="&amp;H$4,Data[Date],"&lt;"&amp;EDATE(H$4,1))</f>
        <v>1</v>
      </c>
      <c r="I34" s="2">
        <f>COUNTIFS(Data[Account],$C34,Data[Date],"&gt;="&amp;I$4,Data[Date],"&lt;"&amp;EDATE(I$4,1))</f>
        <v>1</v>
      </c>
      <c r="J34" s="2">
        <f>COUNTIFS(Data[Account],$C34,Data[Date],"&gt;="&amp;J$4,Data[Date],"&lt;"&amp;EDATE(J$4,1))</f>
        <v>1</v>
      </c>
      <c r="K34" s="2">
        <f>COUNTIFS(Data[Account],$C34,Data[Date],"&gt;="&amp;K$4,Data[Date],"&lt;"&amp;EDATE(K$4,1))</f>
        <v>1</v>
      </c>
      <c r="L34" s="2">
        <f>COUNTIFS(Data[Account],$C34,Data[Date],"&gt;="&amp;L$4,Data[Date],"&lt;"&amp;EDATE(L$4,1))</f>
        <v>1</v>
      </c>
      <c r="M34" s="2">
        <f>COUNTIFS(Data[Account],$C34,Data[Date],"&gt;="&amp;M$4,Data[Date],"&lt;"&amp;EDATE(M$4,1))</f>
        <v>3</v>
      </c>
      <c r="N34" s="2">
        <f>COUNTIFS(Data[Account],$C34,Data[Date],"&gt;="&amp;N$4,Data[Date],"&lt;"&amp;EDATE(N$4,1))</f>
        <v>3</v>
      </c>
      <c r="O34" s="2">
        <f>COUNTIFS(Data[Account],$C34,Data[Date],"&gt;="&amp;O$4,Data[Date],"&lt;"&amp;EDATE(O$4,1))</f>
        <v>2</v>
      </c>
      <c r="P34" s="2">
        <f>COUNTIFS(Data[Account],$C34,Data[Date],"&gt;="&amp;P$4,Data[Date],"&lt;"&amp;EDATE(P$4,1))</f>
        <v>1</v>
      </c>
      <c r="Q34" s="2">
        <f>COUNTIFS(Data[Account],$C34,Data[Date],"&gt;="&amp;Q$4,Data[Date],"&lt;"&amp;EDATE(Q$4,1))</f>
        <v>2</v>
      </c>
      <c r="R34" s="2">
        <f>COUNTIFS(Data[Account],$C34,Data[Date],"&gt;="&amp;R$4,Data[Date],"&lt;"&amp;EDATE(R$4,1))</f>
        <v>1</v>
      </c>
      <c r="S34" s="2">
        <f>COUNTIFS(Data[Account],$C34,Data[Date],"&gt;="&amp;S$4,Data[Date],"&lt;"&amp;EDATE(S$4,1))</f>
        <v>1</v>
      </c>
      <c r="T34" s="2">
        <f>COUNTIFS(Data[Account],$C34,Data[Date],"&gt;="&amp;T$4,Data[Date],"&lt;"&amp;EDATE(T$4,1))</f>
        <v>0</v>
      </c>
      <c r="U34" s="2">
        <f>COUNTIFS(Data[Account],$C34,Data[Date],"&gt;="&amp;U$4,Data[Date],"&lt;"&amp;EDATE(U$4,1))</f>
        <v>0</v>
      </c>
      <c r="V34" s="2">
        <f>COUNTIFS(Data[Account],$C34,Data[Date],"&gt;="&amp;V$4,Data[Date],"&lt;"&amp;EDATE(V$4,1))</f>
        <v>0</v>
      </c>
      <c r="W34" s="2">
        <f>COUNTIFS(Data[Account],$C34,Data[Date],"&gt;="&amp;W$4,Data[Date],"&lt;"&amp;EDATE(W$4,1))</f>
        <v>0</v>
      </c>
      <c r="X34" s="2">
        <f>COUNTIFS(Data[Account],$C34,Data[Date],"&gt;="&amp;X$4,Data[Date],"&lt;"&amp;EDATE(X$4,1))</f>
        <v>0</v>
      </c>
      <c r="Y34" s="2">
        <f>COUNTIFS(Data[Account],$C34,Data[Date],"&gt;="&amp;Y$4,Data[Date],"&lt;"&amp;EDATE(Y$4,1))</f>
        <v>0</v>
      </c>
      <c r="Z34" s="2">
        <f>COUNTIFS(Data[Account],$C34,Data[Date],"&gt;="&amp;Z$4,Data[Date],"&lt;"&amp;EDATE(Z$4,1))</f>
        <v>0</v>
      </c>
      <c r="AA34" s="2">
        <f>COUNTIFS(Data[Account],$C34,Data[Date],"&gt;="&amp;AA$4,Data[Date],"&lt;"&amp;EDATE(AA$4,1))</f>
        <v>0</v>
      </c>
      <c r="AB34" s="2">
        <f>COUNTIFS(Data[Account],$C34,Data[Date],"&gt;="&amp;AB$4,Data[Date],"&lt;"&amp;EDATE(AB$4,1))</f>
        <v>0</v>
      </c>
    </row>
    <row r="35" spans="2:28" x14ac:dyDescent="0.25">
      <c r="B35" s="3">
        <f>MAX($B$4:B34)+1</f>
        <v>31</v>
      </c>
      <c r="C35" t="str" cm="1">
        <f t="array" ref="C35">IFERROR(INDEX(Data[Account],MATCH(0,INDEX(COUNTIF($C$4:C34,Data[Account]),0),0)),"")</f>
        <v>Citibank</v>
      </c>
      <c r="D35" s="1" cm="1">
        <f t="array" ref="D35">IFERROR(_xlfn.SINGLE(INDEX(Data[Date],_xlfn.AGGREGATE(15,6,1/(Data[Account]=C35)*(ROW(Data[Account])-ROW(Data[[#Headers],[Account]])),1))),"")</f>
        <v>44051</v>
      </c>
      <c r="E35" s="2">
        <f>COUNTIFS(Data[Account],$C35,Data[Date],"&gt;="&amp;E$4,Data[Date],"&lt;"&amp;EDATE(E$4,1))</f>
        <v>0</v>
      </c>
      <c r="F35" s="2">
        <f>COUNTIFS(Data[Account],$C35,Data[Date],"&gt;="&amp;F$4,Data[Date],"&lt;"&amp;EDATE(F$4,1))</f>
        <v>2</v>
      </c>
      <c r="G35" s="2">
        <f>COUNTIFS(Data[Account],$C35,Data[Date],"&gt;="&amp;G$4,Data[Date],"&lt;"&amp;EDATE(G$4,1))</f>
        <v>3</v>
      </c>
      <c r="H35" s="2">
        <f>COUNTIFS(Data[Account],$C35,Data[Date],"&gt;="&amp;H$4,Data[Date],"&lt;"&amp;EDATE(H$4,1))</f>
        <v>0</v>
      </c>
      <c r="I35" s="2">
        <f>COUNTIFS(Data[Account],$C35,Data[Date],"&gt;="&amp;I$4,Data[Date],"&lt;"&amp;EDATE(I$4,1))</f>
        <v>0</v>
      </c>
      <c r="J35" s="2">
        <f>COUNTIFS(Data[Account],$C35,Data[Date],"&gt;="&amp;J$4,Data[Date],"&lt;"&amp;EDATE(J$4,1))</f>
        <v>1</v>
      </c>
      <c r="K35" s="2">
        <f>COUNTIFS(Data[Account],$C35,Data[Date],"&gt;="&amp;K$4,Data[Date],"&lt;"&amp;EDATE(K$4,1))</f>
        <v>0</v>
      </c>
      <c r="L35" s="2">
        <f>COUNTIFS(Data[Account],$C35,Data[Date],"&gt;="&amp;L$4,Data[Date],"&lt;"&amp;EDATE(L$4,1))</f>
        <v>0</v>
      </c>
      <c r="M35" s="2">
        <f>COUNTIFS(Data[Account],$C35,Data[Date],"&gt;="&amp;M$4,Data[Date],"&lt;"&amp;EDATE(M$4,1))</f>
        <v>0</v>
      </c>
      <c r="N35" s="2">
        <f>COUNTIFS(Data[Account],$C35,Data[Date],"&gt;="&amp;N$4,Data[Date],"&lt;"&amp;EDATE(N$4,1))</f>
        <v>0</v>
      </c>
      <c r="O35" s="2">
        <f>COUNTIFS(Data[Account],$C35,Data[Date],"&gt;="&amp;O$4,Data[Date],"&lt;"&amp;EDATE(O$4,1))</f>
        <v>0</v>
      </c>
      <c r="P35" s="2">
        <f>COUNTIFS(Data[Account],$C35,Data[Date],"&gt;="&amp;P$4,Data[Date],"&lt;"&amp;EDATE(P$4,1))</f>
        <v>0</v>
      </c>
      <c r="Q35" s="2">
        <f>COUNTIFS(Data[Account],$C35,Data[Date],"&gt;="&amp;Q$4,Data[Date],"&lt;"&amp;EDATE(Q$4,1))</f>
        <v>0</v>
      </c>
      <c r="R35" s="2">
        <f>COUNTIFS(Data[Account],$C35,Data[Date],"&gt;="&amp;R$4,Data[Date],"&lt;"&amp;EDATE(R$4,1))</f>
        <v>0</v>
      </c>
      <c r="S35" s="2">
        <f>COUNTIFS(Data[Account],$C35,Data[Date],"&gt;="&amp;S$4,Data[Date],"&lt;"&amp;EDATE(S$4,1))</f>
        <v>0</v>
      </c>
      <c r="T35" s="2">
        <f>COUNTIFS(Data[Account],$C35,Data[Date],"&gt;="&amp;T$4,Data[Date],"&lt;"&amp;EDATE(T$4,1))</f>
        <v>0</v>
      </c>
      <c r="U35" s="2">
        <f>COUNTIFS(Data[Account],$C35,Data[Date],"&gt;="&amp;U$4,Data[Date],"&lt;"&amp;EDATE(U$4,1))</f>
        <v>0</v>
      </c>
      <c r="V35" s="2">
        <f>COUNTIFS(Data[Account],$C35,Data[Date],"&gt;="&amp;V$4,Data[Date],"&lt;"&amp;EDATE(V$4,1))</f>
        <v>0</v>
      </c>
      <c r="W35" s="2">
        <f>COUNTIFS(Data[Account],$C35,Data[Date],"&gt;="&amp;W$4,Data[Date],"&lt;"&amp;EDATE(W$4,1))</f>
        <v>0</v>
      </c>
      <c r="X35" s="2">
        <f>COUNTIFS(Data[Account],$C35,Data[Date],"&gt;="&amp;X$4,Data[Date],"&lt;"&amp;EDATE(X$4,1))</f>
        <v>0</v>
      </c>
      <c r="Y35" s="2">
        <f>COUNTIFS(Data[Account],$C35,Data[Date],"&gt;="&amp;Y$4,Data[Date],"&lt;"&amp;EDATE(Y$4,1))</f>
        <v>0</v>
      </c>
      <c r="Z35" s="2">
        <f>COUNTIFS(Data[Account],$C35,Data[Date],"&gt;="&amp;Z$4,Data[Date],"&lt;"&amp;EDATE(Z$4,1))</f>
        <v>0</v>
      </c>
      <c r="AA35" s="2">
        <f>COUNTIFS(Data[Account],$C35,Data[Date],"&gt;="&amp;AA$4,Data[Date],"&lt;"&amp;EDATE(AA$4,1))</f>
        <v>0</v>
      </c>
      <c r="AB35" s="2">
        <f>COUNTIFS(Data[Account],$C35,Data[Date],"&gt;="&amp;AB$4,Data[Date],"&lt;"&amp;EDATE(AB$4,1))</f>
        <v>0</v>
      </c>
    </row>
    <row r="36" spans="2:28" x14ac:dyDescent="0.25">
      <c r="B36" s="3">
        <f>MAX($B$4:B35)+1</f>
        <v>32</v>
      </c>
      <c r="C36" t="str" cm="1">
        <f t="array" ref="C36">IFERROR(INDEX(Data[Account],MATCH(0,INDEX(COUNTIF($C$4:C35,Data[Account]),0),0)),"")</f>
        <v>Fidelity Technology Group</v>
      </c>
      <c r="D36" s="1" cm="1">
        <f t="array" ref="D36">IFERROR(_xlfn.SINGLE(INDEX(Data[Date],_xlfn.AGGREGATE(15,6,1/(Data[Account]=C36)*(ROW(Data[Account])-ROW(Data[[#Headers],[Account]])),1))),"")</f>
        <v>44051</v>
      </c>
      <c r="E36" s="2">
        <f>COUNTIFS(Data[Account],$C36,Data[Date],"&gt;="&amp;E$4,Data[Date],"&lt;"&amp;EDATE(E$4,1))</f>
        <v>0</v>
      </c>
      <c r="F36" s="2">
        <f>COUNTIFS(Data[Account],$C36,Data[Date],"&gt;="&amp;F$4,Data[Date],"&lt;"&amp;EDATE(F$4,1))</f>
        <v>1</v>
      </c>
      <c r="G36" s="2">
        <f>COUNTIFS(Data[Account],$C36,Data[Date],"&gt;="&amp;G$4,Data[Date],"&lt;"&amp;EDATE(G$4,1))</f>
        <v>4</v>
      </c>
      <c r="H36" s="2">
        <f>COUNTIFS(Data[Account],$C36,Data[Date],"&gt;="&amp;H$4,Data[Date],"&lt;"&amp;EDATE(H$4,1))</f>
        <v>3</v>
      </c>
      <c r="I36" s="2">
        <f>COUNTIFS(Data[Account],$C36,Data[Date],"&gt;="&amp;I$4,Data[Date],"&lt;"&amp;EDATE(I$4,1))</f>
        <v>3</v>
      </c>
      <c r="J36" s="2">
        <f>COUNTIFS(Data[Account],$C36,Data[Date],"&gt;="&amp;J$4,Data[Date],"&lt;"&amp;EDATE(J$4,1))</f>
        <v>3</v>
      </c>
      <c r="K36" s="2">
        <f>COUNTIFS(Data[Account],$C36,Data[Date],"&gt;="&amp;K$4,Data[Date],"&lt;"&amp;EDATE(K$4,1))</f>
        <v>2</v>
      </c>
      <c r="L36" s="2">
        <f>COUNTIFS(Data[Account],$C36,Data[Date],"&gt;="&amp;L$4,Data[Date],"&lt;"&amp;EDATE(L$4,1))</f>
        <v>3</v>
      </c>
      <c r="M36" s="2">
        <f>COUNTIFS(Data[Account],$C36,Data[Date],"&gt;="&amp;M$4,Data[Date],"&lt;"&amp;EDATE(M$4,1))</f>
        <v>2</v>
      </c>
      <c r="N36" s="2">
        <f>COUNTIFS(Data[Account],$C36,Data[Date],"&gt;="&amp;N$4,Data[Date],"&lt;"&amp;EDATE(N$4,1))</f>
        <v>2</v>
      </c>
      <c r="O36" s="2">
        <f>COUNTIFS(Data[Account],$C36,Data[Date],"&gt;="&amp;O$4,Data[Date],"&lt;"&amp;EDATE(O$4,1))</f>
        <v>2</v>
      </c>
      <c r="P36" s="2">
        <f>COUNTIFS(Data[Account],$C36,Data[Date],"&gt;="&amp;P$4,Data[Date],"&lt;"&amp;EDATE(P$4,1))</f>
        <v>3</v>
      </c>
      <c r="Q36" s="2">
        <f>COUNTIFS(Data[Account],$C36,Data[Date],"&gt;="&amp;Q$4,Data[Date],"&lt;"&amp;EDATE(Q$4,1))</f>
        <v>3</v>
      </c>
      <c r="R36" s="2">
        <f>COUNTIFS(Data[Account],$C36,Data[Date],"&gt;="&amp;R$4,Data[Date],"&lt;"&amp;EDATE(R$4,1))</f>
        <v>2</v>
      </c>
      <c r="S36" s="2">
        <f>COUNTIFS(Data[Account],$C36,Data[Date],"&gt;="&amp;S$4,Data[Date],"&lt;"&amp;EDATE(S$4,1))</f>
        <v>2</v>
      </c>
      <c r="T36" s="2">
        <f>COUNTIFS(Data[Account],$C36,Data[Date],"&gt;="&amp;T$4,Data[Date],"&lt;"&amp;EDATE(T$4,1))</f>
        <v>1</v>
      </c>
      <c r="U36" s="2">
        <f>COUNTIFS(Data[Account],$C36,Data[Date],"&gt;="&amp;U$4,Data[Date],"&lt;"&amp;EDATE(U$4,1))</f>
        <v>1</v>
      </c>
      <c r="V36" s="2">
        <f>COUNTIFS(Data[Account],$C36,Data[Date],"&gt;="&amp;V$4,Data[Date],"&lt;"&amp;EDATE(V$4,1))</f>
        <v>2</v>
      </c>
      <c r="W36" s="2">
        <f>COUNTIFS(Data[Account],$C36,Data[Date],"&gt;="&amp;W$4,Data[Date],"&lt;"&amp;EDATE(W$4,1))</f>
        <v>1</v>
      </c>
      <c r="X36" s="2">
        <f>COUNTIFS(Data[Account],$C36,Data[Date],"&gt;="&amp;X$4,Data[Date],"&lt;"&amp;EDATE(X$4,1))</f>
        <v>2</v>
      </c>
      <c r="Y36" s="2">
        <f>COUNTIFS(Data[Account],$C36,Data[Date],"&gt;="&amp;Y$4,Data[Date],"&lt;"&amp;EDATE(Y$4,1))</f>
        <v>3</v>
      </c>
      <c r="Z36" s="2">
        <f>COUNTIFS(Data[Account],$C36,Data[Date],"&gt;="&amp;Z$4,Data[Date],"&lt;"&amp;EDATE(Z$4,1))</f>
        <v>0</v>
      </c>
      <c r="AA36" s="2">
        <f>COUNTIFS(Data[Account],$C36,Data[Date],"&gt;="&amp;AA$4,Data[Date],"&lt;"&amp;EDATE(AA$4,1))</f>
        <v>0</v>
      </c>
      <c r="AB36" s="2">
        <f>COUNTIFS(Data[Account],$C36,Data[Date],"&gt;="&amp;AB$4,Data[Date],"&lt;"&amp;EDATE(AB$4,1))</f>
        <v>0</v>
      </c>
    </row>
    <row r="37" spans="2:28" x14ac:dyDescent="0.25">
      <c r="B37" s="3">
        <f>MAX($B$4:B36)+1</f>
        <v>33</v>
      </c>
      <c r="C37" t="str" cm="1">
        <f t="array" ref="C37">IFERROR(INDEX(Data[Account],MATCH(0,INDEX(COUNTIF($C$4:C36,Data[Account]),0),0)),"")</f>
        <v>Kforce</v>
      </c>
      <c r="D37" s="1" cm="1">
        <f t="array" ref="D37">IFERROR(_xlfn.SINGLE(INDEX(Data[Date],_xlfn.AGGREGATE(15,6,1/(Data[Account]=C37)*(ROW(Data[Account])-ROW(Data[[#Headers],[Account]])),1))),"")</f>
        <v>44051</v>
      </c>
      <c r="E37" s="2">
        <f>COUNTIFS(Data[Account],$C37,Data[Date],"&gt;="&amp;E$4,Data[Date],"&lt;"&amp;EDATE(E$4,1))</f>
        <v>0</v>
      </c>
      <c r="F37" s="2">
        <f>COUNTIFS(Data[Account],$C37,Data[Date],"&gt;="&amp;F$4,Data[Date],"&lt;"&amp;EDATE(F$4,1))</f>
        <v>2</v>
      </c>
      <c r="G37" s="2">
        <f>COUNTIFS(Data[Account],$C37,Data[Date],"&gt;="&amp;G$4,Data[Date],"&lt;"&amp;EDATE(G$4,1))</f>
        <v>4</v>
      </c>
      <c r="H37" s="2">
        <f>COUNTIFS(Data[Account],$C37,Data[Date],"&gt;="&amp;H$4,Data[Date],"&lt;"&amp;EDATE(H$4,1))</f>
        <v>2</v>
      </c>
      <c r="I37" s="2">
        <f>COUNTIFS(Data[Account],$C37,Data[Date],"&gt;="&amp;I$4,Data[Date],"&lt;"&amp;EDATE(I$4,1))</f>
        <v>1</v>
      </c>
      <c r="J37" s="2">
        <f>COUNTIFS(Data[Account],$C37,Data[Date],"&gt;="&amp;J$4,Data[Date],"&lt;"&amp;EDATE(J$4,1))</f>
        <v>3</v>
      </c>
      <c r="K37" s="2">
        <f>COUNTIFS(Data[Account],$C37,Data[Date],"&gt;="&amp;K$4,Data[Date],"&lt;"&amp;EDATE(K$4,1))</f>
        <v>4</v>
      </c>
      <c r="L37" s="2">
        <f>COUNTIFS(Data[Account],$C37,Data[Date],"&gt;="&amp;L$4,Data[Date],"&lt;"&amp;EDATE(L$4,1))</f>
        <v>2</v>
      </c>
      <c r="M37" s="2">
        <f>COUNTIFS(Data[Account],$C37,Data[Date],"&gt;="&amp;M$4,Data[Date],"&lt;"&amp;EDATE(M$4,1))</f>
        <v>3</v>
      </c>
      <c r="N37" s="2">
        <f>COUNTIFS(Data[Account],$C37,Data[Date],"&gt;="&amp;N$4,Data[Date],"&lt;"&amp;EDATE(N$4,1))</f>
        <v>2</v>
      </c>
      <c r="O37" s="2">
        <f>COUNTIFS(Data[Account],$C37,Data[Date],"&gt;="&amp;O$4,Data[Date],"&lt;"&amp;EDATE(O$4,1))</f>
        <v>2</v>
      </c>
      <c r="P37" s="2">
        <f>COUNTIFS(Data[Account],$C37,Data[Date],"&gt;="&amp;P$4,Data[Date],"&lt;"&amp;EDATE(P$4,1))</f>
        <v>2</v>
      </c>
      <c r="Q37" s="2">
        <f>COUNTIFS(Data[Account],$C37,Data[Date],"&gt;="&amp;Q$4,Data[Date],"&lt;"&amp;EDATE(Q$4,1))</f>
        <v>3</v>
      </c>
      <c r="R37" s="2">
        <f>COUNTIFS(Data[Account],$C37,Data[Date],"&gt;="&amp;R$4,Data[Date],"&lt;"&amp;EDATE(R$4,1))</f>
        <v>1</v>
      </c>
      <c r="S37" s="2">
        <f>COUNTIFS(Data[Account],$C37,Data[Date],"&gt;="&amp;S$4,Data[Date],"&lt;"&amp;EDATE(S$4,1))</f>
        <v>0</v>
      </c>
      <c r="T37" s="2">
        <f>COUNTIFS(Data[Account],$C37,Data[Date],"&gt;="&amp;T$4,Data[Date],"&lt;"&amp;EDATE(T$4,1))</f>
        <v>0</v>
      </c>
      <c r="U37" s="2">
        <f>COUNTIFS(Data[Account],$C37,Data[Date],"&gt;="&amp;U$4,Data[Date],"&lt;"&amp;EDATE(U$4,1))</f>
        <v>0</v>
      </c>
      <c r="V37" s="2">
        <f>COUNTIFS(Data[Account],$C37,Data[Date],"&gt;="&amp;V$4,Data[Date],"&lt;"&amp;EDATE(V$4,1))</f>
        <v>0</v>
      </c>
      <c r="W37" s="2">
        <f>COUNTIFS(Data[Account],$C37,Data[Date],"&gt;="&amp;W$4,Data[Date],"&lt;"&amp;EDATE(W$4,1))</f>
        <v>0</v>
      </c>
      <c r="X37" s="2">
        <f>COUNTIFS(Data[Account],$C37,Data[Date],"&gt;="&amp;X$4,Data[Date],"&lt;"&amp;EDATE(X$4,1))</f>
        <v>0</v>
      </c>
      <c r="Y37" s="2">
        <f>COUNTIFS(Data[Account],$C37,Data[Date],"&gt;="&amp;Y$4,Data[Date],"&lt;"&amp;EDATE(Y$4,1))</f>
        <v>0</v>
      </c>
      <c r="Z37" s="2">
        <f>COUNTIFS(Data[Account],$C37,Data[Date],"&gt;="&amp;Z$4,Data[Date],"&lt;"&amp;EDATE(Z$4,1))</f>
        <v>0</v>
      </c>
      <c r="AA37" s="2">
        <f>COUNTIFS(Data[Account],$C37,Data[Date],"&gt;="&amp;AA$4,Data[Date],"&lt;"&amp;EDATE(AA$4,1))</f>
        <v>0</v>
      </c>
      <c r="AB37" s="2">
        <f>COUNTIFS(Data[Account],$C37,Data[Date],"&gt;="&amp;AB$4,Data[Date],"&lt;"&amp;EDATE(AB$4,1))</f>
        <v>0</v>
      </c>
    </row>
    <row r="38" spans="2:28" x14ac:dyDescent="0.25">
      <c r="B38" s="3">
        <f>MAX($B$4:B37)+1</f>
        <v>34</v>
      </c>
      <c r="C38" t="str" cm="1">
        <f t="array" ref="C38">IFERROR(INDEX(Data[Account],MATCH(0,INDEX(COUNTIF($C$4:C37,Data[Account]),0),0)),"")</f>
        <v>Paypal</v>
      </c>
      <c r="D38" s="1" cm="1">
        <f t="array" ref="D38">IFERROR(_xlfn.SINGLE(INDEX(Data[Date],_xlfn.AGGREGATE(15,6,1/(Data[Account]=C38)*(ROW(Data[Account])-ROW(Data[[#Headers],[Account]])),1))),"")</f>
        <v>44053</v>
      </c>
      <c r="E38" s="2">
        <f>COUNTIFS(Data[Account],$C38,Data[Date],"&gt;="&amp;E$4,Data[Date],"&lt;"&amp;EDATE(E$4,1))</f>
        <v>0</v>
      </c>
      <c r="F38" s="2">
        <f>COUNTIFS(Data[Account],$C38,Data[Date],"&gt;="&amp;F$4,Data[Date],"&lt;"&amp;EDATE(F$4,1))</f>
        <v>1</v>
      </c>
      <c r="G38" s="2">
        <f>COUNTIFS(Data[Account],$C38,Data[Date],"&gt;="&amp;G$4,Data[Date],"&lt;"&amp;EDATE(G$4,1))</f>
        <v>2</v>
      </c>
      <c r="H38" s="2">
        <f>COUNTIFS(Data[Account],$C38,Data[Date],"&gt;="&amp;H$4,Data[Date],"&lt;"&amp;EDATE(H$4,1))</f>
        <v>4</v>
      </c>
      <c r="I38" s="2">
        <f>COUNTIFS(Data[Account],$C38,Data[Date],"&gt;="&amp;I$4,Data[Date],"&lt;"&amp;EDATE(I$4,1))</f>
        <v>1</v>
      </c>
      <c r="J38" s="2">
        <f>COUNTIFS(Data[Account],$C38,Data[Date],"&gt;="&amp;J$4,Data[Date],"&lt;"&amp;EDATE(J$4,1))</f>
        <v>3</v>
      </c>
      <c r="K38" s="2">
        <f>COUNTIFS(Data[Account],$C38,Data[Date],"&gt;="&amp;K$4,Data[Date],"&lt;"&amp;EDATE(K$4,1))</f>
        <v>2</v>
      </c>
      <c r="L38" s="2">
        <f>COUNTIFS(Data[Account],$C38,Data[Date],"&gt;="&amp;L$4,Data[Date],"&lt;"&amp;EDATE(L$4,1))</f>
        <v>1</v>
      </c>
      <c r="M38" s="2">
        <f>COUNTIFS(Data[Account],$C38,Data[Date],"&gt;="&amp;M$4,Data[Date],"&lt;"&amp;EDATE(M$4,1))</f>
        <v>2</v>
      </c>
      <c r="N38" s="2">
        <f>COUNTIFS(Data[Account],$C38,Data[Date],"&gt;="&amp;N$4,Data[Date],"&lt;"&amp;EDATE(N$4,1))</f>
        <v>2</v>
      </c>
      <c r="O38" s="2">
        <f>COUNTIFS(Data[Account],$C38,Data[Date],"&gt;="&amp;O$4,Data[Date],"&lt;"&amp;EDATE(O$4,1))</f>
        <v>5</v>
      </c>
      <c r="P38" s="2">
        <f>COUNTIFS(Data[Account],$C38,Data[Date],"&gt;="&amp;P$4,Data[Date],"&lt;"&amp;EDATE(P$4,1))</f>
        <v>2</v>
      </c>
      <c r="Q38" s="2">
        <f>COUNTIFS(Data[Account],$C38,Data[Date],"&gt;="&amp;Q$4,Data[Date],"&lt;"&amp;EDATE(Q$4,1))</f>
        <v>1</v>
      </c>
      <c r="R38" s="2">
        <f>COUNTIFS(Data[Account],$C38,Data[Date],"&gt;="&amp;R$4,Data[Date],"&lt;"&amp;EDATE(R$4,1))</f>
        <v>3</v>
      </c>
      <c r="S38" s="2">
        <f>COUNTIFS(Data[Account],$C38,Data[Date],"&gt;="&amp;S$4,Data[Date],"&lt;"&amp;EDATE(S$4,1))</f>
        <v>2</v>
      </c>
      <c r="T38" s="2">
        <f>COUNTIFS(Data[Account],$C38,Data[Date],"&gt;="&amp;T$4,Data[Date],"&lt;"&amp;EDATE(T$4,1))</f>
        <v>1</v>
      </c>
      <c r="U38" s="2">
        <f>COUNTIFS(Data[Account],$C38,Data[Date],"&gt;="&amp;U$4,Data[Date],"&lt;"&amp;EDATE(U$4,1))</f>
        <v>1</v>
      </c>
      <c r="V38" s="2">
        <f>COUNTIFS(Data[Account],$C38,Data[Date],"&gt;="&amp;V$4,Data[Date],"&lt;"&amp;EDATE(V$4,1))</f>
        <v>1</v>
      </c>
      <c r="W38" s="2">
        <f>COUNTIFS(Data[Account],$C38,Data[Date],"&gt;="&amp;W$4,Data[Date],"&lt;"&amp;EDATE(W$4,1))</f>
        <v>2</v>
      </c>
      <c r="X38" s="2">
        <f>COUNTIFS(Data[Account],$C38,Data[Date],"&gt;="&amp;X$4,Data[Date],"&lt;"&amp;EDATE(X$4,1))</f>
        <v>3</v>
      </c>
      <c r="Y38" s="2">
        <f>COUNTIFS(Data[Account],$C38,Data[Date],"&gt;="&amp;Y$4,Data[Date],"&lt;"&amp;EDATE(Y$4,1))</f>
        <v>4</v>
      </c>
      <c r="Z38" s="2">
        <f>COUNTIFS(Data[Account],$C38,Data[Date],"&gt;="&amp;Z$4,Data[Date],"&lt;"&amp;EDATE(Z$4,1))</f>
        <v>0</v>
      </c>
      <c r="AA38" s="2">
        <f>COUNTIFS(Data[Account],$C38,Data[Date],"&gt;="&amp;AA$4,Data[Date],"&lt;"&amp;EDATE(AA$4,1))</f>
        <v>0</v>
      </c>
      <c r="AB38" s="2">
        <f>COUNTIFS(Data[Account],$C38,Data[Date],"&gt;="&amp;AB$4,Data[Date],"&lt;"&amp;EDATE(AB$4,1))</f>
        <v>0</v>
      </c>
    </row>
    <row r="39" spans="2:28" x14ac:dyDescent="0.25">
      <c r="B39" s="3">
        <f>MAX($B$4:B38)+1</f>
        <v>35</v>
      </c>
      <c r="C39" t="str" cm="1">
        <f t="array" ref="C39">IFERROR(INDEX(Data[Account],MATCH(0,INDEX(COUNTIF($C$4:C38,Data[Account]),0),0)),"")</f>
        <v>Tesla</v>
      </c>
      <c r="D39" s="1" cm="1">
        <f t="array" ref="D39">IFERROR(_xlfn.SINGLE(INDEX(Data[Date],_xlfn.AGGREGATE(15,6,1/(Data[Account]=C39)*(ROW(Data[Account])-ROW(Data[[#Headers],[Account]])),1))),"")</f>
        <v>44055</v>
      </c>
      <c r="E39" s="2">
        <f>COUNTIFS(Data[Account],$C39,Data[Date],"&gt;="&amp;E$4,Data[Date],"&lt;"&amp;EDATE(E$4,1))</f>
        <v>0</v>
      </c>
      <c r="F39" s="2">
        <f>COUNTIFS(Data[Account],$C39,Data[Date],"&gt;="&amp;F$4,Data[Date],"&lt;"&amp;EDATE(F$4,1))</f>
        <v>1</v>
      </c>
      <c r="G39" s="2">
        <f>COUNTIFS(Data[Account],$C39,Data[Date],"&gt;="&amp;G$4,Data[Date],"&lt;"&amp;EDATE(G$4,1))</f>
        <v>2</v>
      </c>
      <c r="H39" s="2">
        <f>COUNTIFS(Data[Account],$C39,Data[Date],"&gt;="&amp;H$4,Data[Date],"&lt;"&amp;EDATE(H$4,1))</f>
        <v>3</v>
      </c>
      <c r="I39" s="2">
        <f>COUNTIFS(Data[Account],$C39,Data[Date],"&gt;="&amp;I$4,Data[Date],"&lt;"&amp;EDATE(I$4,1))</f>
        <v>2</v>
      </c>
      <c r="J39" s="2">
        <f>COUNTIFS(Data[Account],$C39,Data[Date],"&gt;="&amp;J$4,Data[Date],"&lt;"&amp;EDATE(J$4,1))</f>
        <v>1</v>
      </c>
      <c r="K39" s="2">
        <f>COUNTIFS(Data[Account],$C39,Data[Date],"&gt;="&amp;K$4,Data[Date],"&lt;"&amp;EDATE(K$4,1))</f>
        <v>1</v>
      </c>
      <c r="L39" s="2">
        <f>COUNTIFS(Data[Account],$C39,Data[Date],"&gt;="&amp;L$4,Data[Date],"&lt;"&amp;EDATE(L$4,1))</f>
        <v>3</v>
      </c>
      <c r="M39" s="2">
        <f>COUNTIFS(Data[Account],$C39,Data[Date],"&gt;="&amp;M$4,Data[Date],"&lt;"&amp;EDATE(M$4,1))</f>
        <v>1</v>
      </c>
      <c r="N39" s="2">
        <f>COUNTIFS(Data[Account],$C39,Data[Date],"&gt;="&amp;N$4,Data[Date],"&lt;"&amp;EDATE(N$4,1))</f>
        <v>3</v>
      </c>
      <c r="O39" s="2">
        <f>COUNTIFS(Data[Account],$C39,Data[Date],"&gt;="&amp;O$4,Data[Date],"&lt;"&amp;EDATE(O$4,1))</f>
        <v>8</v>
      </c>
      <c r="P39" s="2">
        <f>COUNTIFS(Data[Account],$C39,Data[Date],"&gt;="&amp;P$4,Data[Date],"&lt;"&amp;EDATE(P$4,1))</f>
        <v>3</v>
      </c>
      <c r="Q39" s="2">
        <f>COUNTIFS(Data[Account],$C39,Data[Date],"&gt;="&amp;Q$4,Data[Date],"&lt;"&amp;EDATE(Q$4,1))</f>
        <v>3</v>
      </c>
      <c r="R39" s="2">
        <f>COUNTIFS(Data[Account],$C39,Data[Date],"&gt;="&amp;R$4,Data[Date],"&lt;"&amp;EDATE(R$4,1))</f>
        <v>3</v>
      </c>
      <c r="S39" s="2">
        <f>COUNTIFS(Data[Account],$C39,Data[Date],"&gt;="&amp;S$4,Data[Date],"&lt;"&amp;EDATE(S$4,1))</f>
        <v>4</v>
      </c>
      <c r="T39" s="2">
        <f>COUNTIFS(Data[Account],$C39,Data[Date],"&gt;="&amp;T$4,Data[Date],"&lt;"&amp;EDATE(T$4,1))</f>
        <v>4</v>
      </c>
      <c r="U39" s="2">
        <f>COUNTIFS(Data[Account],$C39,Data[Date],"&gt;="&amp;U$4,Data[Date],"&lt;"&amp;EDATE(U$4,1))</f>
        <v>2</v>
      </c>
      <c r="V39" s="2">
        <f>COUNTIFS(Data[Account],$C39,Data[Date],"&gt;="&amp;V$4,Data[Date],"&lt;"&amp;EDATE(V$4,1))</f>
        <v>3</v>
      </c>
      <c r="W39" s="2">
        <f>COUNTIFS(Data[Account],$C39,Data[Date],"&gt;="&amp;W$4,Data[Date],"&lt;"&amp;EDATE(W$4,1))</f>
        <v>2</v>
      </c>
      <c r="X39" s="2">
        <f>COUNTIFS(Data[Account],$C39,Data[Date],"&gt;="&amp;X$4,Data[Date],"&lt;"&amp;EDATE(X$4,1))</f>
        <v>5</v>
      </c>
      <c r="Y39" s="2">
        <f>COUNTIFS(Data[Account],$C39,Data[Date],"&gt;="&amp;Y$4,Data[Date],"&lt;"&amp;EDATE(Y$4,1))</f>
        <v>2</v>
      </c>
      <c r="Z39" s="2">
        <f>COUNTIFS(Data[Account],$C39,Data[Date],"&gt;="&amp;Z$4,Data[Date],"&lt;"&amp;EDATE(Z$4,1))</f>
        <v>0</v>
      </c>
      <c r="AA39" s="2">
        <f>COUNTIFS(Data[Account],$C39,Data[Date],"&gt;="&amp;AA$4,Data[Date],"&lt;"&amp;EDATE(AA$4,1))</f>
        <v>0</v>
      </c>
      <c r="AB39" s="2">
        <f>COUNTIFS(Data[Account],$C39,Data[Date],"&gt;="&amp;AB$4,Data[Date],"&lt;"&amp;EDATE(AB$4,1))</f>
        <v>0</v>
      </c>
    </row>
    <row r="40" spans="2:28" x14ac:dyDescent="0.25">
      <c r="B40" s="3">
        <f>MAX($B$4:B39)+1</f>
        <v>36</v>
      </c>
      <c r="C40" t="str" cm="1">
        <f t="array" ref="C40">IFERROR(INDEX(Data[Account],MATCH(0,INDEX(COUNTIF($C$4:C39,Data[Account]),0),0)),"")</f>
        <v>Randstad Technologies</v>
      </c>
      <c r="D40" s="1" cm="1">
        <f t="array" ref="D40">IFERROR(_xlfn.SINGLE(INDEX(Data[Date],_xlfn.AGGREGATE(15,6,1/(Data[Account]=C40)*(ROW(Data[Account])-ROW(Data[[#Headers],[Account]])),1))),"")</f>
        <v>44056</v>
      </c>
      <c r="E40" s="2">
        <f>COUNTIFS(Data[Account],$C40,Data[Date],"&gt;="&amp;E$4,Data[Date],"&lt;"&amp;EDATE(E$4,1))</f>
        <v>0</v>
      </c>
      <c r="F40" s="2">
        <f>COUNTIFS(Data[Account],$C40,Data[Date],"&gt;="&amp;F$4,Data[Date],"&lt;"&amp;EDATE(F$4,1))</f>
        <v>1</v>
      </c>
      <c r="G40" s="2">
        <f>COUNTIFS(Data[Account],$C40,Data[Date],"&gt;="&amp;G$4,Data[Date],"&lt;"&amp;EDATE(G$4,1))</f>
        <v>1</v>
      </c>
      <c r="H40" s="2">
        <f>COUNTIFS(Data[Account],$C40,Data[Date],"&gt;="&amp;H$4,Data[Date],"&lt;"&amp;EDATE(H$4,1))</f>
        <v>3</v>
      </c>
      <c r="I40" s="2">
        <f>COUNTIFS(Data[Account],$C40,Data[Date],"&gt;="&amp;I$4,Data[Date],"&lt;"&amp;EDATE(I$4,1))</f>
        <v>1</v>
      </c>
      <c r="J40" s="2">
        <f>COUNTIFS(Data[Account],$C40,Data[Date],"&gt;="&amp;J$4,Data[Date],"&lt;"&amp;EDATE(J$4,1))</f>
        <v>2</v>
      </c>
      <c r="K40" s="2">
        <f>COUNTIFS(Data[Account],$C40,Data[Date],"&gt;="&amp;K$4,Data[Date],"&lt;"&amp;EDATE(K$4,1))</f>
        <v>1</v>
      </c>
      <c r="L40" s="2">
        <f>COUNTIFS(Data[Account],$C40,Data[Date],"&gt;="&amp;L$4,Data[Date],"&lt;"&amp;EDATE(L$4,1))</f>
        <v>1</v>
      </c>
      <c r="M40" s="2">
        <f>COUNTIFS(Data[Account],$C40,Data[Date],"&gt;="&amp;M$4,Data[Date],"&lt;"&amp;EDATE(M$4,1))</f>
        <v>2</v>
      </c>
      <c r="N40" s="2">
        <f>COUNTIFS(Data[Account],$C40,Data[Date],"&gt;="&amp;N$4,Data[Date],"&lt;"&amp;EDATE(N$4,1))</f>
        <v>3</v>
      </c>
      <c r="O40" s="2">
        <f>COUNTIFS(Data[Account],$C40,Data[Date],"&gt;="&amp;O$4,Data[Date],"&lt;"&amp;EDATE(O$4,1))</f>
        <v>1</v>
      </c>
      <c r="P40" s="2">
        <f>COUNTIFS(Data[Account],$C40,Data[Date],"&gt;="&amp;P$4,Data[Date],"&lt;"&amp;EDATE(P$4,1))</f>
        <v>1</v>
      </c>
      <c r="Q40" s="2">
        <f>COUNTIFS(Data[Account],$C40,Data[Date],"&gt;="&amp;Q$4,Data[Date],"&lt;"&amp;EDATE(Q$4,1))</f>
        <v>1</v>
      </c>
      <c r="R40" s="2">
        <f>COUNTIFS(Data[Account],$C40,Data[Date],"&gt;="&amp;R$4,Data[Date],"&lt;"&amp;EDATE(R$4,1))</f>
        <v>1</v>
      </c>
      <c r="S40" s="2">
        <f>COUNTIFS(Data[Account],$C40,Data[Date],"&gt;="&amp;S$4,Data[Date],"&lt;"&amp;EDATE(S$4,1))</f>
        <v>0</v>
      </c>
      <c r="T40" s="2">
        <f>COUNTIFS(Data[Account],$C40,Data[Date],"&gt;="&amp;T$4,Data[Date],"&lt;"&amp;EDATE(T$4,1))</f>
        <v>0</v>
      </c>
      <c r="U40" s="2">
        <f>COUNTIFS(Data[Account],$C40,Data[Date],"&gt;="&amp;U$4,Data[Date],"&lt;"&amp;EDATE(U$4,1))</f>
        <v>0</v>
      </c>
      <c r="V40" s="2">
        <f>COUNTIFS(Data[Account],$C40,Data[Date],"&gt;="&amp;V$4,Data[Date],"&lt;"&amp;EDATE(V$4,1))</f>
        <v>0</v>
      </c>
      <c r="W40" s="2">
        <f>COUNTIFS(Data[Account],$C40,Data[Date],"&gt;="&amp;W$4,Data[Date],"&lt;"&amp;EDATE(W$4,1))</f>
        <v>0</v>
      </c>
      <c r="X40" s="2">
        <f>COUNTIFS(Data[Account],$C40,Data[Date],"&gt;="&amp;X$4,Data[Date],"&lt;"&amp;EDATE(X$4,1))</f>
        <v>0</v>
      </c>
      <c r="Y40" s="2">
        <f>COUNTIFS(Data[Account],$C40,Data[Date],"&gt;="&amp;Y$4,Data[Date],"&lt;"&amp;EDATE(Y$4,1))</f>
        <v>0</v>
      </c>
      <c r="Z40" s="2">
        <f>COUNTIFS(Data[Account],$C40,Data[Date],"&gt;="&amp;Z$4,Data[Date],"&lt;"&amp;EDATE(Z$4,1))</f>
        <v>0</v>
      </c>
      <c r="AA40" s="2">
        <f>COUNTIFS(Data[Account],$C40,Data[Date],"&gt;="&amp;AA$4,Data[Date],"&lt;"&amp;EDATE(AA$4,1))</f>
        <v>0</v>
      </c>
      <c r="AB40" s="2">
        <f>COUNTIFS(Data[Account],$C40,Data[Date],"&gt;="&amp;AB$4,Data[Date],"&lt;"&amp;EDATE(AB$4,1))</f>
        <v>0</v>
      </c>
    </row>
    <row r="41" spans="2:28" x14ac:dyDescent="0.25">
      <c r="B41" s="3">
        <f>MAX($B$4:B40)+1</f>
        <v>37</v>
      </c>
      <c r="C41" t="str" cm="1">
        <f t="array" ref="C41">IFERROR(INDEX(Data[Account],MATCH(0,INDEX(COUNTIF($C$4:C40,Data[Account]),0),0)),"")</f>
        <v>Linkedin</v>
      </c>
      <c r="D41" s="1" cm="1">
        <f t="array" ref="D41">IFERROR(_xlfn.SINGLE(INDEX(Data[Date],_xlfn.AGGREGATE(15,6,1/(Data[Account]=C41)*(ROW(Data[Account])-ROW(Data[[#Headers],[Account]])),1))),"")</f>
        <v>44056</v>
      </c>
      <c r="E41" s="2">
        <f>COUNTIFS(Data[Account],$C41,Data[Date],"&gt;="&amp;E$4,Data[Date],"&lt;"&amp;EDATE(E$4,1))</f>
        <v>0</v>
      </c>
      <c r="F41" s="2">
        <f>COUNTIFS(Data[Account],$C41,Data[Date],"&gt;="&amp;F$4,Data[Date],"&lt;"&amp;EDATE(F$4,1))</f>
        <v>1</v>
      </c>
      <c r="G41" s="2">
        <f>COUNTIFS(Data[Account],$C41,Data[Date],"&gt;="&amp;G$4,Data[Date],"&lt;"&amp;EDATE(G$4,1))</f>
        <v>1</v>
      </c>
      <c r="H41" s="2">
        <f>COUNTIFS(Data[Account],$C41,Data[Date],"&gt;="&amp;H$4,Data[Date],"&lt;"&amp;EDATE(H$4,1))</f>
        <v>2</v>
      </c>
      <c r="I41" s="2">
        <f>COUNTIFS(Data[Account],$C41,Data[Date],"&gt;="&amp;I$4,Data[Date],"&lt;"&amp;EDATE(I$4,1))</f>
        <v>2</v>
      </c>
      <c r="J41" s="2">
        <f>COUNTIFS(Data[Account],$C41,Data[Date],"&gt;="&amp;J$4,Data[Date],"&lt;"&amp;EDATE(J$4,1))</f>
        <v>3</v>
      </c>
      <c r="K41" s="2">
        <f>COUNTIFS(Data[Account],$C41,Data[Date],"&gt;="&amp;K$4,Data[Date],"&lt;"&amp;EDATE(K$4,1))</f>
        <v>2</v>
      </c>
      <c r="L41" s="2">
        <f>COUNTIFS(Data[Account],$C41,Data[Date],"&gt;="&amp;L$4,Data[Date],"&lt;"&amp;EDATE(L$4,1))</f>
        <v>2</v>
      </c>
      <c r="M41" s="2">
        <f>COUNTIFS(Data[Account],$C41,Data[Date],"&gt;="&amp;M$4,Data[Date],"&lt;"&amp;EDATE(M$4,1))</f>
        <v>1</v>
      </c>
      <c r="N41" s="2">
        <f>COUNTIFS(Data[Account],$C41,Data[Date],"&gt;="&amp;N$4,Data[Date],"&lt;"&amp;EDATE(N$4,1))</f>
        <v>2</v>
      </c>
      <c r="O41" s="2">
        <f>COUNTIFS(Data[Account],$C41,Data[Date],"&gt;="&amp;O$4,Data[Date],"&lt;"&amp;EDATE(O$4,1))</f>
        <v>1</v>
      </c>
      <c r="P41" s="2">
        <f>COUNTIFS(Data[Account],$C41,Data[Date],"&gt;="&amp;P$4,Data[Date],"&lt;"&amp;EDATE(P$4,1))</f>
        <v>2</v>
      </c>
      <c r="Q41" s="2">
        <f>COUNTIFS(Data[Account],$C41,Data[Date],"&gt;="&amp;Q$4,Data[Date],"&lt;"&amp;EDATE(Q$4,1))</f>
        <v>1</v>
      </c>
      <c r="R41" s="2">
        <f>COUNTIFS(Data[Account],$C41,Data[Date],"&gt;="&amp;R$4,Data[Date],"&lt;"&amp;EDATE(R$4,1))</f>
        <v>1</v>
      </c>
      <c r="S41" s="2">
        <f>COUNTIFS(Data[Account],$C41,Data[Date],"&gt;="&amp;S$4,Data[Date],"&lt;"&amp;EDATE(S$4,1))</f>
        <v>0</v>
      </c>
      <c r="T41" s="2">
        <f>COUNTIFS(Data[Account],$C41,Data[Date],"&gt;="&amp;T$4,Data[Date],"&lt;"&amp;EDATE(T$4,1))</f>
        <v>0</v>
      </c>
      <c r="U41" s="2">
        <f>COUNTIFS(Data[Account],$C41,Data[Date],"&gt;="&amp;U$4,Data[Date],"&lt;"&amp;EDATE(U$4,1))</f>
        <v>0</v>
      </c>
      <c r="V41" s="2">
        <f>COUNTIFS(Data[Account],$C41,Data[Date],"&gt;="&amp;V$4,Data[Date],"&lt;"&amp;EDATE(V$4,1))</f>
        <v>0</v>
      </c>
      <c r="W41" s="2">
        <f>COUNTIFS(Data[Account],$C41,Data[Date],"&gt;="&amp;W$4,Data[Date],"&lt;"&amp;EDATE(W$4,1))</f>
        <v>0</v>
      </c>
      <c r="X41" s="2">
        <f>COUNTIFS(Data[Account],$C41,Data[Date],"&gt;="&amp;X$4,Data[Date],"&lt;"&amp;EDATE(X$4,1))</f>
        <v>0</v>
      </c>
      <c r="Y41" s="2">
        <f>COUNTIFS(Data[Account],$C41,Data[Date],"&gt;="&amp;Y$4,Data[Date],"&lt;"&amp;EDATE(Y$4,1))</f>
        <v>0</v>
      </c>
      <c r="Z41" s="2">
        <f>COUNTIFS(Data[Account],$C41,Data[Date],"&gt;="&amp;Z$4,Data[Date],"&lt;"&amp;EDATE(Z$4,1))</f>
        <v>0</v>
      </c>
      <c r="AA41" s="2">
        <f>COUNTIFS(Data[Account],$C41,Data[Date],"&gt;="&amp;AA$4,Data[Date],"&lt;"&amp;EDATE(AA$4,1))</f>
        <v>0</v>
      </c>
      <c r="AB41" s="2">
        <f>COUNTIFS(Data[Account],$C41,Data[Date],"&gt;="&amp;AB$4,Data[Date],"&lt;"&amp;EDATE(AB$4,1))</f>
        <v>0</v>
      </c>
    </row>
    <row r="42" spans="2:28" x14ac:dyDescent="0.25">
      <c r="B42" s="3">
        <f>MAX($B$4:B41)+1</f>
        <v>38</v>
      </c>
      <c r="C42" t="str" cm="1">
        <f t="array" ref="C42">IFERROR(INDEX(Data[Account],MATCH(0,INDEX(COUNTIF($C$4:C41,Data[Account]),0),0)),"")</f>
        <v>Oracle America</v>
      </c>
      <c r="D42" s="1" cm="1">
        <f t="array" ref="D42">IFERROR(_xlfn.SINGLE(INDEX(Data[Date],_xlfn.AGGREGATE(15,6,1/(Data[Account]=C42)*(ROW(Data[Account])-ROW(Data[[#Headers],[Account]])),1))),"")</f>
        <v>44059</v>
      </c>
      <c r="E42" s="2">
        <f>COUNTIFS(Data[Account],$C42,Data[Date],"&gt;="&amp;E$4,Data[Date],"&lt;"&amp;EDATE(E$4,1))</f>
        <v>0</v>
      </c>
      <c r="F42" s="2">
        <f>COUNTIFS(Data[Account],$C42,Data[Date],"&gt;="&amp;F$4,Data[Date],"&lt;"&amp;EDATE(F$4,1))</f>
        <v>1</v>
      </c>
      <c r="G42" s="2">
        <f>COUNTIFS(Data[Account],$C42,Data[Date],"&gt;="&amp;G$4,Data[Date],"&lt;"&amp;EDATE(G$4,1))</f>
        <v>0</v>
      </c>
      <c r="H42" s="2">
        <f>COUNTIFS(Data[Account],$C42,Data[Date],"&gt;="&amp;H$4,Data[Date],"&lt;"&amp;EDATE(H$4,1))</f>
        <v>0</v>
      </c>
      <c r="I42" s="2">
        <f>COUNTIFS(Data[Account],$C42,Data[Date],"&gt;="&amp;I$4,Data[Date],"&lt;"&amp;EDATE(I$4,1))</f>
        <v>1</v>
      </c>
      <c r="J42" s="2">
        <f>COUNTIFS(Data[Account],$C42,Data[Date],"&gt;="&amp;J$4,Data[Date],"&lt;"&amp;EDATE(J$4,1))</f>
        <v>0</v>
      </c>
      <c r="K42" s="2">
        <f>COUNTIFS(Data[Account],$C42,Data[Date],"&gt;="&amp;K$4,Data[Date],"&lt;"&amp;EDATE(K$4,1))</f>
        <v>2</v>
      </c>
      <c r="L42" s="2">
        <f>COUNTIFS(Data[Account],$C42,Data[Date],"&gt;="&amp;L$4,Data[Date],"&lt;"&amp;EDATE(L$4,1))</f>
        <v>0</v>
      </c>
      <c r="M42" s="2">
        <f>COUNTIFS(Data[Account],$C42,Data[Date],"&gt;="&amp;M$4,Data[Date],"&lt;"&amp;EDATE(M$4,1))</f>
        <v>1</v>
      </c>
      <c r="N42" s="2">
        <f>COUNTIFS(Data[Account],$C42,Data[Date],"&gt;="&amp;N$4,Data[Date],"&lt;"&amp;EDATE(N$4,1))</f>
        <v>1</v>
      </c>
      <c r="O42" s="2">
        <f>COUNTIFS(Data[Account],$C42,Data[Date],"&gt;="&amp;O$4,Data[Date],"&lt;"&amp;EDATE(O$4,1))</f>
        <v>1</v>
      </c>
      <c r="P42" s="2">
        <f>COUNTIFS(Data[Account],$C42,Data[Date],"&gt;="&amp;P$4,Data[Date],"&lt;"&amp;EDATE(P$4,1))</f>
        <v>1</v>
      </c>
      <c r="Q42" s="2">
        <f>COUNTIFS(Data[Account],$C42,Data[Date],"&gt;="&amp;Q$4,Data[Date],"&lt;"&amp;EDATE(Q$4,1))</f>
        <v>2</v>
      </c>
      <c r="R42" s="2">
        <f>COUNTIFS(Data[Account],$C42,Data[Date],"&gt;="&amp;R$4,Data[Date],"&lt;"&amp;EDATE(R$4,1))</f>
        <v>0</v>
      </c>
      <c r="S42" s="2">
        <f>COUNTIFS(Data[Account],$C42,Data[Date],"&gt;="&amp;S$4,Data[Date],"&lt;"&amp;EDATE(S$4,1))</f>
        <v>1</v>
      </c>
      <c r="T42" s="2">
        <f>COUNTIFS(Data[Account],$C42,Data[Date],"&gt;="&amp;T$4,Data[Date],"&lt;"&amp;EDATE(T$4,1))</f>
        <v>2</v>
      </c>
      <c r="U42" s="2">
        <f>COUNTIFS(Data[Account],$C42,Data[Date],"&gt;="&amp;U$4,Data[Date],"&lt;"&amp;EDATE(U$4,1))</f>
        <v>2</v>
      </c>
      <c r="V42" s="2">
        <f>COUNTIFS(Data[Account],$C42,Data[Date],"&gt;="&amp;V$4,Data[Date],"&lt;"&amp;EDATE(V$4,1))</f>
        <v>0</v>
      </c>
      <c r="W42" s="2">
        <f>COUNTIFS(Data[Account],$C42,Data[Date],"&gt;="&amp;W$4,Data[Date],"&lt;"&amp;EDATE(W$4,1))</f>
        <v>1</v>
      </c>
      <c r="X42" s="2">
        <f>COUNTIFS(Data[Account],$C42,Data[Date],"&gt;="&amp;X$4,Data[Date],"&lt;"&amp;EDATE(X$4,1))</f>
        <v>1</v>
      </c>
      <c r="Y42" s="2">
        <f>COUNTIFS(Data[Account],$C42,Data[Date],"&gt;="&amp;Y$4,Data[Date],"&lt;"&amp;EDATE(Y$4,1))</f>
        <v>1</v>
      </c>
      <c r="Z42" s="2">
        <f>COUNTIFS(Data[Account],$C42,Data[Date],"&gt;="&amp;Z$4,Data[Date],"&lt;"&amp;EDATE(Z$4,1))</f>
        <v>0</v>
      </c>
      <c r="AA42" s="2">
        <f>COUNTIFS(Data[Account],$C42,Data[Date],"&gt;="&amp;AA$4,Data[Date],"&lt;"&amp;EDATE(AA$4,1))</f>
        <v>0</v>
      </c>
      <c r="AB42" s="2">
        <f>COUNTIFS(Data[Account],$C42,Data[Date],"&gt;="&amp;AB$4,Data[Date],"&lt;"&amp;EDATE(AB$4,1))</f>
        <v>0</v>
      </c>
    </row>
    <row r="43" spans="2:28" x14ac:dyDescent="0.25">
      <c r="B43" s="3">
        <f>MAX($B$4:B42)+1</f>
        <v>39</v>
      </c>
      <c r="C43" t="str" cm="1">
        <f t="array" ref="C43">IFERROR(INDEX(Data[Account],MATCH(0,INDEX(COUNTIF($C$4:C42,Data[Account]),0),0)),"")</f>
        <v>PwC Advisory Services</v>
      </c>
      <c r="D43" s="1" cm="1">
        <f t="array" ref="D43">IFERROR(_xlfn.SINGLE(INDEX(Data[Date],_xlfn.AGGREGATE(15,6,1/(Data[Account]=C43)*(ROW(Data[Account])-ROW(Data[[#Headers],[Account]])),1))),"")</f>
        <v>44070</v>
      </c>
      <c r="E43" s="2">
        <f>COUNTIFS(Data[Account],$C43,Data[Date],"&gt;="&amp;E$4,Data[Date],"&lt;"&amp;EDATE(E$4,1))</f>
        <v>0</v>
      </c>
      <c r="F43" s="2">
        <f>COUNTIFS(Data[Account],$C43,Data[Date],"&gt;="&amp;F$4,Data[Date],"&lt;"&amp;EDATE(F$4,1))</f>
        <v>2</v>
      </c>
      <c r="G43" s="2">
        <f>COUNTIFS(Data[Account],$C43,Data[Date],"&gt;="&amp;G$4,Data[Date],"&lt;"&amp;EDATE(G$4,1))</f>
        <v>4</v>
      </c>
      <c r="H43" s="2">
        <f>COUNTIFS(Data[Account],$C43,Data[Date],"&gt;="&amp;H$4,Data[Date],"&lt;"&amp;EDATE(H$4,1))</f>
        <v>2</v>
      </c>
      <c r="I43" s="2">
        <f>COUNTIFS(Data[Account],$C43,Data[Date],"&gt;="&amp;I$4,Data[Date],"&lt;"&amp;EDATE(I$4,1))</f>
        <v>3</v>
      </c>
      <c r="J43" s="2">
        <f>COUNTIFS(Data[Account],$C43,Data[Date],"&gt;="&amp;J$4,Data[Date],"&lt;"&amp;EDATE(J$4,1))</f>
        <v>6</v>
      </c>
      <c r="K43" s="2">
        <f>COUNTIFS(Data[Account],$C43,Data[Date],"&gt;="&amp;K$4,Data[Date],"&lt;"&amp;EDATE(K$4,1))</f>
        <v>3</v>
      </c>
      <c r="L43" s="2">
        <f>COUNTIFS(Data[Account],$C43,Data[Date],"&gt;="&amp;L$4,Data[Date],"&lt;"&amp;EDATE(L$4,1))</f>
        <v>2</v>
      </c>
      <c r="M43" s="2">
        <f>COUNTIFS(Data[Account],$C43,Data[Date],"&gt;="&amp;M$4,Data[Date],"&lt;"&amp;EDATE(M$4,1))</f>
        <v>2</v>
      </c>
      <c r="N43" s="2">
        <f>COUNTIFS(Data[Account],$C43,Data[Date],"&gt;="&amp;N$4,Data[Date],"&lt;"&amp;EDATE(N$4,1))</f>
        <v>5</v>
      </c>
      <c r="O43" s="2">
        <f>COUNTIFS(Data[Account],$C43,Data[Date],"&gt;="&amp;O$4,Data[Date],"&lt;"&amp;EDATE(O$4,1))</f>
        <v>2</v>
      </c>
      <c r="P43" s="2">
        <f>COUNTIFS(Data[Account],$C43,Data[Date],"&gt;="&amp;P$4,Data[Date],"&lt;"&amp;EDATE(P$4,1))</f>
        <v>2</v>
      </c>
      <c r="Q43" s="2">
        <f>COUNTIFS(Data[Account],$C43,Data[Date],"&gt;="&amp;Q$4,Data[Date],"&lt;"&amp;EDATE(Q$4,1))</f>
        <v>3</v>
      </c>
      <c r="R43" s="2">
        <f>COUNTIFS(Data[Account],$C43,Data[Date],"&gt;="&amp;R$4,Data[Date],"&lt;"&amp;EDATE(R$4,1))</f>
        <v>6</v>
      </c>
      <c r="S43" s="2">
        <f>COUNTIFS(Data[Account],$C43,Data[Date],"&gt;="&amp;S$4,Data[Date],"&lt;"&amp;EDATE(S$4,1))</f>
        <v>2</v>
      </c>
      <c r="T43" s="2">
        <f>COUNTIFS(Data[Account],$C43,Data[Date],"&gt;="&amp;T$4,Data[Date],"&lt;"&amp;EDATE(T$4,1))</f>
        <v>7</v>
      </c>
      <c r="U43" s="2">
        <f>COUNTIFS(Data[Account],$C43,Data[Date],"&gt;="&amp;U$4,Data[Date],"&lt;"&amp;EDATE(U$4,1))</f>
        <v>7</v>
      </c>
      <c r="V43" s="2">
        <f>COUNTIFS(Data[Account],$C43,Data[Date],"&gt;="&amp;V$4,Data[Date],"&lt;"&amp;EDATE(V$4,1))</f>
        <v>6</v>
      </c>
      <c r="W43" s="2">
        <f>COUNTIFS(Data[Account],$C43,Data[Date],"&gt;="&amp;W$4,Data[Date],"&lt;"&amp;EDATE(W$4,1))</f>
        <v>9</v>
      </c>
      <c r="X43" s="2">
        <f>COUNTIFS(Data[Account],$C43,Data[Date],"&gt;="&amp;X$4,Data[Date],"&lt;"&amp;EDATE(X$4,1))</f>
        <v>5</v>
      </c>
      <c r="Y43" s="2">
        <f>COUNTIFS(Data[Account],$C43,Data[Date],"&gt;="&amp;Y$4,Data[Date],"&lt;"&amp;EDATE(Y$4,1))</f>
        <v>6</v>
      </c>
      <c r="Z43" s="2">
        <f>COUNTIFS(Data[Account],$C43,Data[Date],"&gt;="&amp;Z$4,Data[Date],"&lt;"&amp;EDATE(Z$4,1))</f>
        <v>0</v>
      </c>
      <c r="AA43" s="2">
        <f>COUNTIFS(Data[Account],$C43,Data[Date],"&gt;="&amp;AA$4,Data[Date],"&lt;"&amp;EDATE(AA$4,1))</f>
        <v>0</v>
      </c>
      <c r="AB43" s="2">
        <f>COUNTIFS(Data[Account],$C43,Data[Date],"&gt;="&amp;AB$4,Data[Date],"&lt;"&amp;EDATE(AB$4,1))</f>
        <v>0</v>
      </c>
    </row>
    <row r="44" spans="2:28" x14ac:dyDescent="0.25">
      <c r="B44" s="3">
        <f>MAX($B$4:B43)+1</f>
        <v>40</v>
      </c>
      <c r="C44" t="str" cm="1">
        <f t="array" ref="C44">IFERROR(INDEX(Data[Account],MATCH(0,INDEX(COUNTIF($C$4:C43,Data[Account]),0),0)),"")</f>
        <v>Cummins</v>
      </c>
      <c r="D44" s="1" cm="1">
        <f t="array" ref="D44">IFERROR(_xlfn.SINGLE(INDEX(Data[Date],_xlfn.AGGREGATE(15,6,1/(Data[Account]=C44)*(ROW(Data[Account])-ROW(Data[[#Headers],[Account]])),1))),"")</f>
        <v>44071</v>
      </c>
      <c r="E44" s="2">
        <f>COUNTIFS(Data[Account],$C44,Data[Date],"&gt;="&amp;E$4,Data[Date],"&lt;"&amp;EDATE(E$4,1))</f>
        <v>0</v>
      </c>
      <c r="F44" s="2">
        <f>COUNTIFS(Data[Account],$C44,Data[Date],"&gt;="&amp;F$4,Data[Date],"&lt;"&amp;EDATE(F$4,1))</f>
        <v>1</v>
      </c>
      <c r="G44" s="2">
        <f>COUNTIFS(Data[Account],$C44,Data[Date],"&gt;="&amp;G$4,Data[Date],"&lt;"&amp;EDATE(G$4,1))</f>
        <v>0</v>
      </c>
      <c r="H44" s="2">
        <f>COUNTIFS(Data[Account],$C44,Data[Date],"&gt;="&amp;H$4,Data[Date],"&lt;"&amp;EDATE(H$4,1))</f>
        <v>0</v>
      </c>
      <c r="I44" s="2">
        <f>COUNTIFS(Data[Account],$C44,Data[Date],"&gt;="&amp;I$4,Data[Date],"&lt;"&amp;EDATE(I$4,1))</f>
        <v>0</v>
      </c>
      <c r="J44" s="2">
        <f>COUNTIFS(Data[Account],$C44,Data[Date],"&gt;="&amp;J$4,Data[Date],"&lt;"&amp;EDATE(J$4,1))</f>
        <v>0</v>
      </c>
      <c r="K44" s="2">
        <f>COUNTIFS(Data[Account],$C44,Data[Date],"&gt;="&amp;K$4,Data[Date],"&lt;"&amp;EDATE(K$4,1))</f>
        <v>0</v>
      </c>
      <c r="L44" s="2">
        <f>COUNTIFS(Data[Account],$C44,Data[Date],"&gt;="&amp;L$4,Data[Date],"&lt;"&amp;EDATE(L$4,1))</f>
        <v>0</v>
      </c>
      <c r="M44" s="2">
        <f>COUNTIFS(Data[Account],$C44,Data[Date],"&gt;="&amp;M$4,Data[Date],"&lt;"&amp;EDATE(M$4,1))</f>
        <v>0</v>
      </c>
      <c r="N44" s="2">
        <f>COUNTIFS(Data[Account],$C44,Data[Date],"&gt;="&amp;N$4,Data[Date],"&lt;"&amp;EDATE(N$4,1))</f>
        <v>0</v>
      </c>
      <c r="O44" s="2">
        <f>COUNTIFS(Data[Account],$C44,Data[Date],"&gt;="&amp;O$4,Data[Date],"&lt;"&amp;EDATE(O$4,1))</f>
        <v>0</v>
      </c>
      <c r="P44" s="2">
        <f>COUNTIFS(Data[Account],$C44,Data[Date],"&gt;="&amp;P$4,Data[Date],"&lt;"&amp;EDATE(P$4,1))</f>
        <v>0</v>
      </c>
      <c r="Q44" s="2">
        <f>COUNTIFS(Data[Account],$C44,Data[Date],"&gt;="&amp;Q$4,Data[Date],"&lt;"&amp;EDATE(Q$4,1))</f>
        <v>0</v>
      </c>
      <c r="R44" s="2">
        <f>COUNTIFS(Data[Account],$C44,Data[Date],"&gt;="&amp;R$4,Data[Date],"&lt;"&amp;EDATE(R$4,1))</f>
        <v>0</v>
      </c>
      <c r="S44" s="2">
        <f>COUNTIFS(Data[Account],$C44,Data[Date],"&gt;="&amp;S$4,Data[Date],"&lt;"&amp;EDATE(S$4,1))</f>
        <v>0</v>
      </c>
      <c r="T44" s="2">
        <f>COUNTIFS(Data[Account],$C44,Data[Date],"&gt;="&amp;T$4,Data[Date],"&lt;"&amp;EDATE(T$4,1))</f>
        <v>0</v>
      </c>
      <c r="U44" s="2">
        <f>COUNTIFS(Data[Account],$C44,Data[Date],"&gt;="&amp;U$4,Data[Date],"&lt;"&amp;EDATE(U$4,1))</f>
        <v>0</v>
      </c>
      <c r="V44" s="2">
        <f>COUNTIFS(Data[Account],$C44,Data[Date],"&gt;="&amp;V$4,Data[Date],"&lt;"&amp;EDATE(V$4,1))</f>
        <v>0</v>
      </c>
      <c r="W44" s="2">
        <f>COUNTIFS(Data[Account],$C44,Data[Date],"&gt;="&amp;W$4,Data[Date],"&lt;"&amp;EDATE(W$4,1))</f>
        <v>0</v>
      </c>
      <c r="X44" s="2">
        <f>COUNTIFS(Data[Account],$C44,Data[Date],"&gt;="&amp;X$4,Data[Date],"&lt;"&amp;EDATE(X$4,1))</f>
        <v>0</v>
      </c>
      <c r="Y44" s="2">
        <f>COUNTIFS(Data[Account],$C44,Data[Date],"&gt;="&amp;Y$4,Data[Date],"&lt;"&amp;EDATE(Y$4,1))</f>
        <v>0</v>
      </c>
      <c r="Z44" s="2">
        <f>COUNTIFS(Data[Account],$C44,Data[Date],"&gt;="&amp;Z$4,Data[Date],"&lt;"&amp;EDATE(Z$4,1))</f>
        <v>0</v>
      </c>
      <c r="AA44" s="2">
        <f>COUNTIFS(Data[Account],$C44,Data[Date],"&gt;="&amp;AA$4,Data[Date],"&lt;"&amp;EDATE(AA$4,1))</f>
        <v>0</v>
      </c>
      <c r="AB44" s="2">
        <f>COUNTIFS(Data[Account],$C44,Data[Date],"&gt;="&amp;AB$4,Data[Date],"&lt;"&amp;EDATE(AB$4,1))</f>
        <v>0</v>
      </c>
    </row>
    <row r="45" spans="2:28" x14ac:dyDescent="0.25">
      <c r="B45" s="3">
        <f>MAX($B$4:B44)+1</f>
        <v>41</v>
      </c>
      <c r="C45" t="str" cm="1">
        <f t="array" ref="C45">IFERROR(INDEX(Data[Account],MATCH(0,INDEX(COUNTIF($C$4:C44,Data[Account]),0),0)),"")</f>
        <v>Uber Technologies</v>
      </c>
      <c r="D45" s="1" cm="1">
        <f t="array" ref="D45">IFERROR(_xlfn.SINGLE(INDEX(Data[Date],_xlfn.AGGREGATE(15,6,1/(Data[Account]=C45)*(ROW(Data[Account])-ROW(Data[[#Headers],[Account]])),1))),"")</f>
        <v>44072</v>
      </c>
      <c r="E45" s="2">
        <f>COUNTIFS(Data[Account],$C45,Data[Date],"&gt;="&amp;E$4,Data[Date],"&lt;"&amp;EDATE(E$4,1))</f>
        <v>0</v>
      </c>
      <c r="F45" s="2">
        <f>COUNTIFS(Data[Account],$C45,Data[Date],"&gt;="&amp;F$4,Data[Date],"&lt;"&amp;EDATE(F$4,1))</f>
        <v>2</v>
      </c>
      <c r="G45" s="2">
        <f>COUNTIFS(Data[Account],$C45,Data[Date],"&gt;="&amp;G$4,Data[Date],"&lt;"&amp;EDATE(G$4,1))</f>
        <v>2</v>
      </c>
      <c r="H45" s="2">
        <f>COUNTIFS(Data[Account],$C45,Data[Date],"&gt;="&amp;H$4,Data[Date],"&lt;"&amp;EDATE(H$4,1))</f>
        <v>1</v>
      </c>
      <c r="I45" s="2">
        <f>COUNTIFS(Data[Account],$C45,Data[Date],"&gt;="&amp;I$4,Data[Date],"&lt;"&amp;EDATE(I$4,1))</f>
        <v>3</v>
      </c>
      <c r="J45" s="2">
        <f>COUNTIFS(Data[Account],$C45,Data[Date],"&gt;="&amp;J$4,Data[Date],"&lt;"&amp;EDATE(J$4,1))</f>
        <v>1</v>
      </c>
      <c r="K45" s="2">
        <f>COUNTIFS(Data[Account],$C45,Data[Date],"&gt;="&amp;K$4,Data[Date],"&lt;"&amp;EDATE(K$4,1))</f>
        <v>3</v>
      </c>
      <c r="L45" s="2">
        <f>COUNTIFS(Data[Account],$C45,Data[Date],"&gt;="&amp;L$4,Data[Date],"&lt;"&amp;EDATE(L$4,1))</f>
        <v>3</v>
      </c>
      <c r="M45" s="2">
        <f>COUNTIFS(Data[Account],$C45,Data[Date],"&gt;="&amp;M$4,Data[Date],"&lt;"&amp;EDATE(M$4,1))</f>
        <v>3</v>
      </c>
      <c r="N45" s="2">
        <f>COUNTIFS(Data[Account],$C45,Data[Date],"&gt;="&amp;N$4,Data[Date],"&lt;"&amp;EDATE(N$4,1))</f>
        <v>4</v>
      </c>
      <c r="O45" s="2">
        <f>COUNTIFS(Data[Account],$C45,Data[Date],"&gt;="&amp;O$4,Data[Date],"&lt;"&amp;EDATE(O$4,1))</f>
        <v>3</v>
      </c>
      <c r="P45" s="2">
        <f>COUNTIFS(Data[Account],$C45,Data[Date],"&gt;="&amp;P$4,Data[Date],"&lt;"&amp;EDATE(P$4,1))</f>
        <v>3</v>
      </c>
      <c r="Q45" s="2">
        <f>COUNTIFS(Data[Account],$C45,Data[Date],"&gt;="&amp;Q$4,Data[Date],"&lt;"&amp;EDATE(Q$4,1))</f>
        <v>3</v>
      </c>
      <c r="R45" s="2">
        <f>COUNTIFS(Data[Account],$C45,Data[Date],"&gt;="&amp;R$4,Data[Date],"&lt;"&amp;EDATE(R$4,1))</f>
        <v>0</v>
      </c>
      <c r="S45" s="2">
        <f>COUNTIFS(Data[Account],$C45,Data[Date],"&gt;="&amp;S$4,Data[Date],"&lt;"&amp;EDATE(S$4,1))</f>
        <v>3</v>
      </c>
      <c r="T45" s="2">
        <f>COUNTIFS(Data[Account],$C45,Data[Date],"&gt;="&amp;T$4,Data[Date],"&lt;"&amp;EDATE(T$4,1))</f>
        <v>2</v>
      </c>
      <c r="U45" s="2">
        <f>COUNTIFS(Data[Account],$C45,Data[Date],"&gt;="&amp;U$4,Data[Date],"&lt;"&amp;EDATE(U$4,1))</f>
        <v>3</v>
      </c>
      <c r="V45" s="2">
        <f>COUNTIFS(Data[Account],$C45,Data[Date],"&gt;="&amp;V$4,Data[Date],"&lt;"&amp;EDATE(V$4,1))</f>
        <v>2</v>
      </c>
      <c r="W45" s="2">
        <f>COUNTIFS(Data[Account],$C45,Data[Date],"&gt;="&amp;W$4,Data[Date],"&lt;"&amp;EDATE(W$4,1))</f>
        <v>2</v>
      </c>
      <c r="X45" s="2">
        <f>COUNTIFS(Data[Account],$C45,Data[Date],"&gt;="&amp;X$4,Data[Date],"&lt;"&amp;EDATE(X$4,1))</f>
        <v>0</v>
      </c>
      <c r="Y45" s="2">
        <f>COUNTIFS(Data[Account],$C45,Data[Date],"&gt;="&amp;Y$4,Data[Date],"&lt;"&amp;EDATE(Y$4,1))</f>
        <v>0</v>
      </c>
      <c r="Z45" s="2">
        <f>COUNTIFS(Data[Account],$C45,Data[Date],"&gt;="&amp;Z$4,Data[Date],"&lt;"&amp;EDATE(Z$4,1))</f>
        <v>0</v>
      </c>
      <c r="AA45" s="2">
        <f>COUNTIFS(Data[Account],$C45,Data[Date],"&gt;="&amp;AA$4,Data[Date],"&lt;"&amp;EDATE(AA$4,1))</f>
        <v>0</v>
      </c>
      <c r="AB45" s="2">
        <f>COUNTIFS(Data[Account],$C45,Data[Date],"&gt;="&amp;AB$4,Data[Date],"&lt;"&amp;EDATE(AB$4,1))</f>
        <v>0</v>
      </c>
    </row>
    <row r="46" spans="2:28" x14ac:dyDescent="0.25">
      <c r="B46" s="3">
        <f>MAX($B$4:B45)+1</f>
        <v>42</v>
      </c>
      <c r="C46" t="str" cm="1">
        <f t="array" ref="C46">IFERROR(INDEX(Data[Account],MATCH(0,INDEX(COUNTIF($C$4:C45,Data[Account]),0),0)),"")</f>
        <v>Cgi Technologies And Solutions</v>
      </c>
      <c r="D46" s="1" cm="1">
        <f t="array" ref="D46">IFERROR(_xlfn.SINGLE(INDEX(Data[Date],_xlfn.AGGREGATE(15,6,1/(Data[Account]=C46)*(ROW(Data[Account])-ROW(Data[[#Headers],[Account]])),1))),"")</f>
        <v>44074</v>
      </c>
      <c r="E46" s="2">
        <f>COUNTIFS(Data[Account],$C46,Data[Date],"&gt;="&amp;E$4,Data[Date],"&lt;"&amp;EDATE(E$4,1))</f>
        <v>0</v>
      </c>
      <c r="F46" s="2">
        <f>COUNTIFS(Data[Account],$C46,Data[Date],"&gt;="&amp;F$4,Data[Date],"&lt;"&amp;EDATE(F$4,1))</f>
        <v>1</v>
      </c>
      <c r="G46" s="2">
        <f>COUNTIFS(Data[Account],$C46,Data[Date],"&gt;="&amp;G$4,Data[Date],"&lt;"&amp;EDATE(G$4,1))</f>
        <v>1</v>
      </c>
      <c r="H46" s="2">
        <f>COUNTIFS(Data[Account],$C46,Data[Date],"&gt;="&amp;H$4,Data[Date],"&lt;"&amp;EDATE(H$4,1))</f>
        <v>2</v>
      </c>
      <c r="I46" s="2">
        <f>COUNTIFS(Data[Account],$C46,Data[Date],"&gt;="&amp;I$4,Data[Date],"&lt;"&amp;EDATE(I$4,1))</f>
        <v>2</v>
      </c>
      <c r="J46" s="2">
        <f>COUNTIFS(Data[Account],$C46,Data[Date],"&gt;="&amp;J$4,Data[Date],"&lt;"&amp;EDATE(J$4,1))</f>
        <v>1</v>
      </c>
      <c r="K46" s="2">
        <f>COUNTIFS(Data[Account],$C46,Data[Date],"&gt;="&amp;K$4,Data[Date],"&lt;"&amp;EDATE(K$4,1))</f>
        <v>0</v>
      </c>
      <c r="L46" s="2">
        <f>COUNTIFS(Data[Account],$C46,Data[Date],"&gt;="&amp;L$4,Data[Date],"&lt;"&amp;EDATE(L$4,1))</f>
        <v>1</v>
      </c>
      <c r="M46" s="2">
        <f>COUNTIFS(Data[Account],$C46,Data[Date],"&gt;="&amp;M$4,Data[Date],"&lt;"&amp;EDATE(M$4,1))</f>
        <v>2</v>
      </c>
      <c r="N46" s="2">
        <f>COUNTIFS(Data[Account],$C46,Data[Date],"&gt;="&amp;N$4,Data[Date],"&lt;"&amp;EDATE(N$4,1))</f>
        <v>3</v>
      </c>
      <c r="O46" s="2">
        <f>COUNTIFS(Data[Account],$C46,Data[Date],"&gt;="&amp;O$4,Data[Date],"&lt;"&amp;EDATE(O$4,1))</f>
        <v>0</v>
      </c>
      <c r="P46" s="2">
        <f>COUNTIFS(Data[Account],$C46,Data[Date],"&gt;="&amp;P$4,Data[Date],"&lt;"&amp;EDATE(P$4,1))</f>
        <v>3</v>
      </c>
      <c r="Q46" s="2">
        <f>COUNTIFS(Data[Account],$C46,Data[Date],"&gt;="&amp;Q$4,Data[Date],"&lt;"&amp;EDATE(Q$4,1))</f>
        <v>2</v>
      </c>
      <c r="R46" s="2">
        <f>COUNTIFS(Data[Account],$C46,Data[Date],"&gt;="&amp;R$4,Data[Date],"&lt;"&amp;EDATE(R$4,1))</f>
        <v>1</v>
      </c>
      <c r="S46" s="2">
        <f>COUNTIFS(Data[Account],$C46,Data[Date],"&gt;="&amp;S$4,Data[Date],"&lt;"&amp;EDATE(S$4,1))</f>
        <v>0</v>
      </c>
      <c r="T46" s="2">
        <f>COUNTIFS(Data[Account],$C46,Data[Date],"&gt;="&amp;T$4,Data[Date],"&lt;"&amp;EDATE(T$4,1))</f>
        <v>0</v>
      </c>
      <c r="U46" s="2">
        <f>COUNTIFS(Data[Account],$C46,Data[Date],"&gt;="&amp;U$4,Data[Date],"&lt;"&amp;EDATE(U$4,1))</f>
        <v>0</v>
      </c>
      <c r="V46" s="2">
        <f>COUNTIFS(Data[Account],$C46,Data[Date],"&gt;="&amp;V$4,Data[Date],"&lt;"&amp;EDATE(V$4,1))</f>
        <v>0</v>
      </c>
      <c r="W46" s="2">
        <f>COUNTIFS(Data[Account],$C46,Data[Date],"&gt;="&amp;W$4,Data[Date],"&lt;"&amp;EDATE(W$4,1))</f>
        <v>0</v>
      </c>
      <c r="X46" s="2">
        <f>COUNTIFS(Data[Account],$C46,Data[Date],"&gt;="&amp;X$4,Data[Date],"&lt;"&amp;EDATE(X$4,1))</f>
        <v>0</v>
      </c>
      <c r="Y46" s="2">
        <f>COUNTIFS(Data[Account],$C46,Data[Date],"&gt;="&amp;Y$4,Data[Date],"&lt;"&amp;EDATE(Y$4,1))</f>
        <v>0</v>
      </c>
      <c r="Z46" s="2">
        <f>COUNTIFS(Data[Account],$C46,Data[Date],"&gt;="&amp;Z$4,Data[Date],"&lt;"&amp;EDATE(Z$4,1))</f>
        <v>0</v>
      </c>
      <c r="AA46" s="2">
        <f>COUNTIFS(Data[Account],$C46,Data[Date],"&gt;="&amp;AA$4,Data[Date],"&lt;"&amp;EDATE(AA$4,1))</f>
        <v>0</v>
      </c>
      <c r="AB46" s="2">
        <f>COUNTIFS(Data[Account],$C46,Data[Date],"&gt;="&amp;AB$4,Data[Date],"&lt;"&amp;EDATE(AB$4,1))</f>
        <v>0</v>
      </c>
    </row>
    <row r="47" spans="2:28" x14ac:dyDescent="0.25">
      <c r="B47" s="3">
        <f>MAX($B$4:B46)+1</f>
        <v>43</v>
      </c>
      <c r="C47" t="str" cm="1">
        <f t="array" ref="C47">IFERROR(INDEX(Data[Account],MATCH(0,INDEX(COUNTIF($C$4:C46,Data[Account]),0),0)),"")</f>
        <v>Ebay</v>
      </c>
      <c r="D47" s="1" cm="1">
        <f t="array" ref="D47">IFERROR(_xlfn.SINGLE(INDEX(Data[Date],_xlfn.AGGREGATE(15,6,1/(Data[Account]=C47)*(ROW(Data[Account])-ROW(Data[[#Headers],[Account]])),1))),"")</f>
        <v>44074</v>
      </c>
      <c r="E47" s="2">
        <f>COUNTIFS(Data[Account],$C47,Data[Date],"&gt;="&amp;E$4,Data[Date],"&lt;"&amp;EDATE(E$4,1))</f>
        <v>0</v>
      </c>
      <c r="F47" s="2">
        <f>COUNTIFS(Data[Account],$C47,Data[Date],"&gt;="&amp;F$4,Data[Date],"&lt;"&amp;EDATE(F$4,1))</f>
        <v>1</v>
      </c>
      <c r="G47" s="2">
        <f>COUNTIFS(Data[Account],$C47,Data[Date],"&gt;="&amp;G$4,Data[Date],"&lt;"&amp;EDATE(G$4,1))</f>
        <v>2</v>
      </c>
      <c r="H47" s="2">
        <f>COUNTIFS(Data[Account],$C47,Data[Date],"&gt;="&amp;H$4,Data[Date],"&lt;"&amp;EDATE(H$4,1))</f>
        <v>1</v>
      </c>
      <c r="I47" s="2">
        <f>COUNTIFS(Data[Account],$C47,Data[Date],"&gt;="&amp;I$4,Data[Date],"&lt;"&amp;EDATE(I$4,1))</f>
        <v>1</v>
      </c>
      <c r="J47" s="2">
        <f>COUNTIFS(Data[Account],$C47,Data[Date],"&gt;="&amp;J$4,Data[Date],"&lt;"&amp;EDATE(J$4,1))</f>
        <v>1</v>
      </c>
      <c r="K47" s="2">
        <f>COUNTIFS(Data[Account],$C47,Data[Date],"&gt;="&amp;K$4,Data[Date],"&lt;"&amp;EDATE(K$4,1))</f>
        <v>1</v>
      </c>
      <c r="L47" s="2">
        <f>COUNTIFS(Data[Account],$C47,Data[Date],"&gt;="&amp;L$4,Data[Date],"&lt;"&amp;EDATE(L$4,1))</f>
        <v>0</v>
      </c>
      <c r="M47" s="2">
        <f>COUNTIFS(Data[Account],$C47,Data[Date],"&gt;="&amp;M$4,Data[Date],"&lt;"&amp;EDATE(M$4,1))</f>
        <v>1</v>
      </c>
      <c r="N47" s="2">
        <f>COUNTIFS(Data[Account],$C47,Data[Date],"&gt;="&amp;N$4,Data[Date],"&lt;"&amp;EDATE(N$4,1))</f>
        <v>0</v>
      </c>
      <c r="O47" s="2">
        <f>COUNTIFS(Data[Account],$C47,Data[Date],"&gt;="&amp;O$4,Data[Date],"&lt;"&amp;EDATE(O$4,1))</f>
        <v>0</v>
      </c>
      <c r="P47" s="2">
        <f>COUNTIFS(Data[Account],$C47,Data[Date],"&gt;="&amp;P$4,Data[Date],"&lt;"&amp;EDATE(P$4,1))</f>
        <v>0</v>
      </c>
      <c r="Q47" s="2">
        <f>COUNTIFS(Data[Account],$C47,Data[Date],"&gt;="&amp;Q$4,Data[Date],"&lt;"&amp;EDATE(Q$4,1))</f>
        <v>0</v>
      </c>
      <c r="R47" s="2">
        <f>COUNTIFS(Data[Account],$C47,Data[Date],"&gt;="&amp;R$4,Data[Date],"&lt;"&amp;EDATE(R$4,1))</f>
        <v>0</v>
      </c>
      <c r="S47" s="2">
        <f>COUNTIFS(Data[Account],$C47,Data[Date],"&gt;="&amp;S$4,Data[Date],"&lt;"&amp;EDATE(S$4,1))</f>
        <v>0</v>
      </c>
      <c r="T47" s="2">
        <f>COUNTIFS(Data[Account],$C47,Data[Date],"&gt;="&amp;T$4,Data[Date],"&lt;"&amp;EDATE(T$4,1))</f>
        <v>0</v>
      </c>
      <c r="U47" s="2">
        <f>COUNTIFS(Data[Account],$C47,Data[Date],"&gt;="&amp;U$4,Data[Date],"&lt;"&amp;EDATE(U$4,1))</f>
        <v>0</v>
      </c>
      <c r="V47" s="2">
        <f>COUNTIFS(Data[Account],$C47,Data[Date],"&gt;="&amp;V$4,Data[Date],"&lt;"&amp;EDATE(V$4,1))</f>
        <v>0</v>
      </c>
      <c r="W47" s="2">
        <f>COUNTIFS(Data[Account],$C47,Data[Date],"&gt;="&amp;W$4,Data[Date],"&lt;"&amp;EDATE(W$4,1))</f>
        <v>0</v>
      </c>
      <c r="X47" s="2">
        <f>COUNTIFS(Data[Account],$C47,Data[Date],"&gt;="&amp;X$4,Data[Date],"&lt;"&amp;EDATE(X$4,1))</f>
        <v>0</v>
      </c>
      <c r="Y47" s="2">
        <f>COUNTIFS(Data[Account],$C47,Data[Date],"&gt;="&amp;Y$4,Data[Date],"&lt;"&amp;EDATE(Y$4,1))</f>
        <v>0</v>
      </c>
      <c r="Z47" s="2">
        <f>COUNTIFS(Data[Account],$C47,Data[Date],"&gt;="&amp;Z$4,Data[Date],"&lt;"&amp;EDATE(Z$4,1))</f>
        <v>0</v>
      </c>
      <c r="AA47" s="2">
        <f>COUNTIFS(Data[Account],$C47,Data[Date],"&gt;="&amp;AA$4,Data[Date],"&lt;"&amp;EDATE(AA$4,1))</f>
        <v>0</v>
      </c>
      <c r="AB47" s="2">
        <f>COUNTIFS(Data[Account],$C47,Data[Date],"&gt;="&amp;AB$4,Data[Date],"&lt;"&amp;EDATE(AB$4,1))</f>
        <v>0</v>
      </c>
    </row>
    <row r="48" spans="2:28" x14ac:dyDescent="0.25">
      <c r="B48" s="3">
        <f>MAX($B$4:B47)+1</f>
        <v>44</v>
      </c>
      <c r="C48" t="str" cm="1">
        <f t="array" ref="C48">IFERROR(INDEX(Data[Account],MATCH(0,INDEX(COUNTIF($C$4:C47,Data[Account]),0),0)),"")</f>
        <v>Virtusa</v>
      </c>
      <c r="D48" s="1" cm="1">
        <f t="array" ref="D48">IFERROR(_xlfn.SINGLE(INDEX(Data[Date],_xlfn.AGGREGATE(15,6,1/(Data[Account]=C48)*(ROW(Data[Account])-ROW(Data[[#Headers],[Account]])),1))),"")</f>
        <v>44074</v>
      </c>
      <c r="E48" s="2">
        <f>COUNTIFS(Data[Account],$C48,Data[Date],"&gt;="&amp;E$4,Data[Date],"&lt;"&amp;EDATE(E$4,1))</f>
        <v>0</v>
      </c>
      <c r="F48" s="2">
        <f>COUNTIFS(Data[Account],$C48,Data[Date],"&gt;="&amp;F$4,Data[Date],"&lt;"&amp;EDATE(F$4,1))</f>
        <v>1</v>
      </c>
      <c r="G48" s="2">
        <f>COUNTIFS(Data[Account],$C48,Data[Date],"&gt;="&amp;G$4,Data[Date],"&lt;"&amp;EDATE(G$4,1))</f>
        <v>0</v>
      </c>
      <c r="H48" s="2">
        <f>COUNTIFS(Data[Account],$C48,Data[Date],"&gt;="&amp;H$4,Data[Date],"&lt;"&amp;EDATE(H$4,1))</f>
        <v>0</v>
      </c>
      <c r="I48" s="2">
        <f>COUNTIFS(Data[Account],$C48,Data[Date],"&gt;="&amp;I$4,Data[Date],"&lt;"&amp;EDATE(I$4,1))</f>
        <v>1</v>
      </c>
      <c r="J48" s="2">
        <f>COUNTIFS(Data[Account],$C48,Data[Date],"&gt;="&amp;J$4,Data[Date],"&lt;"&amp;EDATE(J$4,1))</f>
        <v>0</v>
      </c>
      <c r="K48" s="2">
        <f>COUNTIFS(Data[Account],$C48,Data[Date],"&gt;="&amp;K$4,Data[Date],"&lt;"&amp;EDATE(K$4,1))</f>
        <v>1</v>
      </c>
      <c r="L48" s="2">
        <f>COUNTIFS(Data[Account],$C48,Data[Date],"&gt;="&amp;L$4,Data[Date],"&lt;"&amp;EDATE(L$4,1))</f>
        <v>0</v>
      </c>
      <c r="M48" s="2">
        <f>COUNTIFS(Data[Account],$C48,Data[Date],"&gt;="&amp;M$4,Data[Date],"&lt;"&amp;EDATE(M$4,1))</f>
        <v>0</v>
      </c>
      <c r="N48" s="2">
        <f>COUNTIFS(Data[Account],$C48,Data[Date],"&gt;="&amp;N$4,Data[Date],"&lt;"&amp;EDATE(N$4,1))</f>
        <v>0</v>
      </c>
      <c r="O48" s="2">
        <f>COUNTIFS(Data[Account],$C48,Data[Date],"&gt;="&amp;O$4,Data[Date],"&lt;"&amp;EDATE(O$4,1))</f>
        <v>0</v>
      </c>
      <c r="P48" s="2">
        <f>COUNTIFS(Data[Account],$C48,Data[Date],"&gt;="&amp;P$4,Data[Date],"&lt;"&amp;EDATE(P$4,1))</f>
        <v>0</v>
      </c>
      <c r="Q48" s="2">
        <f>COUNTIFS(Data[Account],$C48,Data[Date],"&gt;="&amp;Q$4,Data[Date],"&lt;"&amp;EDATE(Q$4,1))</f>
        <v>0</v>
      </c>
      <c r="R48" s="2">
        <f>COUNTIFS(Data[Account],$C48,Data[Date],"&gt;="&amp;R$4,Data[Date],"&lt;"&amp;EDATE(R$4,1))</f>
        <v>0</v>
      </c>
      <c r="S48" s="2">
        <f>COUNTIFS(Data[Account],$C48,Data[Date],"&gt;="&amp;S$4,Data[Date],"&lt;"&amp;EDATE(S$4,1))</f>
        <v>0</v>
      </c>
      <c r="T48" s="2">
        <f>COUNTIFS(Data[Account],$C48,Data[Date],"&gt;="&amp;T$4,Data[Date],"&lt;"&amp;EDATE(T$4,1))</f>
        <v>0</v>
      </c>
      <c r="U48" s="2">
        <f>COUNTIFS(Data[Account],$C48,Data[Date],"&gt;="&amp;U$4,Data[Date],"&lt;"&amp;EDATE(U$4,1))</f>
        <v>0</v>
      </c>
      <c r="V48" s="2">
        <f>COUNTIFS(Data[Account],$C48,Data[Date],"&gt;="&amp;V$4,Data[Date],"&lt;"&amp;EDATE(V$4,1))</f>
        <v>0</v>
      </c>
      <c r="W48" s="2">
        <f>COUNTIFS(Data[Account],$C48,Data[Date],"&gt;="&amp;W$4,Data[Date],"&lt;"&amp;EDATE(W$4,1))</f>
        <v>0</v>
      </c>
      <c r="X48" s="2">
        <f>COUNTIFS(Data[Account],$C48,Data[Date],"&gt;="&amp;X$4,Data[Date],"&lt;"&amp;EDATE(X$4,1))</f>
        <v>0</v>
      </c>
      <c r="Y48" s="2">
        <f>COUNTIFS(Data[Account],$C48,Data[Date],"&gt;="&amp;Y$4,Data[Date],"&lt;"&amp;EDATE(Y$4,1))</f>
        <v>0</v>
      </c>
      <c r="Z48" s="2">
        <f>COUNTIFS(Data[Account],$C48,Data[Date],"&gt;="&amp;Z$4,Data[Date],"&lt;"&amp;EDATE(Z$4,1))</f>
        <v>0</v>
      </c>
      <c r="AA48" s="2">
        <f>COUNTIFS(Data[Account],$C48,Data[Date],"&gt;="&amp;AA$4,Data[Date],"&lt;"&amp;EDATE(AA$4,1))</f>
        <v>0</v>
      </c>
      <c r="AB48" s="2">
        <f>COUNTIFS(Data[Account],$C48,Data[Date],"&gt;="&amp;AB$4,Data[Date],"&lt;"&amp;EDATE(AB$4,1))</f>
        <v>0</v>
      </c>
    </row>
    <row r="49" spans="2:28" x14ac:dyDescent="0.25">
      <c r="B49" s="3">
        <f>MAX($B$4:B48)+1</f>
        <v>45</v>
      </c>
      <c r="C49" t="str" cm="1">
        <f t="array" ref="C49">IFERROR(INDEX(Data[Account],MATCH(0,INDEX(COUNTIF($C$4:C48,Data[Account]),0),0)),"")</f>
        <v>L&amp;T Technology Services</v>
      </c>
      <c r="D49" s="1" cm="1">
        <f t="array" ref="D49">IFERROR(_xlfn.SINGLE(INDEX(Data[Date],_xlfn.AGGREGATE(15,6,1/(Data[Account]=C49)*(ROW(Data[Account])-ROW(Data[[#Headers],[Account]])),1))),"")</f>
        <v>44074</v>
      </c>
      <c r="E49" s="2">
        <f>COUNTIFS(Data[Account],$C49,Data[Date],"&gt;="&amp;E$4,Data[Date],"&lt;"&amp;EDATE(E$4,1))</f>
        <v>0</v>
      </c>
      <c r="F49" s="2">
        <f>COUNTIFS(Data[Account],$C49,Data[Date],"&gt;="&amp;F$4,Data[Date],"&lt;"&amp;EDATE(F$4,1))</f>
        <v>1</v>
      </c>
      <c r="G49" s="2">
        <f>COUNTIFS(Data[Account],$C49,Data[Date],"&gt;="&amp;G$4,Data[Date],"&lt;"&amp;EDATE(G$4,1))</f>
        <v>0</v>
      </c>
      <c r="H49" s="2">
        <f>COUNTIFS(Data[Account],$C49,Data[Date],"&gt;="&amp;H$4,Data[Date],"&lt;"&amp;EDATE(H$4,1))</f>
        <v>2</v>
      </c>
      <c r="I49" s="2">
        <f>COUNTIFS(Data[Account],$C49,Data[Date],"&gt;="&amp;I$4,Data[Date],"&lt;"&amp;EDATE(I$4,1))</f>
        <v>1</v>
      </c>
      <c r="J49" s="2">
        <f>COUNTIFS(Data[Account],$C49,Data[Date],"&gt;="&amp;J$4,Data[Date],"&lt;"&amp;EDATE(J$4,1))</f>
        <v>1</v>
      </c>
      <c r="K49" s="2">
        <f>COUNTIFS(Data[Account],$C49,Data[Date],"&gt;="&amp;K$4,Data[Date],"&lt;"&amp;EDATE(K$4,1))</f>
        <v>1</v>
      </c>
      <c r="L49" s="2">
        <f>COUNTIFS(Data[Account],$C49,Data[Date],"&gt;="&amp;L$4,Data[Date],"&lt;"&amp;EDATE(L$4,1))</f>
        <v>0</v>
      </c>
      <c r="M49" s="2">
        <f>COUNTIFS(Data[Account],$C49,Data[Date],"&gt;="&amp;M$4,Data[Date],"&lt;"&amp;EDATE(M$4,1))</f>
        <v>1</v>
      </c>
      <c r="N49" s="2">
        <f>COUNTIFS(Data[Account],$C49,Data[Date],"&gt;="&amp;N$4,Data[Date],"&lt;"&amp;EDATE(N$4,1))</f>
        <v>1</v>
      </c>
      <c r="O49" s="2">
        <f>COUNTIFS(Data[Account],$C49,Data[Date],"&gt;="&amp;O$4,Data[Date],"&lt;"&amp;EDATE(O$4,1))</f>
        <v>0</v>
      </c>
      <c r="P49" s="2">
        <f>COUNTIFS(Data[Account],$C49,Data[Date],"&gt;="&amp;P$4,Data[Date],"&lt;"&amp;EDATE(P$4,1))</f>
        <v>1</v>
      </c>
      <c r="Q49" s="2">
        <f>COUNTIFS(Data[Account],$C49,Data[Date],"&gt;="&amp;Q$4,Data[Date],"&lt;"&amp;EDATE(Q$4,1))</f>
        <v>2</v>
      </c>
      <c r="R49" s="2">
        <f>COUNTIFS(Data[Account],$C49,Data[Date],"&gt;="&amp;R$4,Data[Date],"&lt;"&amp;EDATE(R$4,1))</f>
        <v>1</v>
      </c>
      <c r="S49" s="2">
        <f>COUNTIFS(Data[Account],$C49,Data[Date],"&gt;="&amp;S$4,Data[Date],"&lt;"&amp;EDATE(S$4,1))</f>
        <v>1</v>
      </c>
      <c r="T49" s="2">
        <f>COUNTIFS(Data[Account],$C49,Data[Date],"&gt;="&amp;T$4,Data[Date],"&lt;"&amp;EDATE(T$4,1))</f>
        <v>1</v>
      </c>
      <c r="U49" s="2">
        <f>COUNTIFS(Data[Account],$C49,Data[Date],"&gt;="&amp;U$4,Data[Date],"&lt;"&amp;EDATE(U$4,1))</f>
        <v>1</v>
      </c>
      <c r="V49" s="2">
        <f>COUNTIFS(Data[Account],$C49,Data[Date],"&gt;="&amp;V$4,Data[Date],"&lt;"&amp;EDATE(V$4,1))</f>
        <v>1</v>
      </c>
      <c r="W49" s="2">
        <f>COUNTIFS(Data[Account],$C49,Data[Date],"&gt;="&amp;W$4,Data[Date],"&lt;"&amp;EDATE(W$4,1))</f>
        <v>1</v>
      </c>
      <c r="X49" s="2">
        <f>COUNTIFS(Data[Account],$C49,Data[Date],"&gt;="&amp;X$4,Data[Date],"&lt;"&amp;EDATE(X$4,1))</f>
        <v>1</v>
      </c>
      <c r="Y49" s="2">
        <f>COUNTIFS(Data[Account],$C49,Data[Date],"&gt;="&amp;Y$4,Data[Date],"&lt;"&amp;EDATE(Y$4,1))</f>
        <v>1</v>
      </c>
      <c r="Z49" s="2">
        <f>COUNTIFS(Data[Account],$C49,Data[Date],"&gt;="&amp;Z$4,Data[Date],"&lt;"&amp;EDATE(Z$4,1))</f>
        <v>0</v>
      </c>
      <c r="AA49" s="2">
        <f>COUNTIFS(Data[Account],$C49,Data[Date],"&gt;="&amp;AA$4,Data[Date],"&lt;"&amp;EDATE(AA$4,1))</f>
        <v>0</v>
      </c>
      <c r="AB49" s="2">
        <f>COUNTIFS(Data[Account],$C49,Data[Date],"&gt;="&amp;AB$4,Data[Date],"&lt;"&amp;EDATE(AB$4,1))</f>
        <v>0</v>
      </c>
    </row>
    <row r="50" spans="2:28" x14ac:dyDescent="0.25">
      <c r="B50" s="3">
        <f>MAX($B$4:B49)+1</f>
        <v>46</v>
      </c>
      <c r="C50" t="str" cm="1">
        <f t="array" ref="C50">IFERROR(INDEX(Data[Account],MATCH(0,INDEX(COUNTIF($C$4:C49,Data[Account]),0),0)),"")</f>
        <v>Anthem</v>
      </c>
      <c r="D50" s="1" cm="1">
        <f t="array" ref="D50">IFERROR(_xlfn.SINGLE(INDEX(Data[Date],_xlfn.AGGREGATE(15,6,1/(Data[Account]=C50)*(ROW(Data[Account])-ROW(Data[[#Headers],[Account]])),1))),"")</f>
        <v>44074</v>
      </c>
      <c r="E50" s="2">
        <f>COUNTIFS(Data[Account],$C50,Data[Date],"&gt;="&amp;E$4,Data[Date],"&lt;"&amp;EDATE(E$4,1))</f>
        <v>0</v>
      </c>
      <c r="F50" s="2">
        <f>COUNTIFS(Data[Account],$C50,Data[Date],"&gt;="&amp;F$4,Data[Date],"&lt;"&amp;EDATE(F$4,1))</f>
        <v>1</v>
      </c>
      <c r="G50" s="2">
        <f>COUNTIFS(Data[Account],$C50,Data[Date],"&gt;="&amp;G$4,Data[Date],"&lt;"&amp;EDATE(G$4,1))</f>
        <v>1</v>
      </c>
      <c r="H50" s="2">
        <f>COUNTIFS(Data[Account],$C50,Data[Date],"&gt;="&amp;H$4,Data[Date],"&lt;"&amp;EDATE(H$4,1))</f>
        <v>1</v>
      </c>
      <c r="I50" s="2">
        <f>COUNTIFS(Data[Account],$C50,Data[Date],"&gt;="&amp;I$4,Data[Date],"&lt;"&amp;EDATE(I$4,1))</f>
        <v>2</v>
      </c>
      <c r="J50" s="2">
        <f>COUNTIFS(Data[Account],$C50,Data[Date],"&gt;="&amp;J$4,Data[Date],"&lt;"&amp;EDATE(J$4,1))</f>
        <v>2</v>
      </c>
      <c r="K50" s="2">
        <f>COUNTIFS(Data[Account],$C50,Data[Date],"&gt;="&amp;K$4,Data[Date],"&lt;"&amp;EDATE(K$4,1))</f>
        <v>2</v>
      </c>
      <c r="L50" s="2">
        <f>COUNTIFS(Data[Account],$C50,Data[Date],"&gt;="&amp;L$4,Data[Date],"&lt;"&amp;EDATE(L$4,1))</f>
        <v>1</v>
      </c>
      <c r="M50" s="2">
        <f>COUNTIFS(Data[Account],$C50,Data[Date],"&gt;="&amp;M$4,Data[Date],"&lt;"&amp;EDATE(M$4,1))</f>
        <v>3</v>
      </c>
      <c r="N50" s="2">
        <f>COUNTIFS(Data[Account],$C50,Data[Date],"&gt;="&amp;N$4,Data[Date],"&lt;"&amp;EDATE(N$4,1))</f>
        <v>1</v>
      </c>
      <c r="O50" s="2">
        <f>COUNTIFS(Data[Account],$C50,Data[Date],"&gt;="&amp;O$4,Data[Date],"&lt;"&amp;EDATE(O$4,1))</f>
        <v>0</v>
      </c>
      <c r="P50" s="2">
        <f>COUNTIFS(Data[Account],$C50,Data[Date],"&gt;="&amp;P$4,Data[Date],"&lt;"&amp;EDATE(P$4,1))</f>
        <v>1</v>
      </c>
      <c r="Q50" s="2">
        <f>COUNTIFS(Data[Account],$C50,Data[Date],"&gt;="&amp;Q$4,Data[Date],"&lt;"&amp;EDATE(Q$4,1))</f>
        <v>2</v>
      </c>
      <c r="R50" s="2">
        <f>COUNTIFS(Data[Account],$C50,Data[Date],"&gt;="&amp;R$4,Data[Date],"&lt;"&amp;EDATE(R$4,1))</f>
        <v>1</v>
      </c>
      <c r="S50" s="2">
        <f>COUNTIFS(Data[Account],$C50,Data[Date],"&gt;="&amp;S$4,Data[Date],"&lt;"&amp;EDATE(S$4,1))</f>
        <v>0</v>
      </c>
      <c r="T50" s="2">
        <f>COUNTIFS(Data[Account],$C50,Data[Date],"&gt;="&amp;T$4,Data[Date],"&lt;"&amp;EDATE(T$4,1))</f>
        <v>1</v>
      </c>
      <c r="U50" s="2">
        <f>COUNTIFS(Data[Account],$C50,Data[Date],"&gt;="&amp;U$4,Data[Date],"&lt;"&amp;EDATE(U$4,1))</f>
        <v>1</v>
      </c>
      <c r="V50" s="2">
        <f>COUNTIFS(Data[Account],$C50,Data[Date],"&gt;="&amp;V$4,Data[Date],"&lt;"&amp;EDATE(V$4,1))</f>
        <v>0</v>
      </c>
      <c r="W50" s="2">
        <f>COUNTIFS(Data[Account],$C50,Data[Date],"&gt;="&amp;W$4,Data[Date],"&lt;"&amp;EDATE(W$4,1))</f>
        <v>1</v>
      </c>
      <c r="X50" s="2">
        <f>COUNTIFS(Data[Account],$C50,Data[Date],"&gt;="&amp;X$4,Data[Date],"&lt;"&amp;EDATE(X$4,1))</f>
        <v>1</v>
      </c>
      <c r="Y50" s="2">
        <f>COUNTIFS(Data[Account],$C50,Data[Date],"&gt;="&amp;Y$4,Data[Date],"&lt;"&amp;EDATE(Y$4,1))</f>
        <v>0</v>
      </c>
      <c r="Z50" s="2">
        <f>COUNTIFS(Data[Account],$C50,Data[Date],"&gt;="&amp;Z$4,Data[Date],"&lt;"&amp;EDATE(Z$4,1))</f>
        <v>0</v>
      </c>
      <c r="AA50" s="2">
        <f>COUNTIFS(Data[Account],$C50,Data[Date],"&gt;="&amp;AA$4,Data[Date],"&lt;"&amp;EDATE(AA$4,1))</f>
        <v>0</v>
      </c>
      <c r="AB50" s="2">
        <f>COUNTIFS(Data[Account],$C50,Data[Date],"&gt;="&amp;AB$4,Data[Date],"&lt;"&amp;EDATE(AB$4,1))</f>
        <v>0</v>
      </c>
    </row>
    <row r="51" spans="2:28" x14ac:dyDescent="0.25">
      <c r="B51" s="3">
        <f>MAX($B$4:B50)+1</f>
        <v>47</v>
      </c>
      <c r="C51" t="str" cm="1">
        <f t="array" ref="C51">IFERROR(INDEX(Data[Account],MATCH(0,INDEX(COUNTIF($C$4:C50,Data[Account]),0),0)),"")</f>
        <v>Intuit</v>
      </c>
      <c r="D51" s="1" cm="1">
        <f t="array" ref="D51">IFERROR(_xlfn.SINGLE(INDEX(Data[Date],_xlfn.AGGREGATE(15,6,1/(Data[Account]=C51)*(ROW(Data[Account])-ROW(Data[[#Headers],[Account]])),1))),"")</f>
        <v>44076</v>
      </c>
      <c r="E51" s="2">
        <f>COUNTIFS(Data[Account],$C51,Data[Date],"&gt;="&amp;E$4,Data[Date],"&lt;"&amp;EDATE(E$4,1))</f>
        <v>0</v>
      </c>
      <c r="F51" s="2">
        <f>COUNTIFS(Data[Account],$C51,Data[Date],"&gt;="&amp;F$4,Data[Date],"&lt;"&amp;EDATE(F$4,1))</f>
        <v>0</v>
      </c>
      <c r="G51" s="2">
        <f>COUNTIFS(Data[Account],$C51,Data[Date],"&gt;="&amp;G$4,Data[Date],"&lt;"&amp;EDATE(G$4,1))</f>
        <v>1</v>
      </c>
      <c r="H51" s="2">
        <f>COUNTIFS(Data[Account],$C51,Data[Date],"&gt;="&amp;H$4,Data[Date],"&lt;"&amp;EDATE(H$4,1))</f>
        <v>1</v>
      </c>
      <c r="I51" s="2">
        <f>COUNTIFS(Data[Account],$C51,Data[Date],"&gt;="&amp;I$4,Data[Date],"&lt;"&amp;EDATE(I$4,1))</f>
        <v>3</v>
      </c>
      <c r="J51" s="2">
        <f>COUNTIFS(Data[Account],$C51,Data[Date],"&gt;="&amp;J$4,Data[Date],"&lt;"&amp;EDATE(J$4,1))</f>
        <v>1</v>
      </c>
      <c r="K51" s="2">
        <f>COUNTIFS(Data[Account],$C51,Data[Date],"&gt;="&amp;K$4,Data[Date],"&lt;"&amp;EDATE(K$4,1))</f>
        <v>0</v>
      </c>
      <c r="L51" s="2">
        <f>COUNTIFS(Data[Account],$C51,Data[Date],"&gt;="&amp;L$4,Data[Date],"&lt;"&amp;EDATE(L$4,1))</f>
        <v>2</v>
      </c>
      <c r="M51" s="2">
        <f>COUNTIFS(Data[Account],$C51,Data[Date],"&gt;="&amp;M$4,Data[Date],"&lt;"&amp;EDATE(M$4,1))</f>
        <v>0</v>
      </c>
      <c r="N51" s="2">
        <f>COUNTIFS(Data[Account],$C51,Data[Date],"&gt;="&amp;N$4,Data[Date],"&lt;"&amp;EDATE(N$4,1))</f>
        <v>3</v>
      </c>
      <c r="O51" s="2">
        <f>COUNTIFS(Data[Account],$C51,Data[Date],"&gt;="&amp;O$4,Data[Date],"&lt;"&amp;EDATE(O$4,1))</f>
        <v>0</v>
      </c>
      <c r="P51" s="2">
        <f>COUNTIFS(Data[Account],$C51,Data[Date],"&gt;="&amp;P$4,Data[Date],"&lt;"&amp;EDATE(P$4,1))</f>
        <v>2</v>
      </c>
      <c r="Q51" s="2">
        <f>COUNTIFS(Data[Account],$C51,Data[Date],"&gt;="&amp;Q$4,Data[Date],"&lt;"&amp;EDATE(Q$4,1))</f>
        <v>2</v>
      </c>
      <c r="R51" s="2">
        <f>COUNTIFS(Data[Account],$C51,Data[Date],"&gt;="&amp;R$4,Data[Date],"&lt;"&amp;EDATE(R$4,1))</f>
        <v>1</v>
      </c>
      <c r="S51" s="2">
        <f>COUNTIFS(Data[Account],$C51,Data[Date],"&gt;="&amp;S$4,Data[Date],"&lt;"&amp;EDATE(S$4,1))</f>
        <v>1</v>
      </c>
      <c r="T51" s="2">
        <f>COUNTIFS(Data[Account],$C51,Data[Date],"&gt;="&amp;T$4,Data[Date],"&lt;"&amp;EDATE(T$4,1))</f>
        <v>1</v>
      </c>
      <c r="U51" s="2">
        <f>COUNTIFS(Data[Account],$C51,Data[Date],"&gt;="&amp;U$4,Data[Date],"&lt;"&amp;EDATE(U$4,1))</f>
        <v>2</v>
      </c>
      <c r="V51" s="2">
        <f>COUNTIFS(Data[Account],$C51,Data[Date],"&gt;="&amp;V$4,Data[Date],"&lt;"&amp;EDATE(V$4,1))</f>
        <v>1</v>
      </c>
      <c r="W51" s="2">
        <f>COUNTIFS(Data[Account],$C51,Data[Date],"&gt;="&amp;W$4,Data[Date],"&lt;"&amp;EDATE(W$4,1))</f>
        <v>1</v>
      </c>
      <c r="X51" s="2">
        <f>COUNTIFS(Data[Account],$C51,Data[Date],"&gt;="&amp;X$4,Data[Date],"&lt;"&amp;EDATE(X$4,1))</f>
        <v>0</v>
      </c>
      <c r="Y51" s="2">
        <f>COUNTIFS(Data[Account],$C51,Data[Date],"&gt;="&amp;Y$4,Data[Date],"&lt;"&amp;EDATE(Y$4,1))</f>
        <v>1</v>
      </c>
      <c r="Z51" s="2">
        <f>COUNTIFS(Data[Account],$C51,Data[Date],"&gt;="&amp;Z$4,Data[Date],"&lt;"&amp;EDATE(Z$4,1))</f>
        <v>0</v>
      </c>
      <c r="AA51" s="2">
        <f>COUNTIFS(Data[Account],$C51,Data[Date],"&gt;="&amp;AA$4,Data[Date],"&lt;"&amp;EDATE(AA$4,1))</f>
        <v>0</v>
      </c>
      <c r="AB51" s="2">
        <f>COUNTIFS(Data[Account],$C51,Data[Date],"&gt;="&amp;AB$4,Data[Date],"&lt;"&amp;EDATE(AB$4,1))</f>
        <v>0</v>
      </c>
    </row>
    <row r="52" spans="2:28" x14ac:dyDescent="0.25">
      <c r="B52" s="3">
        <f>MAX($B$4:B51)+1</f>
        <v>48</v>
      </c>
      <c r="C52" t="str" cm="1">
        <f t="array" ref="C52">IFERROR(INDEX(Data[Account],MATCH(0,INDEX(COUNTIF($C$4:C51,Data[Account]),0),0)),"")</f>
        <v>Rivian Automotive</v>
      </c>
      <c r="D52" s="1" cm="1">
        <f t="array" ref="D52">IFERROR(_xlfn.SINGLE(INDEX(Data[Date],_xlfn.AGGREGATE(15,6,1/(Data[Account]=C52)*(ROW(Data[Account])-ROW(Data[[#Headers],[Account]])),1))),"")</f>
        <v>44076</v>
      </c>
      <c r="E52" s="2">
        <f>COUNTIFS(Data[Account],$C52,Data[Date],"&gt;="&amp;E$4,Data[Date],"&lt;"&amp;EDATE(E$4,1))</f>
        <v>0</v>
      </c>
      <c r="F52" s="2">
        <f>COUNTIFS(Data[Account],$C52,Data[Date],"&gt;="&amp;F$4,Data[Date],"&lt;"&amp;EDATE(F$4,1))</f>
        <v>0</v>
      </c>
      <c r="G52" s="2">
        <f>COUNTIFS(Data[Account],$C52,Data[Date],"&gt;="&amp;G$4,Data[Date],"&lt;"&amp;EDATE(G$4,1))</f>
        <v>1</v>
      </c>
      <c r="H52" s="2">
        <f>COUNTIFS(Data[Account],$C52,Data[Date],"&gt;="&amp;H$4,Data[Date],"&lt;"&amp;EDATE(H$4,1))</f>
        <v>1</v>
      </c>
      <c r="I52" s="2">
        <f>COUNTIFS(Data[Account],$C52,Data[Date],"&gt;="&amp;I$4,Data[Date],"&lt;"&amp;EDATE(I$4,1))</f>
        <v>2</v>
      </c>
      <c r="J52" s="2">
        <f>COUNTIFS(Data[Account],$C52,Data[Date],"&gt;="&amp;J$4,Data[Date],"&lt;"&amp;EDATE(J$4,1))</f>
        <v>0</v>
      </c>
      <c r="K52" s="2">
        <f>COUNTIFS(Data[Account],$C52,Data[Date],"&gt;="&amp;K$4,Data[Date],"&lt;"&amp;EDATE(K$4,1))</f>
        <v>1</v>
      </c>
      <c r="L52" s="2">
        <f>COUNTIFS(Data[Account],$C52,Data[Date],"&gt;="&amp;L$4,Data[Date],"&lt;"&amp;EDATE(L$4,1))</f>
        <v>2</v>
      </c>
      <c r="M52" s="2">
        <f>COUNTIFS(Data[Account],$C52,Data[Date],"&gt;="&amp;M$4,Data[Date],"&lt;"&amp;EDATE(M$4,1))</f>
        <v>2</v>
      </c>
      <c r="N52" s="2">
        <f>COUNTIFS(Data[Account],$C52,Data[Date],"&gt;="&amp;N$4,Data[Date],"&lt;"&amp;EDATE(N$4,1))</f>
        <v>1</v>
      </c>
      <c r="O52" s="2">
        <f>COUNTIFS(Data[Account],$C52,Data[Date],"&gt;="&amp;O$4,Data[Date],"&lt;"&amp;EDATE(O$4,1))</f>
        <v>1</v>
      </c>
      <c r="P52" s="2">
        <f>COUNTIFS(Data[Account],$C52,Data[Date],"&gt;="&amp;P$4,Data[Date],"&lt;"&amp;EDATE(P$4,1))</f>
        <v>1</v>
      </c>
      <c r="Q52" s="2">
        <f>COUNTIFS(Data[Account],$C52,Data[Date],"&gt;="&amp;Q$4,Data[Date],"&lt;"&amp;EDATE(Q$4,1))</f>
        <v>1</v>
      </c>
      <c r="R52" s="2">
        <f>COUNTIFS(Data[Account],$C52,Data[Date],"&gt;="&amp;R$4,Data[Date],"&lt;"&amp;EDATE(R$4,1))</f>
        <v>0</v>
      </c>
      <c r="S52" s="2">
        <f>COUNTIFS(Data[Account],$C52,Data[Date],"&gt;="&amp;S$4,Data[Date],"&lt;"&amp;EDATE(S$4,1))</f>
        <v>0</v>
      </c>
      <c r="T52" s="2">
        <f>COUNTIFS(Data[Account],$C52,Data[Date],"&gt;="&amp;T$4,Data[Date],"&lt;"&amp;EDATE(T$4,1))</f>
        <v>0</v>
      </c>
      <c r="U52" s="2">
        <f>COUNTIFS(Data[Account],$C52,Data[Date],"&gt;="&amp;U$4,Data[Date],"&lt;"&amp;EDATE(U$4,1))</f>
        <v>0</v>
      </c>
      <c r="V52" s="2">
        <f>COUNTIFS(Data[Account],$C52,Data[Date],"&gt;="&amp;V$4,Data[Date],"&lt;"&amp;EDATE(V$4,1))</f>
        <v>0</v>
      </c>
      <c r="W52" s="2">
        <f>COUNTIFS(Data[Account],$C52,Data[Date],"&gt;="&amp;W$4,Data[Date],"&lt;"&amp;EDATE(W$4,1))</f>
        <v>0</v>
      </c>
      <c r="X52" s="2">
        <f>COUNTIFS(Data[Account],$C52,Data[Date],"&gt;="&amp;X$4,Data[Date],"&lt;"&amp;EDATE(X$4,1))</f>
        <v>0</v>
      </c>
      <c r="Y52" s="2">
        <f>COUNTIFS(Data[Account],$C52,Data[Date],"&gt;="&amp;Y$4,Data[Date],"&lt;"&amp;EDATE(Y$4,1))</f>
        <v>0</v>
      </c>
      <c r="Z52" s="2">
        <f>COUNTIFS(Data[Account],$C52,Data[Date],"&gt;="&amp;Z$4,Data[Date],"&lt;"&amp;EDATE(Z$4,1))</f>
        <v>0</v>
      </c>
      <c r="AA52" s="2">
        <f>COUNTIFS(Data[Account],$C52,Data[Date],"&gt;="&amp;AA$4,Data[Date],"&lt;"&amp;EDATE(AA$4,1))</f>
        <v>0</v>
      </c>
      <c r="AB52" s="2">
        <f>COUNTIFS(Data[Account],$C52,Data[Date],"&gt;="&amp;AB$4,Data[Date],"&lt;"&amp;EDATE(AB$4,1))</f>
        <v>0</v>
      </c>
    </row>
    <row r="53" spans="2:28" x14ac:dyDescent="0.25">
      <c r="B53" s="3">
        <f>MAX($B$4:B52)+1</f>
        <v>49</v>
      </c>
      <c r="C53" t="str" cm="1">
        <f t="array" ref="C53">IFERROR(INDEX(Data[Account],MATCH(0,INDEX(COUNTIF($C$4:C52,Data[Account]),0),0)),"")</f>
        <v>General Motors Company</v>
      </c>
      <c r="D53" s="1" cm="1">
        <f t="array" ref="D53">IFERROR(_xlfn.SINGLE(INDEX(Data[Date],_xlfn.AGGREGATE(15,6,1/(Data[Account]=C53)*(ROW(Data[Account])-ROW(Data[[#Headers],[Account]])),1))),"")</f>
        <v>44077</v>
      </c>
      <c r="E53" s="2">
        <f>COUNTIFS(Data[Account],$C53,Data[Date],"&gt;="&amp;E$4,Data[Date],"&lt;"&amp;EDATE(E$4,1))</f>
        <v>0</v>
      </c>
      <c r="F53" s="2">
        <f>COUNTIFS(Data[Account],$C53,Data[Date],"&gt;="&amp;F$4,Data[Date],"&lt;"&amp;EDATE(F$4,1))</f>
        <v>0</v>
      </c>
      <c r="G53" s="2">
        <f>COUNTIFS(Data[Account],$C53,Data[Date],"&gt;="&amp;G$4,Data[Date],"&lt;"&amp;EDATE(G$4,1))</f>
        <v>1</v>
      </c>
      <c r="H53" s="2">
        <f>COUNTIFS(Data[Account],$C53,Data[Date],"&gt;="&amp;H$4,Data[Date],"&lt;"&amp;EDATE(H$4,1))</f>
        <v>1</v>
      </c>
      <c r="I53" s="2">
        <f>COUNTIFS(Data[Account],$C53,Data[Date],"&gt;="&amp;I$4,Data[Date],"&lt;"&amp;EDATE(I$4,1))</f>
        <v>1</v>
      </c>
      <c r="J53" s="2">
        <f>COUNTIFS(Data[Account],$C53,Data[Date],"&gt;="&amp;J$4,Data[Date],"&lt;"&amp;EDATE(J$4,1))</f>
        <v>1</v>
      </c>
      <c r="K53" s="2">
        <f>COUNTIFS(Data[Account],$C53,Data[Date],"&gt;="&amp;K$4,Data[Date],"&lt;"&amp;EDATE(K$4,1))</f>
        <v>1</v>
      </c>
      <c r="L53" s="2">
        <f>COUNTIFS(Data[Account],$C53,Data[Date],"&gt;="&amp;L$4,Data[Date],"&lt;"&amp;EDATE(L$4,1))</f>
        <v>1</v>
      </c>
      <c r="M53" s="2">
        <f>COUNTIFS(Data[Account],$C53,Data[Date],"&gt;="&amp;M$4,Data[Date],"&lt;"&amp;EDATE(M$4,1))</f>
        <v>1</v>
      </c>
      <c r="N53" s="2">
        <f>COUNTIFS(Data[Account],$C53,Data[Date],"&gt;="&amp;N$4,Data[Date],"&lt;"&amp;EDATE(N$4,1))</f>
        <v>1</v>
      </c>
      <c r="O53" s="2">
        <f>COUNTIFS(Data[Account],$C53,Data[Date],"&gt;="&amp;O$4,Data[Date],"&lt;"&amp;EDATE(O$4,1))</f>
        <v>3</v>
      </c>
      <c r="P53" s="2">
        <f>COUNTIFS(Data[Account],$C53,Data[Date],"&gt;="&amp;P$4,Data[Date],"&lt;"&amp;EDATE(P$4,1))</f>
        <v>1</v>
      </c>
      <c r="Q53" s="2">
        <f>COUNTIFS(Data[Account],$C53,Data[Date],"&gt;="&amp;Q$4,Data[Date],"&lt;"&amp;EDATE(Q$4,1))</f>
        <v>0</v>
      </c>
      <c r="R53" s="2">
        <f>COUNTIFS(Data[Account],$C53,Data[Date],"&gt;="&amp;R$4,Data[Date],"&lt;"&amp;EDATE(R$4,1))</f>
        <v>0</v>
      </c>
      <c r="S53" s="2">
        <f>COUNTIFS(Data[Account],$C53,Data[Date],"&gt;="&amp;S$4,Data[Date],"&lt;"&amp;EDATE(S$4,1))</f>
        <v>0</v>
      </c>
      <c r="T53" s="2">
        <f>COUNTIFS(Data[Account],$C53,Data[Date],"&gt;="&amp;T$4,Data[Date],"&lt;"&amp;EDATE(T$4,1))</f>
        <v>0</v>
      </c>
      <c r="U53" s="2">
        <f>COUNTIFS(Data[Account],$C53,Data[Date],"&gt;="&amp;U$4,Data[Date],"&lt;"&amp;EDATE(U$4,1))</f>
        <v>0</v>
      </c>
      <c r="V53" s="2">
        <f>COUNTIFS(Data[Account],$C53,Data[Date],"&gt;="&amp;V$4,Data[Date],"&lt;"&amp;EDATE(V$4,1))</f>
        <v>0</v>
      </c>
      <c r="W53" s="2">
        <f>COUNTIFS(Data[Account],$C53,Data[Date],"&gt;="&amp;W$4,Data[Date],"&lt;"&amp;EDATE(W$4,1))</f>
        <v>0</v>
      </c>
      <c r="X53" s="2">
        <f>COUNTIFS(Data[Account],$C53,Data[Date],"&gt;="&amp;X$4,Data[Date],"&lt;"&amp;EDATE(X$4,1))</f>
        <v>0</v>
      </c>
      <c r="Y53" s="2">
        <f>COUNTIFS(Data[Account],$C53,Data[Date],"&gt;="&amp;Y$4,Data[Date],"&lt;"&amp;EDATE(Y$4,1))</f>
        <v>0</v>
      </c>
      <c r="Z53" s="2">
        <f>COUNTIFS(Data[Account],$C53,Data[Date],"&gt;="&amp;Z$4,Data[Date],"&lt;"&amp;EDATE(Z$4,1))</f>
        <v>0</v>
      </c>
      <c r="AA53" s="2">
        <f>COUNTIFS(Data[Account],$C53,Data[Date],"&gt;="&amp;AA$4,Data[Date],"&lt;"&amp;EDATE(AA$4,1))</f>
        <v>0</v>
      </c>
      <c r="AB53" s="2">
        <f>COUNTIFS(Data[Account],$C53,Data[Date],"&gt;="&amp;AB$4,Data[Date],"&lt;"&amp;EDATE(AB$4,1))</f>
        <v>0</v>
      </c>
    </row>
    <row r="54" spans="2:28" x14ac:dyDescent="0.25">
      <c r="B54" s="3">
        <f>MAX($B$4:B53)+1</f>
        <v>50</v>
      </c>
      <c r="C54" t="str" cm="1">
        <f t="array" ref="C54">IFERROR(INDEX(Data[Account],MATCH(0,INDEX(COUNTIF($C$4:C53,Data[Account]),0),0)),"")</f>
        <v>Mckinsey &amp; Company United States</v>
      </c>
      <c r="D54" s="1" cm="1">
        <f t="array" ref="D54">IFERROR(_xlfn.SINGLE(INDEX(Data[Date],_xlfn.AGGREGATE(15,6,1/(Data[Account]=C54)*(ROW(Data[Account])-ROW(Data[[#Headers],[Account]])),1))),"")</f>
        <v>44077</v>
      </c>
      <c r="E54" s="2">
        <f>COUNTIFS(Data[Account],$C54,Data[Date],"&gt;="&amp;E$4,Data[Date],"&lt;"&amp;EDATE(E$4,1))</f>
        <v>0</v>
      </c>
      <c r="F54" s="2">
        <f>COUNTIFS(Data[Account],$C54,Data[Date],"&gt;="&amp;F$4,Data[Date],"&lt;"&amp;EDATE(F$4,1))</f>
        <v>0</v>
      </c>
      <c r="G54" s="2">
        <f>COUNTIFS(Data[Account],$C54,Data[Date],"&gt;="&amp;G$4,Data[Date],"&lt;"&amp;EDATE(G$4,1))</f>
        <v>2</v>
      </c>
      <c r="H54" s="2">
        <f>COUNTIFS(Data[Account],$C54,Data[Date],"&gt;="&amp;H$4,Data[Date],"&lt;"&amp;EDATE(H$4,1))</f>
        <v>3</v>
      </c>
      <c r="I54" s="2">
        <f>COUNTIFS(Data[Account],$C54,Data[Date],"&gt;="&amp;I$4,Data[Date],"&lt;"&amp;EDATE(I$4,1))</f>
        <v>1</v>
      </c>
      <c r="J54" s="2">
        <f>COUNTIFS(Data[Account],$C54,Data[Date],"&gt;="&amp;J$4,Data[Date],"&lt;"&amp;EDATE(J$4,1))</f>
        <v>2</v>
      </c>
      <c r="K54" s="2">
        <f>COUNTIFS(Data[Account],$C54,Data[Date],"&gt;="&amp;K$4,Data[Date],"&lt;"&amp;EDATE(K$4,1))</f>
        <v>1</v>
      </c>
      <c r="L54" s="2">
        <f>COUNTIFS(Data[Account],$C54,Data[Date],"&gt;="&amp;L$4,Data[Date],"&lt;"&amp;EDATE(L$4,1))</f>
        <v>4</v>
      </c>
      <c r="M54" s="2">
        <f>COUNTIFS(Data[Account],$C54,Data[Date],"&gt;="&amp;M$4,Data[Date],"&lt;"&amp;EDATE(M$4,1))</f>
        <v>5</v>
      </c>
      <c r="N54" s="2">
        <f>COUNTIFS(Data[Account],$C54,Data[Date],"&gt;="&amp;N$4,Data[Date],"&lt;"&amp;EDATE(N$4,1))</f>
        <v>1</v>
      </c>
      <c r="O54" s="2">
        <f>COUNTIFS(Data[Account],$C54,Data[Date],"&gt;="&amp;O$4,Data[Date],"&lt;"&amp;EDATE(O$4,1))</f>
        <v>1</v>
      </c>
      <c r="P54" s="2">
        <f>COUNTIFS(Data[Account],$C54,Data[Date],"&gt;="&amp;P$4,Data[Date],"&lt;"&amp;EDATE(P$4,1))</f>
        <v>3</v>
      </c>
      <c r="Q54" s="2">
        <f>COUNTIFS(Data[Account],$C54,Data[Date],"&gt;="&amp;Q$4,Data[Date],"&lt;"&amp;EDATE(Q$4,1))</f>
        <v>4</v>
      </c>
      <c r="R54" s="2">
        <f>COUNTIFS(Data[Account],$C54,Data[Date],"&gt;="&amp;R$4,Data[Date],"&lt;"&amp;EDATE(R$4,1))</f>
        <v>2</v>
      </c>
      <c r="S54" s="2">
        <f>COUNTIFS(Data[Account],$C54,Data[Date],"&gt;="&amp;S$4,Data[Date],"&lt;"&amp;EDATE(S$4,1))</f>
        <v>4</v>
      </c>
      <c r="T54" s="2">
        <f>COUNTIFS(Data[Account],$C54,Data[Date],"&gt;="&amp;T$4,Data[Date],"&lt;"&amp;EDATE(T$4,1))</f>
        <v>3</v>
      </c>
      <c r="U54" s="2">
        <f>COUNTIFS(Data[Account],$C54,Data[Date],"&gt;="&amp;U$4,Data[Date],"&lt;"&amp;EDATE(U$4,1))</f>
        <v>1</v>
      </c>
      <c r="V54" s="2">
        <f>COUNTIFS(Data[Account],$C54,Data[Date],"&gt;="&amp;V$4,Data[Date],"&lt;"&amp;EDATE(V$4,1))</f>
        <v>1</v>
      </c>
      <c r="W54" s="2">
        <f>COUNTIFS(Data[Account],$C54,Data[Date],"&gt;="&amp;W$4,Data[Date],"&lt;"&amp;EDATE(W$4,1))</f>
        <v>0</v>
      </c>
      <c r="X54" s="2">
        <f>COUNTIFS(Data[Account],$C54,Data[Date],"&gt;="&amp;X$4,Data[Date],"&lt;"&amp;EDATE(X$4,1))</f>
        <v>0</v>
      </c>
      <c r="Y54" s="2">
        <f>COUNTIFS(Data[Account],$C54,Data[Date],"&gt;="&amp;Y$4,Data[Date],"&lt;"&amp;EDATE(Y$4,1))</f>
        <v>0</v>
      </c>
      <c r="Z54" s="2">
        <f>COUNTIFS(Data[Account],$C54,Data[Date],"&gt;="&amp;Z$4,Data[Date],"&lt;"&amp;EDATE(Z$4,1))</f>
        <v>0</v>
      </c>
      <c r="AA54" s="2">
        <f>COUNTIFS(Data[Account],$C54,Data[Date],"&gt;="&amp;AA$4,Data[Date],"&lt;"&amp;EDATE(AA$4,1))</f>
        <v>0</v>
      </c>
      <c r="AB54" s="2">
        <f>COUNTIFS(Data[Account],$C54,Data[Date],"&gt;="&amp;AB$4,Data[Date],"&lt;"&amp;EDATE(AB$4,1))</f>
        <v>0</v>
      </c>
    </row>
    <row r="55" spans="2:28" x14ac:dyDescent="0.25">
      <c r="B55" s="3">
        <f>MAX($B$4:B54)+1</f>
        <v>51</v>
      </c>
      <c r="C55" t="str" cm="1">
        <f t="array" ref="C55">IFERROR(INDEX(Data[Account],MATCH(0,INDEX(COUNTIF($C$4:C54,Data[Account]),0),0)),"")</f>
        <v>Adobe</v>
      </c>
      <c r="D55" s="1" cm="1">
        <f t="array" ref="D55">IFERROR(_xlfn.SINGLE(INDEX(Data[Date],_xlfn.AGGREGATE(15,6,1/(Data[Account]=C55)*(ROW(Data[Account])-ROW(Data[[#Headers],[Account]])),1))),"")</f>
        <v>44079</v>
      </c>
      <c r="E55" s="2">
        <f>COUNTIFS(Data[Account],$C55,Data[Date],"&gt;="&amp;E$4,Data[Date],"&lt;"&amp;EDATE(E$4,1))</f>
        <v>0</v>
      </c>
      <c r="F55" s="2">
        <f>COUNTIFS(Data[Account],$C55,Data[Date],"&gt;="&amp;F$4,Data[Date],"&lt;"&amp;EDATE(F$4,1))</f>
        <v>0</v>
      </c>
      <c r="G55" s="2">
        <f>COUNTIFS(Data[Account],$C55,Data[Date],"&gt;="&amp;G$4,Data[Date],"&lt;"&amp;EDATE(G$4,1))</f>
        <v>1</v>
      </c>
      <c r="H55" s="2">
        <f>COUNTIFS(Data[Account],$C55,Data[Date],"&gt;="&amp;H$4,Data[Date],"&lt;"&amp;EDATE(H$4,1))</f>
        <v>3</v>
      </c>
      <c r="I55" s="2">
        <f>COUNTIFS(Data[Account],$C55,Data[Date],"&gt;="&amp;I$4,Data[Date],"&lt;"&amp;EDATE(I$4,1))</f>
        <v>1</v>
      </c>
      <c r="J55" s="2">
        <f>COUNTIFS(Data[Account],$C55,Data[Date],"&gt;="&amp;J$4,Data[Date],"&lt;"&amp;EDATE(J$4,1))</f>
        <v>3</v>
      </c>
      <c r="K55" s="2">
        <f>COUNTIFS(Data[Account],$C55,Data[Date],"&gt;="&amp;K$4,Data[Date],"&lt;"&amp;EDATE(K$4,1))</f>
        <v>4</v>
      </c>
      <c r="L55" s="2">
        <f>COUNTIFS(Data[Account],$C55,Data[Date],"&gt;="&amp;L$4,Data[Date],"&lt;"&amp;EDATE(L$4,1))</f>
        <v>1</v>
      </c>
      <c r="M55" s="2">
        <f>COUNTIFS(Data[Account],$C55,Data[Date],"&gt;="&amp;M$4,Data[Date],"&lt;"&amp;EDATE(M$4,1))</f>
        <v>2</v>
      </c>
      <c r="N55" s="2">
        <f>COUNTIFS(Data[Account],$C55,Data[Date],"&gt;="&amp;N$4,Data[Date],"&lt;"&amp;EDATE(N$4,1))</f>
        <v>3</v>
      </c>
      <c r="O55" s="2">
        <f>COUNTIFS(Data[Account],$C55,Data[Date],"&gt;="&amp;O$4,Data[Date],"&lt;"&amp;EDATE(O$4,1))</f>
        <v>1</v>
      </c>
      <c r="P55" s="2">
        <f>COUNTIFS(Data[Account],$C55,Data[Date],"&gt;="&amp;P$4,Data[Date],"&lt;"&amp;EDATE(P$4,1))</f>
        <v>1</v>
      </c>
      <c r="Q55" s="2">
        <f>COUNTIFS(Data[Account],$C55,Data[Date],"&gt;="&amp;Q$4,Data[Date],"&lt;"&amp;EDATE(Q$4,1))</f>
        <v>3</v>
      </c>
      <c r="R55" s="2">
        <f>COUNTIFS(Data[Account],$C55,Data[Date],"&gt;="&amp;R$4,Data[Date],"&lt;"&amp;EDATE(R$4,1))</f>
        <v>0</v>
      </c>
      <c r="S55" s="2">
        <f>COUNTIFS(Data[Account],$C55,Data[Date],"&gt;="&amp;S$4,Data[Date],"&lt;"&amp;EDATE(S$4,1))</f>
        <v>1</v>
      </c>
      <c r="T55" s="2">
        <f>COUNTIFS(Data[Account],$C55,Data[Date],"&gt;="&amp;T$4,Data[Date],"&lt;"&amp;EDATE(T$4,1))</f>
        <v>0</v>
      </c>
      <c r="U55" s="2">
        <f>COUNTIFS(Data[Account],$C55,Data[Date],"&gt;="&amp;U$4,Data[Date],"&lt;"&amp;EDATE(U$4,1))</f>
        <v>0</v>
      </c>
      <c r="V55" s="2">
        <f>COUNTIFS(Data[Account],$C55,Data[Date],"&gt;="&amp;V$4,Data[Date],"&lt;"&amp;EDATE(V$4,1))</f>
        <v>3</v>
      </c>
      <c r="W55" s="2">
        <f>COUNTIFS(Data[Account],$C55,Data[Date],"&gt;="&amp;W$4,Data[Date],"&lt;"&amp;EDATE(W$4,1))</f>
        <v>2</v>
      </c>
      <c r="X55" s="2">
        <f>COUNTIFS(Data[Account],$C55,Data[Date],"&gt;="&amp;X$4,Data[Date],"&lt;"&amp;EDATE(X$4,1))</f>
        <v>1</v>
      </c>
      <c r="Y55" s="2">
        <f>COUNTIFS(Data[Account],$C55,Data[Date],"&gt;="&amp;Y$4,Data[Date],"&lt;"&amp;EDATE(Y$4,1))</f>
        <v>0</v>
      </c>
      <c r="Z55" s="2">
        <f>COUNTIFS(Data[Account],$C55,Data[Date],"&gt;="&amp;Z$4,Data[Date],"&lt;"&amp;EDATE(Z$4,1))</f>
        <v>0</v>
      </c>
      <c r="AA55" s="2">
        <f>COUNTIFS(Data[Account],$C55,Data[Date],"&gt;="&amp;AA$4,Data[Date],"&lt;"&amp;EDATE(AA$4,1))</f>
        <v>0</v>
      </c>
      <c r="AB55" s="2">
        <f>COUNTIFS(Data[Account],$C55,Data[Date],"&gt;="&amp;AB$4,Data[Date],"&lt;"&amp;EDATE(AB$4,1))</f>
        <v>0</v>
      </c>
    </row>
    <row r="56" spans="2:28" x14ac:dyDescent="0.25">
      <c r="B56" s="3">
        <f>MAX($B$4:B55)+1</f>
        <v>52</v>
      </c>
      <c r="C56" t="str" cm="1">
        <f t="array" ref="C56">IFERROR(INDEX(Data[Account],MATCH(0,INDEX(COUNTIF($C$4:C55,Data[Account]),0),0)),"")</f>
        <v>Amazon Development Center</v>
      </c>
      <c r="D56" s="1" cm="1">
        <f t="array" ref="D56">IFERROR(_xlfn.SINGLE(INDEX(Data[Date],_xlfn.AGGREGATE(15,6,1/(Data[Account]=C56)*(ROW(Data[Account])-ROW(Data[[#Headers],[Account]])),1))),"")</f>
        <v>44085</v>
      </c>
      <c r="E56" s="2">
        <f>COUNTIFS(Data[Account],$C56,Data[Date],"&gt;="&amp;E$4,Data[Date],"&lt;"&amp;EDATE(E$4,1))</f>
        <v>0</v>
      </c>
      <c r="F56" s="2">
        <f>COUNTIFS(Data[Account],$C56,Data[Date],"&gt;="&amp;F$4,Data[Date],"&lt;"&amp;EDATE(F$4,1))</f>
        <v>0</v>
      </c>
      <c r="G56" s="2">
        <f>COUNTIFS(Data[Account],$C56,Data[Date],"&gt;="&amp;G$4,Data[Date],"&lt;"&amp;EDATE(G$4,1))</f>
        <v>2</v>
      </c>
      <c r="H56" s="2">
        <f>COUNTIFS(Data[Account],$C56,Data[Date],"&gt;="&amp;H$4,Data[Date],"&lt;"&amp;EDATE(H$4,1))</f>
        <v>1</v>
      </c>
      <c r="I56" s="2">
        <f>COUNTIFS(Data[Account],$C56,Data[Date],"&gt;="&amp;I$4,Data[Date],"&lt;"&amp;EDATE(I$4,1))</f>
        <v>1</v>
      </c>
      <c r="J56" s="2">
        <f>COUNTIFS(Data[Account],$C56,Data[Date],"&gt;="&amp;J$4,Data[Date],"&lt;"&amp;EDATE(J$4,1))</f>
        <v>1</v>
      </c>
      <c r="K56" s="2">
        <f>COUNTIFS(Data[Account],$C56,Data[Date],"&gt;="&amp;K$4,Data[Date],"&lt;"&amp;EDATE(K$4,1))</f>
        <v>1</v>
      </c>
      <c r="L56" s="2">
        <f>COUNTIFS(Data[Account],$C56,Data[Date],"&gt;="&amp;L$4,Data[Date],"&lt;"&amp;EDATE(L$4,1))</f>
        <v>0</v>
      </c>
      <c r="M56" s="2">
        <f>COUNTIFS(Data[Account],$C56,Data[Date],"&gt;="&amp;M$4,Data[Date],"&lt;"&amp;EDATE(M$4,1))</f>
        <v>3</v>
      </c>
      <c r="N56" s="2">
        <f>COUNTIFS(Data[Account],$C56,Data[Date],"&gt;="&amp;N$4,Data[Date],"&lt;"&amp;EDATE(N$4,1))</f>
        <v>2</v>
      </c>
      <c r="O56" s="2">
        <f>COUNTIFS(Data[Account],$C56,Data[Date],"&gt;="&amp;O$4,Data[Date],"&lt;"&amp;EDATE(O$4,1))</f>
        <v>1</v>
      </c>
      <c r="P56" s="2">
        <f>COUNTIFS(Data[Account],$C56,Data[Date],"&gt;="&amp;P$4,Data[Date],"&lt;"&amp;EDATE(P$4,1))</f>
        <v>0</v>
      </c>
      <c r="Q56" s="2">
        <f>COUNTIFS(Data[Account],$C56,Data[Date],"&gt;="&amp;Q$4,Data[Date],"&lt;"&amp;EDATE(Q$4,1))</f>
        <v>1</v>
      </c>
      <c r="R56" s="2">
        <f>COUNTIFS(Data[Account],$C56,Data[Date],"&gt;="&amp;R$4,Data[Date],"&lt;"&amp;EDATE(R$4,1))</f>
        <v>1</v>
      </c>
      <c r="S56" s="2">
        <f>COUNTIFS(Data[Account],$C56,Data[Date],"&gt;="&amp;S$4,Data[Date],"&lt;"&amp;EDATE(S$4,1))</f>
        <v>1</v>
      </c>
      <c r="T56" s="2">
        <f>COUNTIFS(Data[Account],$C56,Data[Date],"&gt;="&amp;T$4,Data[Date],"&lt;"&amp;EDATE(T$4,1))</f>
        <v>2</v>
      </c>
      <c r="U56" s="2">
        <f>COUNTIFS(Data[Account],$C56,Data[Date],"&gt;="&amp;U$4,Data[Date],"&lt;"&amp;EDATE(U$4,1))</f>
        <v>11</v>
      </c>
      <c r="V56" s="2">
        <f>COUNTIFS(Data[Account],$C56,Data[Date],"&gt;="&amp;V$4,Data[Date],"&lt;"&amp;EDATE(V$4,1))</f>
        <v>1</v>
      </c>
      <c r="W56" s="2">
        <f>COUNTIFS(Data[Account],$C56,Data[Date],"&gt;="&amp;W$4,Data[Date],"&lt;"&amp;EDATE(W$4,1))</f>
        <v>0</v>
      </c>
      <c r="X56" s="2">
        <f>COUNTIFS(Data[Account],$C56,Data[Date],"&gt;="&amp;X$4,Data[Date],"&lt;"&amp;EDATE(X$4,1))</f>
        <v>0</v>
      </c>
      <c r="Y56" s="2">
        <f>COUNTIFS(Data[Account],$C56,Data[Date],"&gt;="&amp;Y$4,Data[Date],"&lt;"&amp;EDATE(Y$4,1))</f>
        <v>0</v>
      </c>
      <c r="Z56" s="2">
        <f>COUNTIFS(Data[Account],$C56,Data[Date],"&gt;="&amp;Z$4,Data[Date],"&lt;"&amp;EDATE(Z$4,1))</f>
        <v>0</v>
      </c>
      <c r="AA56" s="2">
        <f>COUNTIFS(Data[Account],$C56,Data[Date],"&gt;="&amp;AA$4,Data[Date],"&lt;"&amp;EDATE(AA$4,1))</f>
        <v>0</v>
      </c>
      <c r="AB56" s="2">
        <f>COUNTIFS(Data[Account],$C56,Data[Date],"&gt;="&amp;AB$4,Data[Date],"&lt;"&amp;EDATE(AB$4,1))</f>
        <v>0</v>
      </c>
    </row>
    <row r="57" spans="2:28" x14ac:dyDescent="0.25">
      <c r="B57" s="3">
        <f>MAX($B$4:B56)+1</f>
        <v>53</v>
      </c>
      <c r="C57" t="str" cm="1">
        <f t="array" ref="C57">IFERROR(INDEX(Data[Account],MATCH(0,INDEX(COUNTIF($C$4:C56,Data[Account]),0),0)),"")</f>
        <v>Blackrock Financial Management</v>
      </c>
      <c r="D57" s="1" cm="1">
        <f t="array" ref="D57">IFERROR(_xlfn.SINGLE(INDEX(Data[Date],_xlfn.AGGREGATE(15,6,1/(Data[Account]=C57)*(ROW(Data[Account])-ROW(Data[[#Headers],[Account]])),1))),"")</f>
        <v>44085</v>
      </c>
      <c r="E57" s="2">
        <f>COUNTIFS(Data[Account],$C57,Data[Date],"&gt;="&amp;E$4,Data[Date],"&lt;"&amp;EDATE(E$4,1))</f>
        <v>0</v>
      </c>
      <c r="F57" s="2">
        <f>COUNTIFS(Data[Account],$C57,Data[Date],"&gt;="&amp;F$4,Data[Date],"&lt;"&amp;EDATE(F$4,1))</f>
        <v>0</v>
      </c>
      <c r="G57" s="2">
        <f>COUNTIFS(Data[Account],$C57,Data[Date],"&gt;="&amp;G$4,Data[Date],"&lt;"&amp;EDATE(G$4,1))</f>
        <v>3</v>
      </c>
      <c r="H57" s="2">
        <f>COUNTIFS(Data[Account],$C57,Data[Date],"&gt;="&amp;H$4,Data[Date],"&lt;"&amp;EDATE(H$4,1))</f>
        <v>2</v>
      </c>
      <c r="I57" s="2">
        <f>COUNTIFS(Data[Account],$C57,Data[Date],"&gt;="&amp;I$4,Data[Date],"&lt;"&amp;EDATE(I$4,1))</f>
        <v>1</v>
      </c>
      <c r="J57" s="2">
        <f>COUNTIFS(Data[Account],$C57,Data[Date],"&gt;="&amp;J$4,Data[Date],"&lt;"&amp;EDATE(J$4,1))</f>
        <v>1</v>
      </c>
      <c r="K57" s="2">
        <f>COUNTIFS(Data[Account],$C57,Data[Date],"&gt;="&amp;K$4,Data[Date],"&lt;"&amp;EDATE(K$4,1))</f>
        <v>1</v>
      </c>
      <c r="L57" s="2">
        <f>COUNTIFS(Data[Account],$C57,Data[Date],"&gt;="&amp;L$4,Data[Date],"&lt;"&amp;EDATE(L$4,1))</f>
        <v>0</v>
      </c>
      <c r="M57" s="2">
        <f>COUNTIFS(Data[Account],$C57,Data[Date],"&gt;="&amp;M$4,Data[Date],"&lt;"&amp;EDATE(M$4,1))</f>
        <v>6</v>
      </c>
      <c r="N57" s="2">
        <f>COUNTIFS(Data[Account],$C57,Data[Date],"&gt;="&amp;N$4,Data[Date],"&lt;"&amp;EDATE(N$4,1))</f>
        <v>2</v>
      </c>
      <c r="O57" s="2">
        <f>COUNTIFS(Data[Account],$C57,Data[Date],"&gt;="&amp;O$4,Data[Date],"&lt;"&amp;EDATE(O$4,1))</f>
        <v>0</v>
      </c>
      <c r="P57" s="2">
        <f>COUNTIFS(Data[Account],$C57,Data[Date],"&gt;="&amp;P$4,Data[Date],"&lt;"&amp;EDATE(P$4,1))</f>
        <v>1</v>
      </c>
      <c r="Q57" s="2">
        <f>COUNTIFS(Data[Account],$C57,Data[Date],"&gt;="&amp;Q$4,Data[Date],"&lt;"&amp;EDATE(Q$4,1))</f>
        <v>2</v>
      </c>
      <c r="R57" s="2">
        <f>COUNTIFS(Data[Account],$C57,Data[Date],"&gt;="&amp;R$4,Data[Date],"&lt;"&amp;EDATE(R$4,1))</f>
        <v>0</v>
      </c>
      <c r="S57" s="2">
        <f>COUNTIFS(Data[Account],$C57,Data[Date],"&gt;="&amp;S$4,Data[Date],"&lt;"&amp;EDATE(S$4,1))</f>
        <v>0</v>
      </c>
      <c r="T57" s="2">
        <f>COUNTIFS(Data[Account],$C57,Data[Date],"&gt;="&amp;T$4,Data[Date],"&lt;"&amp;EDATE(T$4,1))</f>
        <v>0</v>
      </c>
      <c r="U57" s="2">
        <f>COUNTIFS(Data[Account],$C57,Data[Date],"&gt;="&amp;U$4,Data[Date],"&lt;"&amp;EDATE(U$4,1))</f>
        <v>0</v>
      </c>
      <c r="V57" s="2">
        <f>COUNTIFS(Data[Account],$C57,Data[Date],"&gt;="&amp;V$4,Data[Date],"&lt;"&amp;EDATE(V$4,1))</f>
        <v>0</v>
      </c>
      <c r="W57" s="2">
        <f>COUNTIFS(Data[Account],$C57,Data[Date],"&gt;="&amp;W$4,Data[Date],"&lt;"&amp;EDATE(W$4,1))</f>
        <v>0</v>
      </c>
      <c r="X57" s="2">
        <f>COUNTIFS(Data[Account],$C57,Data[Date],"&gt;="&amp;X$4,Data[Date],"&lt;"&amp;EDATE(X$4,1))</f>
        <v>0</v>
      </c>
      <c r="Y57" s="2">
        <f>COUNTIFS(Data[Account],$C57,Data[Date],"&gt;="&amp;Y$4,Data[Date],"&lt;"&amp;EDATE(Y$4,1))</f>
        <v>0</v>
      </c>
      <c r="Z57" s="2">
        <f>COUNTIFS(Data[Account],$C57,Data[Date],"&gt;="&amp;Z$4,Data[Date],"&lt;"&amp;EDATE(Z$4,1))</f>
        <v>0</v>
      </c>
      <c r="AA57" s="2">
        <f>COUNTIFS(Data[Account],$C57,Data[Date],"&gt;="&amp;AA$4,Data[Date],"&lt;"&amp;EDATE(AA$4,1))</f>
        <v>0</v>
      </c>
      <c r="AB57" s="2">
        <f>COUNTIFS(Data[Account],$C57,Data[Date],"&gt;="&amp;AB$4,Data[Date],"&lt;"&amp;EDATE(AB$4,1))</f>
        <v>0</v>
      </c>
    </row>
    <row r="58" spans="2:28" x14ac:dyDescent="0.25">
      <c r="B58" s="3">
        <f>MAX($B$4:B57)+1</f>
        <v>54</v>
      </c>
      <c r="C58" t="str" cm="1">
        <f t="array" ref="C58">IFERROR(INDEX(Data[Account],MATCH(0,INDEX(COUNTIF($C$4:C57,Data[Account]),0),0)),"")</f>
        <v>Synechron</v>
      </c>
      <c r="D58" s="1" cm="1">
        <f t="array" ref="D58">IFERROR(_xlfn.SINGLE(INDEX(Data[Date],_xlfn.AGGREGATE(15,6,1/(Data[Account]=C58)*(ROW(Data[Account])-ROW(Data[[#Headers],[Account]])),1))),"")</f>
        <v>44085</v>
      </c>
      <c r="E58" s="2">
        <f>COUNTIFS(Data[Account],$C58,Data[Date],"&gt;="&amp;E$4,Data[Date],"&lt;"&amp;EDATE(E$4,1))</f>
        <v>0</v>
      </c>
      <c r="F58" s="2">
        <f>COUNTIFS(Data[Account],$C58,Data[Date],"&gt;="&amp;F$4,Data[Date],"&lt;"&amp;EDATE(F$4,1))</f>
        <v>0</v>
      </c>
      <c r="G58" s="2">
        <f>COUNTIFS(Data[Account],$C58,Data[Date],"&gt;="&amp;G$4,Data[Date],"&lt;"&amp;EDATE(G$4,1))</f>
        <v>3</v>
      </c>
      <c r="H58" s="2">
        <f>COUNTIFS(Data[Account],$C58,Data[Date],"&gt;="&amp;H$4,Data[Date],"&lt;"&amp;EDATE(H$4,1))</f>
        <v>0</v>
      </c>
      <c r="I58" s="2">
        <f>COUNTIFS(Data[Account],$C58,Data[Date],"&gt;="&amp;I$4,Data[Date],"&lt;"&amp;EDATE(I$4,1))</f>
        <v>0</v>
      </c>
      <c r="J58" s="2">
        <f>COUNTIFS(Data[Account],$C58,Data[Date],"&gt;="&amp;J$4,Data[Date],"&lt;"&amp;EDATE(J$4,1))</f>
        <v>0</v>
      </c>
      <c r="K58" s="2">
        <f>COUNTIFS(Data[Account],$C58,Data[Date],"&gt;="&amp;K$4,Data[Date],"&lt;"&amp;EDATE(K$4,1))</f>
        <v>0</v>
      </c>
      <c r="L58" s="2">
        <f>COUNTIFS(Data[Account],$C58,Data[Date],"&gt;="&amp;L$4,Data[Date],"&lt;"&amp;EDATE(L$4,1))</f>
        <v>0</v>
      </c>
      <c r="M58" s="2">
        <f>COUNTIFS(Data[Account],$C58,Data[Date],"&gt;="&amp;M$4,Data[Date],"&lt;"&amp;EDATE(M$4,1))</f>
        <v>0</v>
      </c>
      <c r="N58" s="2">
        <f>COUNTIFS(Data[Account],$C58,Data[Date],"&gt;="&amp;N$4,Data[Date],"&lt;"&amp;EDATE(N$4,1))</f>
        <v>0</v>
      </c>
      <c r="O58" s="2">
        <f>COUNTIFS(Data[Account],$C58,Data[Date],"&gt;="&amp;O$4,Data[Date],"&lt;"&amp;EDATE(O$4,1))</f>
        <v>0</v>
      </c>
      <c r="P58" s="2">
        <f>COUNTIFS(Data[Account],$C58,Data[Date],"&gt;="&amp;P$4,Data[Date],"&lt;"&amp;EDATE(P$4,1))</f>
        <v>0</v>
      </c>
      <c r="Q58" s="2">
        <f>COUNTIFS(Data[Account],$C58,Data[Date],"&gt;="&amp;Q$4,Data[Date],"&lt;"&amp;EDATE(Q$4,1))</f>
        <v>0</v>
      </c>
      <c r="R58" s="2">
        <f>COUNTIFS(Data[Account],$C58,Data[Date],"&gt;="&amp;R$4,Data[Date],"&lt;"&amp;EDATE(R$4,1))</f>
        <v>0</v>
      </c>
      <c r="S58" s="2">
        <f>COUNTIFS(Data[Account],$C58,Data[Date],"&gt;="&amp;S$4,Data[Date],"&lt;"&amp;EDATE(S$4,1))</f>
        <v>0</v>
      </c>
      <c r="T58" s="2">
        <f>COUNTIFS(Data[Account],$C58,Data[Date],"&gt;="&amp;T$4,Data[Date],"&lt;"&amp;EDATE(T$4,1))</f>
        <v>0</v>
      </c>
      <c r="U58" s="2">
        <f>COUNTIFS(Data[Account],$C58,Data[Date],"&gt;="&amp;U$4,Data[Date],"&lt;"&amp;EDATE(U$4,1))</f>
        <v>0</v>
      </c>
      <c r="V58" s="2">
        <f>COUNTIFS(Data[Account],$C58,Data[Date],"&gt;="&amp;V$4,Data[Date],"&lt;"&amp;EDATE(V$4,1))</f>
        <v>0</v>
      </c>
      <c r="W58" s="2">
        <f>COUNTIFS(Data[Account],$C58,Data[Date],"&gt;="&amp;W$4,Data[Date],"&lt;"&amp;EDATE(W$4,1))</f>
        <v>0</v>
      </c>
      <c r="X58" s="2">
        <f>COUNTIFS(Data[Account],$C58,Data[Date],"&gt;="&amp;X$4,Data[Date],"&lt;"&amp;EDATE(X$4,1))</f>
        <v>0</v>
      </c>
      <c r="Y58" s="2">
        <f>COUNTIFS(Data[Account],$C58,Data[Date],"&gt;="&amp;Y$4,Data[Date],"&lt;"&amp;EDATE(Y$4,1))</f>
        <v>0</v>
      </c>
      <c r="Z58" s="2">
        <f>COUNTIFS(Data[Account],$C58,Data[Date],"&gt;="&amp;Z$4,Data[Date],"&lt;"&amp;EDATE(Z$4,1))</f>
        <v>0</v>
      </c>
      <c r="AA58" s="2">
        <f>COUNTIFS(Data[Account],$C58,Data[Date],"&gt;="&amp;AA$4,Data[Date],"&lt;"&amp;EDATE(AA$4,1))</f>
        <v>0</v>
      </c>
      <c r="AB58" s="2">
        <f>COUNTIFS(Data[Account],$C58,Data[Date],"&gt;="&amp;AB$4,Data[Date],"&lt;"&amp;EDATE(AB$4,1))</f>
        <v>0</v>
      </c>
    </row>
    <row r="59" spans="2:28" x14ac:dyDescent="0.25">
      <c r="B59" s="3">
        <f>MAX($B$4:B58)+1</f>
        <v>55</v>
      </c>
      <c r="C59" t="str" cm="1">
        <f t="array" ref="C59">IFERROR(INDEX(Data[Account],MATCH(0,INDEX(COUNTIF($C$4:C58,Data[Account]),0),0)),"")</f>
        <v>Goldman Sachs Services</v>
      </c>
      <c r="D59" s="1" cm="1">
        <f t="array" ref="D59">IFERROR(_xlfn.SINGLE(INDEX(Data[Date],_xlfn.AGGREGATE(15,6,1/(Data[Account]=C59)*(ROW(Data[Account])-ROW(Data[[#Headers],[Account]])),1))),"")</f>
        <v>44086</v>
      </c>
      <c r="E59" s="2">
        <f>COUNTIFS(Data[Account],$C59,Data[Date],"&gt;="&amp;E$4,Data[Date],"&lt;"&amp;EDATE(E$4,1))</f>
        <v>0</v>
      </c>
      <c r="F59" s="2">
        <f>COUNTIFS(Data[Account],$C59,Data[Date],"&gt;="&amp;F$4,Data[Date],"&lt;"&amp;EDATE(F$4,1))</f>
        <v>0</v>
      </c>
      <c r="G59" s="2">
        <f>COUNTIFS(Data[Account],$C59,Data[Date],"&gt;="&amp;G$4,Data[Date],"&lt;"&amp;EDATE(G$4,1))</f>
        <v>1</v>
      </c>
      <c r="H59" s="2">
        <f>COUNTIFS(Data[Account],$C59,Data[Date],"&gt;="&amp;H$4,Data[Date],"&lt;"&amp;EDATE(H$4,1))</f>
        <v>0</v>
      </c>
      <c r="I59" s="2">
        <f>COUNTIFS(Data[Account],$C59,Data[Date],"&gt;="&amp;I$4,Data[Date],"&lt;"&amp;EDATE(I$4,1))</f>
        <v>0</v>
      </c>
      <c r="J59" s="2">
        <f>COUNTIFS(Data[Account],$C59,Data[Date],"&gt;="&amp;J$4,Data[Date],"&lt;"&amp;EDATE(J$4,1))</f>
        <v>0</v>
      </c>
      <c r="K59" s="2">
        <f>COUNTIFS(Data[Account],$C59,Data[Date],"&gt;="&amp;K$4,Data[Date],"&lt;"&amp;EDATE(K$4,1))</f>
        <v>0</v>
      </c>
      <c r="L59" s="2">
        <f>COUNTIFS(Data[Account],$C59,Data[Date],"&gt;="&amp;L$4,Data[Date],"&lt;"&amp;EDATE(L$4,1))</f>
        <v>0</v>
      </c>
      <c r="M59" s="2">
        <f>COUNTIFS(Data[Account],$C59,Data[Date],"&gt;="&amp;M$4,Data[Date],"&lt;"&amp;EDATE(M$4,1))</f>
        <v>0</v>
      </c>
      <c r="N59" s="2">
        <f>COUNTIFS(Data[Account],$C59,Data[Date],"&gt;="&amp;N$4,Data[Date],"&lt;"&amp;EDATE(N$4,1))</f>
        <v>0</v>
      </c>
      <c r="O59" s="2">
        <f>COUNTIFS(Data[Account],$C59,Data[Date],"&gt;="&amp;O$4,Data[Date],"&lt;"&amp;EDATE(O$4,1))</f>
        <v>0</v>
      </c>
      <c r="P59" s="2">
        <f>COUNTIFS(Data[Account],$C59,Data[Date],"&gt;="&amp;P$4,Data[Date],"&lt;"&amp;EDATE(P$4,1))</f>
        <v>0</v>
      </c>
      <c r="Q59" s="2">
        <f>COUNTIFS(Data[Account],$C59,Data[Date],"&gt;="&amp;Q$4,Data[Date],"&lt;"&amp;EDATE(Q$4,1))</f>
        <v>0</v>
      </c>
      <c r="R59" s="2">
        <f>COUNTIFS(Data[Account],$C59,Data[Date],"&gt;="&amp;R$4,Data[Date],"&lt;"&amp;EDATE(R$4,1))</f>
        <v>0</v>
      </c>
      <c r="S59" s="2">
        <f>COUNTIFS(Data[Account],$C59,Data[Date],"&gt;="&amp;S$4,Data[Date],"&lt;"&amp;EDATE(S$4,1))</f>
        <v>0</v>
      </c>
      <c r="T59" s="2">
        <f>COUNTIFS(Data[Account],$C59,Data[Date],"&gt;="&amp;T$4,Data[Date],"&lt;"&amp;EDATE(T$4,1))</f>
        <v>0</v>
      </c>
      <c r="U59" s="2">
        <f>COUNTIFS(Data[Account],$C59,Data[Date],"&gt;="&amp;U$4,Data[Date],"&lt;"&amp;EDATE(U$4,1))</f>
        <v>0</v>
      </c>
      <c r="V59" s="2">
        <f>COUNTIFS(Data[Account],$C59,Data[Date],"&gt;="&amp;V$4,Data[Date],"&lt;"&amp;EDATE(V$4,1))</f>
        <v>0</v>
      </c>
      <c r="W59" s="2">
        <f>COUNTIFS(Data[Account],$C59,Data[Date],"&gt;="&amp;W$4,Data[Date],"&lt;"&amp;EDATE(W$4,1))</f>
        <v>0</v>
      </c>
      <c r="X59" s="2">
        <f>COUNTIFS(Data[Account],$C59,Data[Date],"&gt;="&amp;X$4,Data[Date],"&lt;"&amp;EDATE(X$4,1))</f>
        <v>0</v>
      </c>
      <c r="Y59" s="2">
        <f>COUNTIFS(Data[Account],$C59,Data[Date],"&gt;="&amp;Y$4,Data[Date],"&lt;"&amp;EDATE(Y$4,1))</f>
        <v>0</v>
      </c>
      <c r="Z59" s="2">
        <f>COUNTIFS(Data[Account],$C59,Data[Date],"&gt;="&amp;Z$4,Data[Date],"&lt;"&amp;EDATE(Z$4,1))</f>
        <v>0</v>
      </c>
      <c r="AA59" s="2">
        <f>COUNTIFS(Data[Account],$C59,Data[Date],"&gt;="&amp;AA$4,Data[Date],"&lt;"&amp;EDATE(AA$4,1))</f>
        <v>0</v>
      </c>
      <c r="AB59" s="2">
        <f>COUNTIFS(Data[Account],$C59,Data[Date],"&gt;="&amp;AB$4,Data[Date],"&lt;"&amp;EDATE(AB$4,1))</f>
        <v>0</v>
      </c>
    </row>
    <row r="60" spans="2:28" x14ac:dyDescent="0.25">
      <c r="B60" s="3">
        <f>MAX($B$4:B59)+1</f>
        <v>56</v>
      </c>
      <c r="C60" t="str" cm="1">
        <f t="array" ref="C60">IFERROR(INDEX(Data[Account],MATCH(0,INDEX(COUNTIF($C$4:C59,Data[Account]),0),0)),"")</f>
        <v>PwC</v>
      </c>
      <c r="D60" s="1" cm="1">
        <f t="array" ref="D60">IFERROR(_xlfn.SINGLE(INDEX(Data[Date],_xlfn.AGGREGATE(15,6,1/(Data[Account]=C60)*(ROW(Data[Account])-ROW(Data[[#Headers],[Account]])),1))),"")</f>
        <v>44098</v>
      </c>
      <c r="E60" s="2">
        <f>COUNTIFS(Data[Account],$C60,Data[Date],"&gt;="&amp;E$4,Data[Date],"&lt;"&amp;EDATE(E$4,1))</f>
        <v>0</v>
      </c>
      <c r="F60" s="2">
        <f>COUNTIFS(Data[Account],$C60,Data[Date],"&gt;="&amp;F$4,Data[Date],"&lt;"&amp;EDATE(F$4,1))</f>
        <v>0</v>
      </c>
      <c r="G60" s="2">
        <f>COUNTIFS(Data[Account],$C60,Data[Date],"&gt;="&amp;G$4,Data[Date],"&lt;"&amp;EDATE(G$4,1))</f>
        <v>1</v>
      </c>
      <c r="H60" s="2">
        <f>COUNTIFS(Data[Account],$C60,Data[Date],"&gt;="&amp;H$4,Data[Date],"&lt;"&amp;EDATE(H$4,1))</f>
        <v>0</v>
      </c>
      <c r="I60" s="2">
        <f>COUNTIFS(Data[Account],$C60,Data[Date],"&gt;="&amp;I$4,Data[Date],"&lt;"&amp;EDATE(I$4,1))</f>
        <v>0</v>
      </c>
      <c r="J60" s="2">
        <f>COUNTIFS(Data[Account],$C60,Data[Date],"&gt;="&amp;J$4,Data[Date],"&lt;"&amp;EDATE(J$4,1))</f>
        <v>1</v>
      </c>
      <c r="K60" s="2">
        <f>COUNTIFS(Data[Account],$C60,Data[Date],"&gt;="&amp;K$4,Data[Date],"&lt;"&amp;EDATE(K$4,1))</f>
        <v>1</v>
      </c>
      <c r="L60" s="2">
        <f>COUNTIFS(Data[Account],$C60,Data[Date],"&gt;="&amp;L$4,Data[Date],"&lt;"&amp;EDATE(L$4,1))</f>
        <v>0</v>
      </c>
      <c r="M60" s="2">
        <f>COUNTIFS(Data[Account],$C60,Data[Date],"&gt;="&amp;M$4,Data[Date],"&lt;"&amp;EDATE(M$4,1))</f>
        <v>0</v>
      </c>
      <c r="N60" s="2">
        <f>COUNTIFS(Data[Account],$C60,Data[Date],"&gt;="&amp;N$4,Data[Date],"&lt;"&amp;EDATE(N$4,1))</f>
        <v>0</v>
      </c>
      <c r="O60" s="2">
        <f>COUNTIFS(Data[Account],$C60,Data[Date],"&gt;="&amp;O$4,Data[Date],"&lt;"&amp;EDATE(O$4,1))</f>
        <v>0</v>
      </c>
      <c r="P60" s="2">
        <f>COUNTIFS(Data[Account],$C60,Data[Date],"&gt;="&amp;P$4,Data[Date],"&lt;"&amp;EDATE(P$4,1))</f>
        <v>0</v>
      </c>
      <c r="Q60" s="2">
        <f>COUNTIFS(Data[Account],$C60,Data[Date],"&gt;="&amp;Q$4,Data[Date],"&lt;"&amp;EDATE(Q$4,1))</f>
        <v>1</v>
      </c>
      <c r="R60" s="2">
        <f>COUNTIFS(Data[Account],$C60,Data[Date],"&gt;="&amp;R$4,Data[Date],"&lt;"&amp;EDATE(R$4,1))</f>
        <v>1</v>
      </c>
      <c r="S60" s="2">
        <f>COUNTIFS(Data[Account],$C60,Data[Date],"&gt;="&amp;S$4,Data[Date],"&lt;"&amp;EDATE(S$4,1))</f>
        <v>1</v>
      </c>
      <c r="T60" s="2">
        <f>COUNTIFS(Data[Account],$C60,Data[Date],"&gt;="&amp;T$4,Data[Date],"&lt;"&amp;EDATE(T$4,1))</f>
        <v>1</v>
      </c>
      <c r="U60" s="2">
        <f>COUNTIFS(Data[Account],$C60,Data[Date],"&gt;="&amp;U$4,Data[Date],"&lt;"&amp;EDATE(U$4,1))</f>
        <v>0</v>
      </c>
      <c r="V60" s="2">
        <f>COUNTIFS(Data[Account],$C60,Data[Date],"&gt;="&amp;V$4,Data[Date],"&lt;"&amp;EDATE(V$4,1))</f>
        <v>0</v>
      </c>
      <c r="W60" s="2">
        <f>COUNTIFS(Data[Account],$C60,Data[Date],"&gt;="&amp;W$4,Data[Date],"&lt;"&amp;EDATE(W$4,1))</f>
        <v>0</v>
      </c>
      <c r="X60" s="2">
        <f>COUNTIFS(Data[Account],$C60,Data[Date],"&gt;="&amp;X$4,Data[Date],"&lt;"&amp;EDATE(X$4,1))</f>
        <v>0</v>
      </c>
      <c r="Y60" s="2">
        <f>COUNTIFS(Data[Account],$C60,Data[Date],"&gt;="&amp;Y$4,Data[Date],"&lt;"&amp;EDATE(Y$4,1))</f>
        <v>0</v>
      </c>
      <c r="Z60" s="2">
        <f>COUNTIFS(Data[Account],$C60,Data[Date],"&gt;="&amp;Z$4,Data[Date],"&lt;"&amp;EDATE(Z$4,1))</f>
        <v>0</v>
      </c>
      <c r="AA60" s="2">
        <f>COUNTIFS(Data[Account],$C60,Data[Date],"&gt;="&amp;AA$4,Data[Date],"&lt;"&amp;EDATE(AA$4,1))</f>
        <v>0</v>
      </c>
      <c r="AB60" s="2">
        <f>COUNTIFS(Data[Account],$C60,Data[Date],"&gt;="&amp;AB$4,Data[Date],"&lt;"&amp;EDATE(AB$4,1))</f>
        <v>0</v>
      </c>
    </row>
    <row r="61" spans="2:28" x14ac:dyDescent="0.25">
      <c r="B61" s="3">
        <f>MAX($B$4:B60)+1</f>
        <v>57</v>
      </c>
      <c r="C61" t="str" cm="1">
        <f t="array" ref="C61">IFERROR(INDEX(Data[Account],MATCH(0,INDEX(COUNTIF($C$4:C60,Data[Account]),0),0)),"")</f>
        <v>Bank Of America</v>
      </c>
      <c r="D61" s="1" cm="1">
        <f t="array" ref="D61">IFERROR(_xlfn.SINGLE(INDEX(Data[Date],_xlfn.AGGREGATE(15,6,1/(Data[Account]=C61)*(ROW(Data[Account])-ROW(Data[[#Headers],[Account]])),1))),"")</f>
        <v>44099</v>
      </c>
      <c r="E61" s="2">
        <f>COUNTIFS(Data[Account],$C61,Data[Date],"&gt;="&amp;E$4,Data[Date],"&lt;"&amp;EDATE(E$4,1))</f>
        <v>0</v>
      </c>
      <c r="F61" s="2">
        <f>COUNTIFS(Data[Account],$C61,Data[Date],"&gt;="&amp;F$4,Data[Date],"&lt;"&amp;EDATE(F$4,1))</f>
        <v>0</v>
      </c>
      <c r="G61" s="2">
        <f>COUNTIFS(Data[Account],$C61,Data[Date],"&gt;="&amp;G$4,Data[Date],"&lt;"&amp;EDATE(G$4,1))</f>
        <v>1</v>
      </c>
      <c r="H61" s="2">
        <f>COUNTIFS(Data[Account],$C61,Data[Date],"&gt;="&amp;H$4,Data[Date],"&lt;"&amp;EDATE(H$4,1))</f>
        <v>2</v>
      </c>
      <c r="I61" s="2">
        <f>COUNTIFS(Data[Account],$C61,Data[Date],"&gt;="&amp;I$4,Data[Date],"&lt;"&amp;EDATE(I$4,1))</f>
        <v>5</v>
      </c>
      <c r="J61" s="2">
        <f>COUNTIFS(Data[Account],$C61,Data[Date],"&gt;="&amp;J$4,Data[Date],"&lt;"&amp;EDATE(J$4,1))</f>
        <v>5</v>
      </c>
      <c r="K61" s="2">
        <f>COUNTIFS(Data[Account],$C61,Data[Date],"&gt;="&amp;K$4,Data[Date],"&lt;"&amp;EDATE(K$4,1))</f>
        <v>5</v>
      </c>
      <c r="L61" s="2">
        <f>COUNTIFS(Data[Account],$C61,Data[Date],"&gt;="&amp;L$4,Data[Date],"&lt;"&amp;EDATE(L$4,1))</f>
        <v>4</v>
      </c>
      <c r="M61" s="2">
        <f>COUNTIFS(Data[Account],$C61,Data[Date],"&gt;="&amp;M$4,Data[Date],"&lt;"&amp;EDATE(M$4,1))</f>
        <v>5</v>
      </c>
      <c r="N61" s="2">
        <f>COUNTIFS(Data[Account],$C61,Data[Date],"&gt;="&amp;N$4,Data[Date],"&lt;"&amp;EDATE(N$4,1))</f>
        <v>5</v>
      </c>
      <c r="O61" s="2">
        <f>COUNTIFS(Data[Account],$C61,Data[Date],"&gt;="&amp;O$4,Data[Date],"&lt;"&amp;EDATE(O$4,1))</f>
        <v>3</v>
      </c>
      <c r="P61" s="2">
        <f>COUNTIFS(Data[Account],$C61,Data[Date],"&gt;="&amp;P$4,Data[Date],"&lt;"&amp;EDATE(P$4,1))</f>
        <v>3</v>
      </c>
      <c r="Q61" s="2">
        <f>COUNTIFS(Data[Account],$C61,Data[Date],"&gt;="&amp;Q$4,Data[Date],"&lt;"&amp;EDATE(Q$4,1))</f>
        <v>6</v>
      </c>
      <c r="R61" s="2">
        <f>COUNTIFS(Data[Account],$C61,Data[Date],"&gt;="&amp;R$4,Data[Date],"&lt;"&amp;EDATE(R$4,1))</f>
        <v>3</v>
      </c>
      <c r="S61" s="2">
        <f>COUNTIFS(Data[Account],$C61,Data[Date],"&gt;="&amp;S$4,Data[Date],"&lt;"&amp;EDATE(S$4,1))</f>
        <v>6</v>
      </c>
      <c r="T61" s="2">
        <f>COUNTIFS(Data[Account],$C61,Data[Date],"&gt;="&amp;T$4,Data[Date],"&lt;"&amp;EDATE(T$4,1))</f>
        <v>3</v>
      </c>
      <c r="U61" s="2">
        <f>COUNTIFS(Data[Account],$C61,Data[Date],"&gt;="&amp;U$4,Data[Date],"&lt;"&amp;EDATE(U$4,1))</f>
        <v>1</v>
      </c>
      <c r="V61" s="2">
        <f>COUNTIFS(Data[Account],$C61,Data[Date],"&gt;="&amp;V$4,Data[Date],"&lt;"&amp;EDATE(V$4,1))</f>
        <v>2</v>
      </c>
      <c r="W61" s="2">
        <f>COUNTIFS(Data[Account],$C61,Data[Date],"&gt;="&amp;W$4,Data[Date],"&lt;"&amp;EDATE(W$4,1))</f>
        <v>4</v>
      </c>
      <c r="X61" s="2">
        <f>COUNTIFS(Data[Account],$C61,Data[Date],"&gt;="&amp;X$4,Data[Date],"&lt;"&amp;EDATE(X$4,1))</f>
        <v>3</v>
      </c>
      <c r="Y61" s="2">
        <f>COUNTIFS(Data[Account],$C61,Data[Date],"&gt;="&amp;Y$4,Data[Date],"&lt;"&amp;EDATE(Y$4,1))</f>
        <v>2</v>
      </c>
      <c r="Z61" s="2">
        <f>COUNTIFS(Data[Account],$C61,Data[Date],"&gt;="&amp;Z$4,Data[Date],"&lt;"&amp;EDATE(Z$4,1))</f>
        <v>0</v>
      </c>
      <c r="AA61" s="2">
        <f>COUNTIFS(Data[Account],$C61,Data[Date],"&gt;="&amp;AA$4,Data[Date],"&lt;"&amp;EDATE(AA$4,1))</f>
        <v>0</v>
      </c>
      <c r="AB61" s="2">
        <f>COUNTIFS(Data[Account],$C61,Data[Date],"&gt;="&amp;AB$4,Data[Date],"&lt;"&amp;EDATE(AB$4,1))</f>
        <v>0</v>
      </c>
    </row>
    <row r="62" spans="2:28" x14ac:dyDescent="0.25">
      <c r="B62" s="3">
        <f>MAX($B$4:B61)+1</f>
        <v>58</v>
      </c>
      <c r="C62" t="str" cm="1">
        <f t="array" ref="C62">IFERROR(INDEX(Data[Account],MATCH(0,INDEX(COUNTIF($C$4:C61,Data[Account]),0),0)),"")</f>
        <v>Vmware</v>
      </c>
      <c r="D62" s="1" cm="1">
        <f t="array" ref="D62">IFERROR(_xlfn.SINGLE(INDEX(Data[Date],_xlfn.AGGREGATE(15,6,1/(Data[Account]=C62)*(ROW(Data[Account])-ROW(Data[[#Headers],[Account]])),1))),"")</f>
        <v>44107</v>
      </c>
      <c r="E62" s="2">
        <f>COUNTIFS(Data[Account],$C62,Data[Date],"&gt;="&amp;E$4,Data[Date],"&lt;"&amp;EDATE(E$4,1))</f>
        <v>0</v>
      </c>
      <c r="F62" s="2">
        <f>COUNTIFS(Data[Account],$C62,Data[Date],"&gt;="&amp;F$4,Data[Date],"&lt;"&amp;EDATE(F$4,1))</f>
        <v>0</v>
      </c>
      <c r="G62" s="2">
        <f>COUNTIFS(Data[Account],$C62,Data[Date],"&gt;="&amp;G$4,Data[Date],"&lt;"&amp;EDATE(G$4,1))</f>
        <v>0</v>
      </c>
      <c r="H62" s="2">
        <f>COUNTIFS(Data[Account],$C62,Data[Date],"&gt;="&amp;H$4,Data[Date],"&lt;"&amp;EDATE(H$4,1))</f>
        <v>4</v>
      </c>
      <c r="I62" s="2">
        <f>COUNTIFS(Data[Account],$C62,Data[Date],"&gt;="&amp;I$4,Data[Date],"&lt;"&amp;EDATE(I$4,1))</f>
        <v>0</v>
      </c>
      <c r="J62" s="2">
        <f>COUNTIFS(Data[Account],$C62,Data[Date],"&gt;="&amp;J$4,Data[Date],"&lt;"&amp;EDATE(J$4,1))</f>
        <v>0</v>
      </c>
      <c r="K62" s="2">
        <f>COUNTIFS(Data[Account],$C62,Data[Date],"&gt;="&amp;K$4,Data[Date],"&lt;"&amp;EDATE(K$4,1))</f>
        <v>0</v>
      </c>
      <c r="L62" s="2">
        <f>COUNTIFS(Data[Account],$C62,Data[Date],"&gt;="&amp;L$4,Data[Date],"&lt;"&amp;EDATE(L$4,1))</f>
        <v>0</v>
      </c>
      <c r="M62" s="2">
        <f>COUNTIFS(Data[Account],$C62,Data[Date],"&gt;="&amp;M$4,Data[Date],"&lt;"&amp;EDATE(M$4,1))</f>
        <v>0</v>
      </c>
      <c r="N62" s="2">
        <f>COUNTIFS(Data[Account],$C62,Data[Date],"&gt;="&amp;N$4,Data[Date],"&lt;"&amp;EDATE(N$4,1))</f>
        <v>0</v>
      </c>
      <c r="O62" s="2">
        <f>COUNTIFS(Data[Account],$C62,Data[Date],"&gt;="&amp;O$4,Data[Date],"&lt;"&amp;EDATE(O$4,1))</f>
        <v>0</v>
      </c>
      <c r="P62" s="2">
        <f>COUNTIFS(Data[Account],$C62,Data[Date],"&gt;="&amp;P$4,Data[Date],"&lt;"&amp;EDATE(P$4,1))</f>
        <v>0</v>
      </c>
      <c r="Q62" s="2">
        <f>COUNTIFS(Data[Account],$C62,Data[Date],"&gt;="&amp;Q$4,Data[Date],"&lt;"&amp;EDATE(Q$4,1))</f>
        <v>0</v>
      </c>
      <c r="R62" s="2">
        <f>COUNTIFS(Data[Account],$C62,Data[Date],"&gt;="&amp;R$4,Data[Date],"&lt;"&amp;EDATE(R$4,1))</f>
        <v>0</v>
      </c>
      <c r="S62" s="2">
        <f>COUNTIFS(Data[Account],$C62,Data[Date],"&gt;="&amp;S$4,Data[Date],"&lt;"&amp;EDATE(S$4,1))</f>
        <v>0</v>
      </c>
      <c r="T62" s="2">
        <f>COUNTIFS(Data[Account],$C62,Data[Date],"&gt;="&amp;T$4,Data[Date],"&lt;"&amp;EDATE(T$4,1))</f>
        <v>0</v>
      </c>
      <c r="U62" s="2">
        <f>COUNTIFS(Data[Account],$C62,Data[Date],"&gt;="&amp;U$4,Data[Date],"&lt;"&amp;EDATE(U$4,1))</f>
        <v>0</v>
      </c>
      <c r="V62" s="2">
        <f>COUNTIFS(Data[Account],$C62,Data[Date],"&gt;="&amp;V$4,Data[Date],"&lt;"&amp;EDATE(V$4,1))</f>
        <v>0</v>
      </c>
      <c r="W62" s="2">
        <f>COUNTIFS(Data[Account],$C62,Data[Date],"&gt;="&amp;W$4,Data[Date],"&lt;"&amp;EDATE(W$4,1))</f>
        <v>0</v>
      </c>
      <c r="X62" s="2">
        <f>COUNTIFS(Data[Account],$C62,Data[Date],"&gt;="&amp;X$4,Data[Date],"&lt;"&amp;EDATE(X$4,1))</f>
        <v>0</v>
      </c>
      <c r="Y62" s="2">
        <f>COUNTIFS(Data[Account],$C62,Data[Date],"&gt;="&amp;Y$4,Data[Date],"&lt;"&amp;EDATE(Y$4,1))</f>
        <v>0</v>
      </c>
      <c r="Z62" s="2">
        <f>COUNTIFS(Data[Account],$C62,Data[Date],"&gt;="&amp;Z$4,Data[Date],"&lt;"&amp;EDATE(Z$4,1))</f>
        <v>0</v>
      </c>
      <c r="AA62" s="2">
        <f>COUNTIFS(Data[Account],$C62,Data[Date],"&gt;="&amp;AA$4,Data[Date],"&lt;"&amp;EDATE(AA$4,1))</f>
        <v>0</v>
      </c>
      <c r="AB62" s="2">
        <f>COUNTIFS(Data[Account],$C62,Data[Date],"&gt;="&amp;AB$4,Data[Date],"&lt;"&amp;EDATE(AB$4,1))</f>
        <v>0</v>
      </c>
    </row>
    <row r="63" spans="2:28" x14ac:dyDescent="0.25">
      <c r="B63" s="3">
        <f>MAX($B$4:B62)+1</f>
        <v>59</v>
      </c>
      <c r="C63" t="str" cm="1">
        <f t="array" ref="C63">IFERROR(INDEX(Data[Account],MATCH(0,INDEX(COUNTIF($C$4:C62,Data[Account]),0),0)),"")</f>
        <v>Capital One Services</v>
      </c>
      <c r="D63" s="1" cm="1">
        <f t="array" ref="D63">IFERROR(_xlfn.SINGLE(INDEX(Data[Date],_xlfn.AGGREGATE(15,6,1/(Data[Account]=C63)*(ROW(Data[Account])-ROW(Data[[#Headers],[Account]])),1))),"")</f>
        <v>44110</v>
      </c>
      <c r="E63" s="2">
        <f>COUNTIFS(Data[Account],$C63,Data[Date],"&gt;="&amp;E$4,Data[Date],"&lt;"&amp;EDATE(E$4,1))</f>
        <v>0</v>
      </c>
      <c r="F63" s="2">
        <f>COUNTIFS(Data[Account],$C63,Data[Date],"&gt;="&amp;F$4,Data[Date],"&lt;"&amp;EDATE(F$4,1))</f>
        <v>0</v>
      </c>
      <c r="G63" s="2">
        <f>COUNTIFS(Data[Account],$C63,Data[Date],"&gt;="&amp;G$4,Data[Date],"&lt;"&amp;EDATE(G$4,1))</f>
        <v>0</v>
      </c>
      <c r="H63" s="2">
        <f>COUNTIFS(Data[Account],$C63,Data[Date],"&gt;="&amp;H$4,Data[Date],"&lt;"&amp;EDATE(H$4,1))</f>
        <v>1</v>
      </c>
      <c r="I63" s="2">
        <f>COUNTIFS(Data[Account],$C63,Data[Date],"&gt;="&amp;I$4,Data[Date],"&lt;"&amp;EDATE(I$4,1))</f>
        <v>0</v>
      </c>
      <c r="J63" s="2">
        <f>COUNTIFS(Data[Account],$C63,Data[Date],"&gt;="&amp;J$4,Data[Date],"&lt;"&amp;EDATE(J$4,1))</f>
        <v>0</v>
      </c>
      <c r="K63" s="2">
        <f>COUNTIFS(Data[Account],$C63,Data[Date],"&gt;="&amp;K$4,Data[Date],"&lt;"&amp;EDATE(K$4,1))</f>
        <v>0</v>
      </c>
      <c r="L63" s="2">
        <f>COUNTIFS(Data[Account],$C63,Data[Date],"&gt;="&amp;L$4,Data[Date],"&lt;"&amp;EDATE(L$4,1))</f>
        <v>0</v>
      </c>
      <c r="M63" s="2">
        <f>COUNTIFS(Data[Account],$C63,Data[Date],"&gt;="&amp;M$4,Data[Date],"&lt;"&amp;EDATE(M$4,1))</f>
        <v>0</v>
      </c>
      <c r="N63" s="2">
        <f>COUNTIFS(Data[Account],$C63,Data[Date],"&gt;="&amp;N$4,Data[Date],"&lt;"&amp;EDATE(N$4,1))</f>
        <v>0</v>
      </c>
      <c r="O63" s="2">
        <f>COUNTIFS(Data[Account],$C63,Data[Date],"&gt;="&amp;O$4,Data[Date],"&lt;"&amp;EDATE(O$4,1))</f>
        <v>0</v>
      </c>
      <c r="P63" s="2">
        <f>COUNTIFS(Data[Account],$C63,Data[Date],"&gt;="&amp;P$4,Data[Date],"&lt;"&amp;EDATE(P$4,1))</f>
        <v>0</v>
      </c>
      <c r="Q63" s="2">
        <f>COUNTIFS(Data[Account],$C63,Data[Date],"&gt;="&amp;Q$4,Data[Date],"&lt;"&amp;EDATE(Q$4,1))</f>
        <v>0</v>
      </c>
      <c r="R63" s="2">
        <f>COUNTIFS(Data[Account],$C63,Data[Date],"&gt;="&amp;R$4,Data[Date],"&lt;"&amp;EDATE(R$4,1))</f>
        <v>0</v>
      </c>
      <c r="S63" s="2">
        <f>COUNTIFS(Data[Account],$C63,Data[Date],"&gt;="&amp;S$4,Data[Date],"&lt;"&amp;EDATE(S$4,1))</f>
        <v>0</v>
      </c>
      <c r="T63" s="2">
        <f>COUNTIFS(Data[Account],$C63,Data[Date],"&gt;="&amp;T$4,Data[Date],"&lt;"&amp;EDATE(T$4,1))</f>
        <v>0</v>
      </c>
      <c r="U63" s="2">
        <f>COUNTIFS(Data[Account],$C63,Data[Date],"&gt;="&amp;U$4,Data[Date],"&lt;"&amp;EDATE(U$4,1))</f>
        <v>0</v>
      </c>
      <c r="V63" s="2">
        <f>COUNTIFS(Data[Account],$C63,Data[Date],"&gt;="&amp;V$4,Data[Date],"&lt;"&amp;EDATE(V$4,1))</f>
        <v>0</v>
      </c>
      <c r="W63" s="2">
        <f>COUNTIFS(Data[Account],$C63,Data[Date],"&gt;="&amp;W$4,Data[Date],"&lt;"&amp;EDATE(W$4,1))</f>
        <v>0</v>
      </c>
      <c r="X63" s="2">
        <f>COUNTIFS(Data[Account],$C63,Data[Date],"&gt;="&amp;X$4,Data[Date],"&lt;"&amp;EDATE(X$4,1))</f>
        <v>0</v>
      </c>
      <c r="Y63" s="2">
        <f>COUNTIFS(Data[Account],$C63,Data[Date],"&gt;="&amp;Y$4,Data[Date],"&lt;"&amp;EDATE(Y$4,1))</f>
        <v>0</v>
      </c>
      <c r="Z63" s="2">
        <f>COUNTIFS(Data[Account],$C63,Data[Date],"&gt;="&amp;Z$4,Data[Date],"&lt;"&amp;EDATE(Z$4,1))</f>
        <v>0</v>
      </c>
      <c r="AA63" s="2">
        <f>COUNTIFS(Data[Account],$C63,Data[Date],"&gt;="&amp;AA$4,Data[Date],"&lt;"&amp;EDATE(AA$4,1))</f>
        <v>0</v>
      </c>
      <c r="AB63" s="2">
        <f>COUNTIFS(Data[Account],$C63,Data[Date],"&gt;="&amp;AB$4,Data[Date],"&lt;"&amp;EDATE(AB$4,1))</f>
        <v>0</v>
      </c>
    </row>
    <row r="64" spans="2:28" x14ac:dyDescent="0.25">
      <c r="B64" s="3">
        <f>MAX($B$4:B63)+1</f>
        <v>60</v>
      </c>
      <c r="C64" t="str" cm="1">
        <f t="array" ref="C64">IFERROR(INDEX(Data[Account],MATCH(0,INDEX(COUNTIF($C$4:C63,Data[Account]),0),0)),"")</f>
        <v>T-Mobile Usa</v>
      </c>
      <c r="D64" s="1" cm="1">
        <f t="array" ref="D64">IFERROR(_xlfn.SINGLE(INDEX(Data[Date],_xlfn.AGGREGATE(15,6,1/(Data[Account]=C64)*(ROW(Data[Account])-ROW(Data[[#Headers],[Account]])),1))),"")</f>
        <v>44125</v>
      </c>
      <c r="E64" s="2">
        <f>COUNTIFS(Data[Account],$C64,Data[Date],"&gt;="&amp;E$4,Data[Date],"&lt;"&amp;EDATE(E$4,1))</f>
        <v>0</v>
      </c>
      <c r="F64" s="2">
        <f>COUNTIFS(Data[Account],$C64,Data[Date],"&gt;="&amp;F$4,Data[Date],"&lt;"&amp;EDATE(F$4,1))</f>
        <v>0</v>
      </c>
      <c r="G64" s="2">
        <f>COUNTIFS(Data[Account],$C64,Data[Date],"&gt;="&amp;G$4,Data[Date],"&lt;"&amp;EDATE(G$4,1))</f>
        <v>0</v>
      </c>
      <c r="H64" s="2">
        <f>COUNTIFS(Data[Account],$C64,Data[Date],"&gt;="&amp;H$4,Data[Date],"&lt;"&amp;EDATE(H$4,1))</f>
        <v>1</v>
      </c>
      <c r="I64" s="2">
        <f>COUNTIFS(Data[Account],$C64,Data[Date],"&gt;="&amp;I$4,Data[Date],"&lt;"&amp;EDATE(I$4,1))</f>
        <v>0</v>
      </c>
      <c r="J64" s="2">
        <f>COUNTIFS(Data[Account],$C64,Data[Date],"&gt;="&amp;J$4,Data[Date],"&lt;"&amp;EDATE(J$4,1))</f>
        <v>0</v>
      </c>
      <c r="K64" s="2">
        <f>COUNTIFS(Data[Account],$C64,Data[Date],"&gt;="&amp;K$4,Data[Date],"&lt;"&amp;EDATE(K$4,1))</f>
        <v>0</v>
      </c>
      <c r="L64" s="2">
        <f>COUNTIFS(Data[Account],$C64,Data[Date],"&gt;="&amp;L$4,Data[Date],"&lt;"&amp;EDATE(L$4,1))</f>
        <v>0</v>
      </c>
      <c r="M64" s="2">
        <f>COUNTIFS(Data[Account],$C64,Data[Date],"&gt;="&amp;M$4,Data[Date],"&lt;"&amp;EDATE(M$4,1))</f>
        <v>0</v>
      </c>
      <c r="N64" s="2">
        <f>COUNTIFS(Data[Account],$C64,Data[Date],"&gt;="&amp;N$4,Data[Date],"&lt;"&amp;EDATE(N$4,1))</f>
        <v>0</v>
      </c>
      <c r="O64" s="2">
        <f>COUNTIFS(Data[Account],$C64,Data[Date],"&gt;="&amp;O$4,Data[Date],"&lt;"&amp;EDATE(O$4,1))</f>
        <v>0</v>
      </c>
      <c r="P64" s="2">
        <f>COUNTIFS(Data[Account],$C64,Data[Date],"&gt;="&amp;P$4,Data[Date],"&lt;"&amp;EDATE(P$4,1))</f>
        <v>0</v>
      </c>
      <c r="Q64" s="2">
        <f>COUNTIFS(Data[Account],$C64,Data[Date],"&gt;="&amp;Q$4,Data[Date],"&lt;"&amp;EDATE(Q$4,1))</f>
        <v>0</v>
      </c>
      <c r="R64" s="2">
        <f>COUNTIFS(Data[Account],$C64,Data[Date],"&gt;="&amp;R$4,Data[Date],"&lt;"&amp;EDATE(R$4,1))</f>
        <v>0</v>
      </c>
      <c r="S64" s="2">
        <f>COUNTIFS(Data[Account],$C64,Data[Date],"&gt;="&amp;S$4,Data[Date],"&lt;"&amp;EDATE(S$4,1))</f>
        <v>0</v>
      </c>
      <c r="T64" s="2">
        <f>COUNTIFS(Data[Account],$C64,Data[Date],"&gt;="&amp;T$4,Data[Date],"&lt;"&amp;EDATE(T$4,1))</f>
        <v>0</v>
      </c>
      <c r="U64" s="2">
        <f>COUNTIFS(Data[Account],$C64,Data[Date],"&gt;="&amp;U$4,Data[Date],"&lt;"&amp;EDATE(U$4,1))</f>
        <v>0</v>
      </c>
      <c r="V64" s="2">
        <f>COUNTIFS(Data[Account],$C64,Data[Date],"&gt;="&amp;V$4,Data[Date],"&lt;"&amp;EDATE(V$4,1))</f>
        <v>0</v>
      </c>
      <c r="W64" s="2">
        <f>COUNTIFS(Data[Account],$C64,Data[Date],"&gt;="&amp;W$4,Data[Date],"&lt;"&amp;EDATE(W$4,1))</f>
        <v>0</v>
      </c>
      <c r="X64" s="2">
        <f>COUNTIFS(Data[Account],$C64,Data[Date],"&gt;="&amp;X$4,Data[Date],"&lt;"&amp;EDATE(X$4,1))</f>
        <v>0</v>
      </c>
      <c r="Y64" s="2">
        <f>COUNTIFS(Data[Account],$C64,Data[Date],"&gt;="&amp;Y$4,Data[Date],"&lt;"&amp;EDATE(Y$4,1))</f>
        <v>0</v>
      </c>
      <c r="Z64" s="2">
        <f>COUNTIFS(Data[Account],$C64,Data[Date],"&gt;="&amp;Z$4,Data[Date],"&lt;"&amp;EDATE(Z$4,1))</f>
        <v>0</v>
      </c>
      <c r="AA64" s="2">
        <f>COUNTIFS(Data[Account],$C64,Data[Date],"&gt;="&amp;AA$4,Data[Date],"&lt;"&amp;EDATE(AA$4,1))</f>
        <v>0</v>
      </c>
      <c r="AB64" s="2">
        <f>COUNTIFS(Data[Account],$C64,Data[Date],"&gt;="&amp;AB$4,Data[Date],"&lt;"&amp;EDATE(AB$4,1))</f>
        <v>0</v>
      </c>
    </row>
    <row r="65" spans="2:28" x14ac:dyDescent="0.25">
      <c r="B65" s="3">
        <f>MAX($B$4:B64)+1</f>
        <v>61</v>
      </c>
      <c r="C65" t="str" cm="1">
        <f t="array" ref="C65">IFERROR(INDEX(Data[Account],MATCH(0,INDEX(COUNTIF($C$4:C64,Data[Account]),0),0)),"")</f>
        <v>Hexaware Technologies</v>
      </c>
      <c r="D65" s="1" cm="1">
        <f t="array" ref="D65">IFERROR(_xlfn.SINGLE(INDEX(Data[Date],_xlfn.AGGREGATE(15,6,1/(Data[Account]=C65)*(ROW(Data[Account])-ROW(Data[[#Headers],[Account]])),1))),"")</f>
        <v>44135</v>
      </c>
      <c r="E65" s="2">
        <f>COUNTIFS(Data[Account],$C65,Data[Date],"&gt;="&amp;E$4,Data[Date],"&lt;"&amp;EDATE(E$4,1))</f>
        <v>0</v>
      </c>
      <c r="F65" s="2">
        <f>COUNTIFS(Data[Account],$C65,Data[Date],"&gt;="&amp;F$4,Data[Date],"&lt;"&amp;EDATE(F$4,1))</f>
        <v>0</v>
      </c>
      <c r="G65" s="2">
        <f>COUNTIFS(Data[Account],$C65,Data[Date],"&gt;="&amp;G$4,Data[Date],"&lt;"&amp;EDATE(G$4,1))</f>
        <v>0</v>
      </c>
      <c r="H65" s="2">
        <f>COUNTIFS(Data[Account],$C65,Data[Date],"&gt;="&amp;H$4,Data[Date],"&lt;"&amp;EDATE(H$4,1))</f>
        <v>1</v>
      </c>
      <c r="I65" s="2">
        <f>COUNTIFS(Data[Account],$C65,Data[Date],"&gt;="&amp;I$4,Data[Date],"&lt;"&amp;EDATE(I$4,1))</f>
        <v>1</v>
      </c>
      <c r="J65" s="2">
        <f>COUNTIFS(Data[Account],$C65,Data[Date],"&gt;="&amp;J$4,Data[Date],"&lt;"&amp;EDATE(J$4,1))</f>
        <v>2</v>
      </c>
      <c r="K65" s="2">
        <f>COUNTIFS(Data[Account],$C65,Data[Date],"&gt;="&amp;K$4,Data[Date],"&lt;"&amp;EDATE(K$4,1))</f>
        <v>1</v>
      </c>
      <c r="L65" s="2">
        <f>COUNTIFS(Data[Account],$C65,Data[Date],"&gt;="&amp;L$4,Data[Date],"&lt;"&amp;EDATE(L$4,1))</f>
        <v>1</v>
      </c>
      <c r="M65" s="2">
        <f>COUNTIFS(Data[Account],$C65,Data[Date],"&gt;="&amp;M$4,Data[Date],"&lt;"&amp;EDATE(M$4,1))</f>
        <v>1</v>
      </c>
      <c r="N65" s="2">
        <f>COUNTIFS(Data[Account],$C65,Data[Date],"&gt;="&amp;N$4,Data[Date],"&lt;"&amp;EDATE(N$4,1))</f>
        <v>3</v>
      </c>
      <c r="O65" s="2">
        <f>COUNTIFS(Data[Account],$C65,Data[Date],"&gt;="&amp;O$4,Data[Date],"&lt;"&amp;EDATE(O$4,1))</f>
        <v>1</v>
      </c>
      <c r="P65" s="2">
        <f>COUNTIFS(Data[Account],$C65,Data[Date],"&gt;="&amp;P$4,Data[Date],"&lt;"&amp;EDATE(P$4,1))</f>
        <v>1</v>
      </c>
      <c r="Q65" s="2">
        <f>COUNTIFS(Data[Account],$C65,Data[Date],"&gt;="&amp;Q$4,Data[Date],"&lt;"&amp;EDATE(Q$4,1))</f>
        <v>2</v>
      </c>
      <c r="R65" s="2">
        <f>COUNTIFS(Data[Account],$C65,Data[Date],"&gt;="&amp;R$4,Data[Date],"&lt;"&amp;EDATE(R$4,1))</f>
        <v>1</v>
      </c>
      <c r="S65" s="2">
        <f>COUNTIFS(Data[Account],$C65,Data[Date],"&gt;="&amp;S$4,Data[Date],"&lt;"&amp;EDATE(S$4,1))</f>
        <v>2</v>
      </c>
      <c r="T65" s="2">
        <f>COUNTIFS(Data[Account],$C65,Data[Date],"&gt;="&amp;T$4,Data[Date],"&lt;"&amp;EDATE(T$4,1))</f>
        <v>0</v>
      </c>
      <c r="U65" s="2">
        <f>COUNTIFS(Data[Account],$C65,Data[Date],"&gt;="&amp;U$4,Data[Date],"&lt;"&amp;EDATE(U$4,1))</f>
        <v>0</v>
      </c>
      <c r="V65" s="2">
        <f>COUNTIFS(Data[Account],$C65,Data[Date],"&gt;="&amp;V$4,Data[Date],"&lt;"&amp;EDATE(V$4,1))</f>
        <v>0</v>
      </c>
      <c r="W65" s="2">
        <f>COUNTIFS(Data[Account],$C65,Data[Date],"&gt;="&amp;W$4,Data[Date],"&lt;"&amp;EDATE(W$4,1))</f>
        <v>0</v>
      </c>
      <c r="X65" s="2">
        <f>COUNTIFS(Data[Account],$C65,Data[Date],"&gt;="&amp;X$4,Data[Date],"&lt;"&amp;EDATE(X$4,1))</f>
        <v>0</v>
      </c>
      <c r="Y65" s="2">
        <f>COUNTIFS(Data[Account],$C65,Data[Date],"&gt;="&amp;Y$4,Data[Date],"&lt;"&amp;EDATE(Y$4,1))</f>
        <v>0</v>
      </c>
      <c r="Z65" s="2">
        <f>COUNTIFS(Data[Account],$C65,Data[Date],"&gt;="&amp;Z$4,Data[Date],"&lt;"&amp;EDATE(Z$4,1))</f>
        <v>0</v>
      </c>
      <c r="AA65" s="2">
        <f>COUNTIFS(Data[Account],$C65,Data[Date],"&gt;="&amp;AA$4,Data[Date],"&lt;"&amp;EDATE(AA$4,1))</f>
        <v>0</v>
      </c>
      <c r="AB65" s="2">
        <f>COUNTIFS(Data[Account],$C65,Data[Date],"&gt;="&amp;AB$4,Data[Date],"&lt;"&amp;EDATE(AB$4,1))</f>
        <v>0</v>
      </c>
    </row>
    <row r="66" spans="2:28" x14ac:dyDescent="0.25">
      <c r="B66" s="3">
        <f>MAX($B$4:B65)+1</f>
        <v>62</v>
      </c>
      <c r="C66" t="str" cm="1">
        <f t="array" ref="C66">IFERROR(INDEX(Data[Account],MATCH(0,INDEX(COUNTIF($C$4:C65,Data[Account]),0),0)),"")</f>
        <v>Mastech Digital Technologies</v>
      </c>
      <c r="D66" s="1" cm="1">
        <f t="array" ref="D66">IFERROR(_xlfn.SINGLE(INDEX(Data[Date],_xlfn.AGGREGATE(15,6,1/(Data[Account]=C66)*(ROW(Data[Account])-ROW(Data[[#Headers],[Account]])),1))),"")</f>
        <v>44138</v>
      </c>
      <c r="E66" s="2">
        <f>COUNTIFS(Data[Account],$C66,Data[Date],"&gt;="&amp;E$4,Data[Date],"&lt;"&amp;EDATE(E$4,1))</f>
        <v>0</v>
      </c>
      <c r="F66" s="2">
        <f>COUNTIFS(Data[Account],$C66,Data[Date],"&gt;="&amp;F$4,Data[Date],"&lt;"&amp;EDATE(F$4,1))</f>
        <v>0</v>
      </c>
      <c r="G66" s="2">
        <f>COUNTIFS(Data[Account],$C66,Data[Date],"&gt;="&amp;G$4,Data[Date],"&lt;"&amp;EDATE(G$4,1))</f>
        <v>0</v>
      </c>
      <c r="H66" s="2">
        <f>COUNTIFS(Data[Account],$C66,Data[Date],"&gt;="&amp;H$4,Data[Date],"&lt;"&amp;EDATE(H$4,1))</f>
        <v>0</v>
      </c>
      <c r="I66" s="2">
        <f>COUNTIFS(Data[Account],$C66,Data[Date],"&gt;="&amp;I$4,Data[Date],"&lt;"&amp;EDATE(I$4,1))</f>
        <v>1</v>
      </c>
      <c r="J66" s="2">
        <f>COUNTIFS(Data[Account],$C66,Data[Date],"&gt;="&amp;J$4,Data[Date],"&lt;"&amp;EDATE(J$4,1))</f>
        <v>0</v>
      </c>
      <c r="K66" s="2">
        <f>COUNTIFS(Data[Account],$C66,Data[Date],"&gt;="&amp;K$4,Data[Date],"&lt;"&amp;EDATE(K$4,1))</f>
        <v>0</v>
      </c>
      <c r="L66" s="2">
        <f>COUNTIFS(Data[Account],$C66,Data[Date],"&gt;="&amp;L$4,Data[Date],"&lt;"&amp;EDATE(L$4,1))</f>
        <v>0</v>
      </c>
      <c r="M66" s="2">
        <f>COUNTIFS(Data[Account],$C66,Data[Date],"&gt;="&amp;M$4,Data[Date],"&lt;"&amp;EDATE(M$4,1))</f>
        <v>0</v>
      </c>
      <c r="N66" s="2">
        <f>COUNTIFS(Data[Account],$C66,Data[Date],"&gt;="&amp;N$4,Data[Date],"&lt;"&amp;EDATE(N$4,1))</f>
        <v>0</v>
      </c>
      <c r="O66" s="2">
        <f>COUNTIFS(Data[Account],$C66,Data[Date],"&gt;="&amp;O$4,Data[Date],"&lt;"&amp;EDATE(O$4,1))</f>
        <v>0</v>
      </c>
      <c r="P66" s="2">
        <f>COUNTIFS(Data[Account],$C66,Data[Date],"&gt;="&amp;P$4,Data[Date],"&lt;"&amp;EDATE(P$4,1))</f>
        <v>0</v>
      </c>
      <c r="Q66" s="2">
        <f>COUNTIFS(Data[Account],$C66,Data[Date],"&gt;="&amp;Q$4,Data[Date],"&lt;"&amp;EDATE(Q$4,1))</f>
        <v>0</v>
      </c>
      <c r="R66" s="2">
        <f>COUNTIFS(Data[Account],$C66,Data[Date],"&gt;="&amp;R$4,Data[Date],"&lt;"&amp;EDATE(R$4,1))</f>
        <v>0</v>
      </c>
      <c r="S66" s="2">
        <f>COUNTIFS(Data[Account],$C66,Data[Date],"&gt;="&amp;S$4,Data[Date],"&lt;"&amp;EDATE(S$4,1))</f>
        <v>0</v>
      </c>
      <c r="T66" s="2">
        <f>COUNTIFS(Data[Account],$C66,Data[Date],"&gt;="&amp;T$4,Data[Date],"&lt;"&amp;EDATE(T$4,1))</f>
        <v>0</v>
      </c>
      <c r="U66" s="2">
        <f>COUNTIFS(Data[Account],$C66,Data[Date],"&gt;="&amp;U$4,Data[Date],"&lt;"&amp;EDATE(U$4,1))</f>
        <v>0</v>
      </c>
      <c r="V66" s="2">
        <f>COUNTIFS(Data[Account],$C66,Data[Date],"&gt;="&amp;V$4,Data[Date],"&lt;"&amp;EDATE(V$4,1))</f>
        <v>0</v>
      </c>
      <c r="W66" s="2">
        <f>COUNTIFS(Data[Account],$C66,Data[Date],"&gt;="&amp;W$4,Data[Date],"&lt;"&amp;EDATE(W$4,1))</f>
        <v>0</v>
      </c>
      <c r="X66" s="2">
        <f>COUNTIFS(Data[Account],$C66,Data[Date],"&gt;="&amp;X$4,Data[Date],"&lt;"&amp;EDATE(X$4,1))</f>
        <v>0</v>
      </c>
      <c r="Y66" s="2">
        <f>COUNTIFS(Data[Account],$C66,Data[Date],"&gt;="&amp;Y$4,Data[Date],"&lt;"&amp;EDATE(Y$4,1))</f>
        <v>0</v>
      </c>
      <c r="Z66" s="2">
        <f>COUNTIFS(Data[Account],$C66,Data[Date],"&gt;="&amp;Z$4,Data[Date],"&lt;"&amp;EDATE(Z$4,1))</f>
        <v>0</v>
      </c>
      <c r="AA66" s="2">
        <f>COUNTIFS(Data[Account],$C66,Data[Date],"&gt;="&amp;AA$4,Data[Date],"&lt;"&amp;EDATE(AA$4,1))</f>
        <v>0</v>
      </c>
      <c r="AB66" s="2">
        <f>COUNTIFS(Data[Account],$C66,Data[Date],"&gt;="&amp;AB$4,Data[Date],"&lt;"&amp;EDATE(AB$4,1))</f>
        <v>0</v>
      </c>
    </row>
    <row r="67" spans="2:28" x14ac:dyDescent="0.25">
      <c r="B67" s="3">
        <f>MAX($B$4:B66)+1</f>
        <v>63</v>
      </c>
      <c r="C67" t="str" cm="1">
        <f t="array" ref="C67">IFERROR(INDEX(Data[Account],MATCH(0,INDEX(COUNTIF($C$4:C66,Data[Account]),0),0)),"")</f>
        <v>Ford Motor Company</v>
      </c>
      <c r="D67" s="1" cm="1">
        <f t="array" ref="D67">IFERROR(_xlfn.SINGLE(INDEX(Data[Date],_xlfn.AGGREGATE(15,6,1/(Data[Account]=C67)*(ROW(Data[Account])-ROW(Data[[#Headers],[Account]])),1))),"")</f>
        <v>44139</v>
      </c>
      <c r="E67" s="2">
        <f>COUNTIFS(Data[Account],$C67,Data[Date],"&gt;="&amp;E$4,Data[Date],"&lt;"&amp;EDATE(E$4,1))</f>
        <v>0</v>
      </c>
      <c r="F67" s="2">
        <f>COUNTIFS(Data[Account],$C67,Data[Date],"&gt;="&amp;F$4,Data[Date],"&lt;"&amp;EDATE(F$4,1))</f>
        <v>0</v>
      </c>
      <c r="G67" s="2">
        <f>COUNTIFS(Data[Account],$C67,Data[Date],"&gt;="&amp;G$4,Data[Date],"&lt;"&amp;EDATE(G$4,1))</f>
        <v>0</v>
      </c>
      <c r="H67" s="2">
        <f>COUNTIFS(Data[Account],$C67,Data[Date],"&gt;="&amp;H$4,Data[Date],"&lt;"&amp;EDATE(H$4,1))</f>
        <v>0</v>
      </c>
      <c r="I67" s="2">
        <f>COUNTIFS(Data[Account],$C67,Data[Date],"&gt;="&amp;I$4,Data[Date],"&lt;"&amp;EDATE(I$4,1))</f>
        <v>2</v>
      </c>
      <c r="J67" s="2">
        <f>COUNTIFS(Data[Account],$C67,Data[Date],"&gt;="&amp;J$4,Data[Date],"&lt;"&amp;EDATE(J$4,1))</f>
        <v>3</v>
      </c>
      <c r="K67" s="2">
        <f>COUNTIFS(Data[Account],$C67,Data[Date],"&gt;="&amp;K$4,Data[Date],"&lt;"&amp;EDATE(K$4,1))</f>
        <v>1</v>
      </c>
      <c r="L67" s="2">
        <f>COUNTIFS(Data[Account],$C67,Data[Date],"&gt;="&amp;L$4,Data[Date],"&lt;"&amp;EDATE(L$4,1))</f>
        <v>4</v>
      </c>
      <c r="M67" s="2">
        <f>COUNTIFS(Data[Account],$C67,Data[Date],"&gt;="&amp;M$4,Data[Date],"&lt;"&amp;EDATE(M$4,1))</f>
        <v>4</v>
      </c>
      <c r="N67" s="2">
        <f>COUNTIFS(Data[Account],$C67,Data[Date],"&gt;="&amp;N$4,Data[Date],"&lt;"&amp;EDATE(N$4,1))</f>
        <v>2</v>
      </c>
      <c r="O67" s="2">
        <f>COUNTIFS(Data[Account],$C67,Data[Date],"&gt;="&amp;O$4,Data[Date],"&lt;"&amp;EDATE(O$4,1))</f>
        <v>4</v>
      </c>
      <c r="P67" s="2">
        <f>COUNTIFS(Data[Account],$C67,Data[Date],"&gt;="&amp;P$4,Data[Date],"&lt;"&amp;EDATE(P$4,1))</f>
        <v>5</v>
      </c>
      <c r="Q67" s="2">
        <f>COUNTIFS(Data[Account],$C67,Data[Date],"&gt;="&amp;Q$4,Data[Date],"&lt;"&amp;EDATE(Q$4,1))</f>
        <v>2</v>
      </c>
      <c r="R67" s="2">
        <f>COUNTIFS(Data[Account],$C67,Data[Date],"&gt;="&amp;R$4,Data[Date],"&lt;"&amp;EDATE(R$4,1))</f>
        <v>0</v>
      </c>
      <c r="S67" s="2">
        <f>COUNTIFS(Data[Account],$C67,Data[Date],"&gt;="&amp;S$4,Data[Date],"&lt;"&amp;EDATE(S$4,1))</f>
        <v>2</v>
      </c>
      <c r="T67" s="2">
        <f>COUNTIFS(Data[Account],$C67,Data[Date],"&gt;="&amp;T$4,Data[Date],"&lt;"&amp;EDATE(T$4,1))</f>
        <v>0</v>
      </c>
      <c r="U67" s="2">
        <f>COUNTIFS(Data[Account],$C67,Data[Date],"&gt;="&amp;U$4,Data[Date],"&lt;"&amp;EDATE(U$4,1))</f>
        <v>0</v>
      </c>
      <c r="V67" s="2">
        <f>COUNTIFS(Data[Account],$C67,Data[Date],"&gt;="&amp;V$4,Data[Date],"&lt;"&amp;EDATE(V$4,1))</f>
        <v>0</v>
      </c>
      <c r="W67" s="2">
        <f>COUNTIFS(Data[Account],$C67,Data[Date],"&gt;="&amp;W$4,Data[Date],"&lt;"&amp;EDATE(W$4,1))</f>
        <v>0</v>
      </c>
      <c r="X67" s="2">
        <f>COUNTIFS(Data[Account],$C67,Data[Date],"&gt;="&amp;X$4,Data[Date],"&lt;"&amp;EDATE(X$4,1))</f>
        <v>0</v>
      </c>
      <c r="Y67" s="2">
        <f>COUNTIFS(Data[Account],$C67,Data[Date],"&gt;="&amp;Y$4,Data[Date],"&lt;"&amp;EDATE(Y$4,1))</f>
        <v>0</v>
      </c>
      <c r="Z67" s="2">
        <f>COUNTIFS(Data[Account],$C67,Data[Date],"&gt;="&amp;Z$4,Data[Date],"&lt;"&amp;EDATE(Z$4,1))</f>
        <v>0</v>
      </c>
      <c r="AA67" s="2">
        <f>COUNTIFS(Data[Account],$C67,Data[Date],"&gt;="&amp;AA$4,Data[Date],"&lt;"&amp;EDATE(AA$4,1))</f>
        <v>0</v>
      </c>
      <c r="AB67" s="2">
        <f>COUNTIFS(Data[Account],$C67,Data[Date],"&gt;="&amp;AB$4,Data[Date],"&lt;"&amp;EDATE(AB$4,1))</f>
        <v>0</v>
      </c>
    </row>
    <row r="68" spans="2:28" x14ac:dyDescent="0.25">
      <c r="B68" s="3">
        <f>MAX($B$4:B67)+1</f>
        <v>64</v>
      </c>
      <c r="C68" t="str" cm="1">
        <f t="array" ref="C68">IFERROR(INDEX(Data[Account],MATCH(0,INDEX(COUNTIF($C$4:C67,Data[Account]),0),0)),"")</f>
        <v>Comcast Cable Communications</v>
      </c>
      <c r="D68" s="1" cm="1">
        <f t="array" ref="D68">IFERROR(_xlfn.SINGLE(INDEX(Data[Date],_xlfn.AGGREGATE(15,6,1/(Data[Account]=C68)*(ROW(Data[Account])-ROW(Data[[#Headers],[Account]])),1))),"")</f>
        <v>44142</v>
      </c>
      <c r="E68" s="2">
        <f>COUNTIFS(Data[Account],$C68,Data[Date],"&gt;="&amp;E$4,Data[Date],"&lt;"&amp;EDATE(E$4,1))</f>
        <v>0</v>
      </c>
      <c r="F68" s="2">
        <f>COUNTIFS(Data[Account],$C68,Data[Date],"&gt;="&amp;F$4,Data[Date],"&lt;"&amp;EDATE(F$4,1))</f>
        <v>0</v>
      </c>
      <c r="G68" s="2">
        <f>COUNTIFS(Data[Account],$C68,Data[Date],"&gt;="&amp;G$4,Data[Date],"&lt;"&amp;EDATE(G$4,1))</f>
        <v>0</v>
      </c>
      <c r="H68" s="2">
        <f>COUNTIFS(Data[Account],$C68,Data[Date],"&gt;="&amp;H$4,Data[Date],"&lt;"&amp;EDATE(H$4,1))</f>
        <v>0</v>
      </c>
      <c r="I68" s="2">
        <f>COUNTIFS(Data[Account],$C68,Data[Date],"&gt;="&amp;I$4,Data[Date],"&lt;"&amp;EDATE(I$4,1))</f>
        <v>1</v>
      </c>
      <c r="J68" s="2">
        <f>COUNTIFS(Data[Account],$C68,Data[Date],"&gt;="&amp;J$4,Data[Date],"&lt;"&amp;EDATE(J$4,1))</f>
        <v>1</v>
      </c>
      <c r="K68" s="2">
        <f>COUNTIFS(Data[Account],$C68,Data[Date],"&gt;="&amp;K$4,Data[Date],"&lt;"&amp;EDATE(K$4,1))</f>
        <v>2</v>
      </c>
      <c r="L68" s="2">
        <f>COUNTIFS(Data[Account],$C68,Data[Date],"&gt;="&amp;L$4,Data[Date],"&lt;"&amp;EDATE(L$4,1))</f>
        <v>1</v>
      </c>
      <c r="M68" s="2">
        <f>COUNTIFS(Data[Account],$C68,Data[Date],"&gt;="&amp;M$4,Data[Date],"&lt;"&amp;EDATE(M$4,1))</f>
        <v>1</v>
      </c>
      <c r="N68" s="2">
        <f>COUNTIFS(Data[Account],$C68,Data[Date],"&gt;="&amp;N$4,Data[Date],"&lt;"&amp;EDATE(N$4,1))</f>
        <v>1</v>
      </c>
      <c r="O68" s="2">
        <f>COUNTIFS(Data[Account],$C68,Data[Date],"&gt;="&amp;O$4,Data[Date],"&lt;"&amp;EDATE(O$4,1))</f>
        <v>2</v>
      </c>
      <c r="P68" s="2">
        <f>COUNTIFS(Data[Account],$C68,Data[Date],"&gt;="&amp;P$4,Data[Date],"&lt;"&amp;EDATE(P$4,1))</f>
        <v>1</v>
      </c>
      <c r="Q68" s="2">
        <f>COUNTIFS(Data[Account],$C68,Data[Date],"&gt;="&amp;Q$4,Data[Date],"&lt;"&amp;EDATE(Q$4,1))</f>
        <v>3</v>
      </c>
      <c r="R68" s="2">
        <f>COUNTIFS(Data[Account],$C68,Data[Date],"&gt;="&amp;R$4,Data[Date],"&lt;"&amp;EDATE(R$4,1))</f>
        <v>1</v>
      </c>
      <c r="S68" s="2">
        <f>COUNTIFS(Data[Account],$C68,Data[Date],"&gt;="&amp;S$4,Data[Date],"&lt;"&amp;EDATE(S$4,1))</f>
        <v>1</v>
      </c>
      <c r="T68" s="2">
        <f>COUNTIFS(Data[Account],$C68,Data[Date],"&gt;="&amp;T$4,Data[Date],"&lt;"&amp;EDATE(T$4,1))</f>
        <v>1</v>
      </c>
      <c r="U68" s="2">
        <f>COUNTIFS(Data[Account],$C68,Data[Date],"&gt;="&amp;U$4,Data[Date],"&lt;"&amp;EDATE(U$4,1))</f>
        <v>2</v>
      </c>
      <c r="V68" s="2">
        <f>COUNTIFS(Data[Account],$C68,Data[Date],"&gt;="&amp;V$4,Data[Date],"&lt;"&amp;EDATE(V$4,1))</f>
        <v>2</v>
      </c>
      <c r="W68" s="2">
        <f>COUNTIFS(Data[Account],$C68,Data[Date],"&gt;="&amp;W$4,Data[Date],"&lt;"&amp;EDATE(W$4,1))</f>
        <v>0</v>
      </c>
      <c r="X68" s="2">
        <f>COUNTIFS(Data[Account],$C68,Data[Date],"&gt;="&amp;X$4,Data[Date],"&lt;"&amp;EDATE(X$4,1))</f>
        <v>1</v>
      </c>
      <c r="Y68" s="2">
        <f>COUNTIFS(Data[Account],$C68,Data[Date],"&gt;="&amp;Y$4,Data[Date],"&lt;"&amp;EDATE(Y$4,1))</f>
        <v>3</v>
      </c>
      <c r="Z68" s="2">
        <f>COUNTIFS(Data[Account],$C68,Data[Date],"&gt;="&amp;Z$4,Data[Date],"&lt;"&amp;EDATE(Z$4,1))</f>
        <v>0</v>
      </c>
      <c r="AA68" s="2">
        <f>COUNTIFS(Data[Account],$C68,Data[Date],"&gt;="&amp;AA$4,Data[Date],"&lt;"&amp;EDATE(AA$4,1))</f>
        <v>0</v>
      </c>
      <c r="AB68" s="2">
        <f>COUNTIFS(Data[Account],$C68,Data[Date],"&gt;="&amp;AB$4,Data[Date],"&lt;"&amp;EDATE(AB$4,1))</f>
        <v>0</v>
      </c>
    </row>
    <row r="69" spans="2:28" x14ac:dyDescent="0.25">
      <c r="B69" s="3">
        <f>MAX($B$4:B68)+1</f>
        <v>65</v>
      </c>
      <c r="C69" t="str" cm="1">
        <f t="array" ref="C69">IFERROR(INDEX(Data[Account],MATCH(0,INDEX(COUNTIF($C$4:C68,Data[Account]),0),0)),"")</f>
        <v>Populus Group</v>
      </c>
      <c r="D69" s="1" cm="1">
        <f t="array" ref="D69">IFERROR(_xlfn.SINGLE(INDEX(Data[Date],_xlfn.AGGREGATE(15,6,1/(Data[Account]=C69)*(ROW(Data[Account])-ROW(Data[[#Headers],[Account]])),1))),"")</f>
        <v>44152</v>
      </c>
      <c r="E69" s="2">
        <f>COUNTIFS(Data[Account],$C69,Data[Date],"&gt;="&amp;E$4,Data[Date],"&lt;"&amp;EDATE(E$4,1))</f>
        <v>0</v>
      </c>
      <c r="F69" s="2">
        <f>COUNTIFS(Data[Account],$C69,Data[Date],"&gt;="&amp;F$4,Data[Date],"&lt;"&amp;EDATE(F$4,1))</f>
        <v>0</v>
      </c>
      <c r="G69" s="2">
        <f>COUNTIFS(Data[Account],$C69,Data[Date],"&gt;="&amp;G$4,Data[Date],"&lt;"&amp;EDATE(G$4,1))</f>
        <v>0</v>
      </c>
      <c r="H69" s="2">
        <f>COUNTIFS(Data[Account],$C69,Data[Date],"&gt;="&amp;H$4,Data[Date],"&lt;"&amp;EDATE(H$4,1))</f>
        <v>0</v>
      </c>
      <c r="I69" s="2">
        <f>COUNTIFS(Data[Account],$C69,Data[Date],"&gt;="&amp;I$4,Data[Date],"&lt;"&amp;EDATE(I$4,1))</f>
        <v>1</v>
      </c>
      <c r="J69" s="2">
        <f>COUNTIFS(Data[Account],$C69,Data[Date],"&gt;="&amp;J$4,Data[Date],"&lt;"&amp;EDATE(J$4,1))</f>
        <v>0</v>
      </c>
      <c r="K69" s="2">
        <f>COUNTIFS(Data[Account],$C69,Data[Date],"&gt;="&amp;K$4,Data[Date],"&lt;"&amp;EDATE(K$4,1))</f>
        <v>0</v>
      </c>
      <c r="L69" s="2">
        <f>COUNTIFS(Data[Account],$C69,Data[Date],"&gt;="&amp;L$4,Data[Date],"&lt;"&amp;EDATE(L$4,1))</f>
        <v>0</v>
      </c>
      <c r="M69" s="2">
        <f>COUNTIFS(Data[Account],$C69,Data[Date],"&gt;="&amp;M$4,Data[Date],"&lt;"&amp;EDATE(M$4,1))</f>
        <v>0</v>
      </c>
      <c r="N69" s="2">
        <f>COUNTIFS(Data[Account],$C69,Data[Date],"&gt;="&amp;N$4,Data[Date],"&lt;"&amp;EDATE(N$4,1))</f>
        <v>0</v>
      </c>
      <c r="O69" s="2">
        <f>COUNTIFS(Data[Account],$C69,Data[Date],"&gt;="&amp;O$4,Data[Date],"&lt;"&amp;EDATE(O$4,1))</f>
        <v>0</v>
      </c>
      <c r="P69" s="2">
        <f>COUNTIFS(Data[Account],$C69,Data[Date],"&gt;="&amp;P$4,Data[Date],"&lt;"&amp;EDATE(P$4,1))</f>
        <v>0</v>
      </c>
      <c r="Q69" s="2">
        <f>COUNTIFS(Data[Account],$C69,Data[Date],"&gt;="&amp;Q$4,Data[Date],"&lt;"&amp;EDATE(Q$4,1))</f>
        <v>0</v>
      </c>
      <c r="R69" s="2">
        <f>COUNTIFS(Data[Account],$C69,Data[Date],"&gt;="&amp;R$4,Data[Date],"&lt;"&amp;EDATE(R$4,1))</f>
        <v>0</v>
      </c>
      <c r="S69" s="2">
        <f>COUNTIFS(Data[Account],$C69,Data[Date],"&gt;="&amp;S$4,Data[Date],"&lt;"&amp;EDATE(S$4,1))</f>
        <v>0</v>
      </c>
      <c r="T69" s="2">
        <f>COUNTIFS(Data[Account],$C69,Data[Date],"&gt;="&amp;T$4,Data[Date],"&lt;"&amp;EDATE(T$4,1))</f>
        <v>0</v>
      </c>
      <c r="U69" s="2">
        <f>COUNTIFS(Data[Account],$C69,Data[Date],"&gt;="&amp;U$4,Data[Date],"&lt;"&amp;EDATE(U$4,1))</f>
        <v>0</v>
      </c>
      <c r="V69" s="2">
        <f>COUNTIFS(Data[Account],$C69,Data[Date],"&gt;="&amp;V$4,Data[Date],"&lt;"&amp;EDATE(V$4,1))</f>
        <v>0</v>
      </c>
      <c r="W69" s="2">
        <f>COUNTIFS(Data[Account],$C69,Data[Date],"&gt;="&amp;W$4,Data[Date],"&lt;"&amp;EDATE(W$4,1))</f>
        <v>0</v>
      </c>
      <c r="X69" s="2">
        <f>COUNTIFS(Data[Account],$C69,Data[Date],"&gt;="&amp;X$4,Data[Date],"&lt;"&amp;EDATE(X$4,1))</f>
        <v>0</v>
      </c>
      <c r="Y69" s="2">
        <f>COUNTIFS(Data[Account],$C69,Data[Date],"&gt;="&amp;Y$4,Data[Date],"&lt;"&amp;EDATE(Y$4,1))</f>
        <v>0</v>
      </c>
      <c r="Z69" s="2">
        <f>COUNTIFS(Data[Account],$C69,Data[Date],"&gt;="&amp;Z$4,Data[Date],"&lt;"&amp;EDATE(Z$4,1))</f>
        <v>0</v>
      </c>
      <c r="AA69" s="2">
        <f>COUNTIFS(Data[Account],$C69,Data[Date],"&gt;="&amp;AA$4,Data[Date],"&lt;"&amp;EDATE(AA$4,1))</f>
        <v>0</v>
      </c>
      <c r="AB69" s="2">
        <f>COUNTIFS(Data[Account],$C69,Data[Date],"&gt;="&amp;AB$4,Data[Date],"&lt;"&amp;EDATE(AB$4,1))</f>
        <v>0</v>
      </c>
    </row>
    <row r="70" spans="2:28" x14ac:dyDescent="0.25">
      <c r="B70" s="3">
        <f>MAX($B$4:B69)+1</f>
        <v>66</v>
      </c>
      <c r="C70" t="str" cm="1">
        <f t="array" ref="C70">IFERROR(INDEX(Data[Account],MATCH(0,INDEX(COUNTIF($C$4:C69,Data[Account]),0),0)),"")</f>
        <v>Kpmg</v>
      </c>
      <c r="D70" s="1" cm="1">
        <f t="array" ref="D70">IFERROR(_xlfn.SINGLE(INDEX(Data[Date],_xlfn.AGGREGATE(15,6,1/(Data[Account]=C70)*(ROW(Data[Account])-ROW(Data[[#Headers],[Account]])),1))),"")</f>
        <v>44153</v>
      </c>
      <c r="E70" s="2">
        <f>COUNTIFS(Data[Account],$C70,Data[Date],"&gt;="&amp;E$4,Data[Date],"&lt;"&amp;EDATE(E$4,1))</f>
        <v>0</v>
      </c>
      <c r="F70" s="2">
        <f>COUNTIFS(Data[Account],$C70,Data[Date],"&gt;="&amp;F$4,Data[Date],"&lt;"&amp;EDATE(F$4,1))</f>
        <v>0</v>
      </c>
      <c r="G70" s="2">
        <f>COUNTIFS(Data[Account],$C70,Data[Date],"&gt;="&amp;G$4,Data[Date],"&lt;"&amp;EDATE(G$4,1))</f>
        <v>0</v>
      </c>
      <c r="H70" s="2">
        <f>COUNTIFS(Data[Account],$C70,Data[Date],"&gt;="&amp;H$4,Data[Date],"&lt;"&amp;EDATE(H$4,1))</f>
        <v>0</v>
      </c>
      <c r="I70" s="2">
        <f>COUNTIFS(Data[Account],$C70,Data[Date],"&gt;="&amp;I$4,Data[Date],"&lt;"&amp;EDATE(I$4,1))</f>
        <v>1</v>
      </c>
      <c r="J70" s="2">
        <f>COUNTIFS(Data[Account],$C70,Data[Date],"&gt;="&amp;J$4,Data[Date],"&lt;"&amp;EDATE(J$4,1))</f>
        <v>0</v>
      </c>
      <c r="K70" s="2">
        <f>COUNTIFS(Data[Account],$C70,Data[Date],"&gt;="&amp;K$4,Data[Date],"&lt;"&amp;EDATE(K$4,1))</f>
        <v>0</v>
      </c>
      <c r="L70" s="2">
        <f>COUNTIFS(Data[Account],$C70,Data[Date],"&gt;="&amp;L$4,Data[Date],"&lt;"&amp;EDATE(L$4,1))</f>
        <v>0</v>
      </c>
      <c r="M70" s="2">
        <f>COUNTIFS(Data[Account],$C70,Data[Date],"&gt;="&amp;M$4,Data[Date],"&lt;"&amp;EDATE(M$4,1))</f>
        <v>0</v>
      </c>
      <c r="N70" s="2">
        <f>COUNTIFS(Data[Account],$C70,Data[Date],"&gt;="&amp;N$4,Data[Date],"&lt;"&amp;EDATE(N$4,1))</f>
        <v>0</v>
      </c>
      <c r="O70" s="2">
        <f>COUNTIFS(Data[Account],$C70,Data[Date],"&gt;="&amp;O$4,Data[Date],"&lt;"&amp;EDATE(O$4,1))</f>
        <v>0</v>
      </c>
      <c r="P70" s="2">
        <f>COUNTIFS(Data[Account],$C70,Data[Date],"&gt;="&amp;P$4,Data[Date],"&lt;"&amp;EDATE(P$4,1))</f>
        <v>0</v>
      </c>
      <c r="Q70" s="2">
        <f>COUNTIFS(Data[Account],$C70,Data[Date],"&gt;="&amp;Q$4,Data[Date],"&lt;"&amp;EDATE(Q$4,1))</f>
        <v>0</v>
      </c>
      <c r="R70" s="2">
        <f>COUNTIFS(Data[Account],$C70,Data[Date],"&gt;="&amp;R$4,Data[Date],"&lt;"&amp;EDATE(R$4,1))</f>
        <v>0</v>
      </c>
      <c r="S70" s="2">
        <f>COUNTIFS(Data[Account],$C70,Data[Date],"&gt;="&amp;S$4,Data[Date],"&lt;"&amp;EDATE(S$4,1))</f>
        <v>0</v>
      </c>
      <c r="T70" s="2">
        <f>COUNTIFS(Data[Account],$C70,Data[Date],"&gt;="&amp;T$4,Data[Date],"&lt;"&amp;EDATE(T$4,1))</f>
        <v>0</v>
      </c>
      <c r="U70" s="2">
        <f>COUNTIFS(Data[Account],$C70,Data[Date],"&gt;="&amp;U$4,Data[Date],"&lt;"&amp;EDATE(U$4,1))</f>
        <v>0</v>
      </c>
      <c r="V70" s="2">
        <f>COUNTIFS(Data[Account],$C70,Data[Date],"&gt;="&amp;V$4,Data[Date],"&lt;"&amp;EDATE(V$4,1))</f>
        <v>0</v>
      </c>
      <c r="W70" s="2">
        <f>COUNTIFS(Data[Account],$C70,Data[Date],"&gt;="&amp;W$4,Data[Date],"&lt;"&amp;EDATE(W$4,1))</f>
        <v>0</v>
      </c>
      <c r="X70" s="2">
        <f>COUNTIFS(Data[Account],$C70,Data[Date],"&gt;="&amp;X$4,Data[Date],"&lt;"&amp;EDATE(X$4,1))</f>
        <v>0</v>
      </c>
      <c r="Y70" s="2">
        <f>COUNTIFS(Data[Account],$C70,Data[Date],"&gt;="&amp;Y$4,Data[Date],"&lt;"&amp;EDATE(Y$4,1))</f>
        <v>0</v>
      </c>
      <c r="Z70" s="2">
        <f>COUNTIFS(Data[Account],$C70,Data[Date],"&gt;="&amp;Z$4,Data[Date],"&lt;"&amp;EDATE(Z$4,1))</f>
        <v>0</v>
      </c>
      <c r="AA70" s="2">
        <f>COUNTIFS(Data[Account],$C70,Data[Date],"&gt;="&amp;AA$4,Data[Date],"&lt;"&amp;EDATE(AA$4,1))</f>
        <v>0</v>
      </c>
      <c r="AB70" s="2">
        <f>COUNTIFS(Data[Account],$C70,Data[Date],"&gt;="&amp;AB$4,Data[Date],"&lt;"&amp;EDATE(AB$4,1))</f>
        <v>0</v>
      </c>
    </row>
    <row r="71" spans="2:28" x14ac:dyDescent="0.25">
      <c r="B71" s="3">
        <f>MAX($B$4:B70)+1</f>
        <v>67</v>
      </c>
      <c r="C71" t="str" cm="1">
        <f t="array" ref="C71">IFERROR(INDEX(Data[Account],MATCH(0,INDEX(COUNTIF($C$4:C70,Data[Account]),0),0)),"")</f>
        <v>Fis Management Services</v>
      </c>
      <c r="D71" s="1" cm="1">
        <f t="array" ref="D71">IFERROR(_xlfn.SINGLE(INDEX(Data[Date],_xlfn.AGGREGATE(15,6,1/(Data[Account]=C71)*(ROW(Data[Account])-ROW(Data[[#Headers],[Account]])),1))),"")</f>
        <v>44166</v>
      </c>
      <c r="E71" s="2">
        <f>COUNTIFS(Data[Account],$C71,Data[Date],"&gt;="&amp;E$4,Data[Date],"&lt;"&amp;EDATE(E$4,1))</f>
        <v>0</v>
      </c>
      <c r="F71" s="2">
        <f>COUNTIFS(Data[Account],$C71,Data[Date],"&gt;="&amp;F$4,Data[Date],"&lt;"&amp;EDATE(F$4,1))</f>
        <v>0</v>
      </c>
      <c r="G71" s="2">
        <f>COUNTIFS(Data[Account],$C71,Data[Date],"&gt;="&amp;G$4,Data[Date],"&lt;"&amp;EDATE(G$4,1))</f>
        <v>0</v>
      </c>
      <c r="H71" s="2">
        <f>COUNTIFS(Data[Account],$C71,Data[Date],"&gt;="&amp;H$4,Data[Date],"&lt;"&amp;EDATE(H$4,1))</f>
        <v>0</v>
      </c>
      <c r="I71" s="2">
        <f>COUNTIFS(Data[Account],$C71,Data[Date],"&gt;="&amp;I$4,Data[Date],"&lt;"&amp;EDATE(I$4,1))</f>
        <v>0</v>
      </c>
      <c r="J71" s="2">
        <f>COUNTIFS(Data[Account],$C71,Data[Date],"&gt;="&amp;J$4,Data[Date],"&lt;"&amp;EDATE(J$4,1))</f>
        <v>2</v>
      </c>
      <c r="K71" s="2">
        <f>COUNTIFS(Data[Account],$C71,Data[Date],"&gt;="&amp;K$4,Data[Date],"&lt;"&amp;EDATE(K$4,1))</f>
        <v>1</v>
      </c>
      <c r="L71" s="2">
        <f>COUNTIFS(Data[Account],$C71,Data[Date],"&gt;="&amp;L$4,Data[Date],"&lt;"&amp;EDATE(L$4,1))</f>
        <v>1</v>
      </c>
      <c r="M71" s="2">
        <f>COUNTIFS(Data[Account],$C71,Data[Date],"&gt;="&amp;M$4,Data[Date],"&lt;"&amp;EDATE(M$4,1))</f>
        <v>1</v>
      </c>
      <c r="N71" s="2">
        <f>COUNTIFS(Data[Account],$C71,Data[Date],"&gt;="&amp;N$4,Data[Date],"&lt;"&amp;EDATE(N$4,1))</f>
        <v>1</v>
      </c>
      <c r="O71" s="2">
        <f>COUNTIFS(Data[Account],$C71,Data[Date],"&gt;="&amp;O$4,Data[Date],"&lt;"&amp;EDATE(O$4,1))</f>
        <v>0</v>
      </c>
      <c r="P71" s="2">
        <f>COUNTIFS(Data[Account],$C71,Data[Date],"&gt;="&amp;P$4,Data[Date],"&lt;"&amp;EDATE(P$4,1))</f>
        <v>1</v>
      </c>
      <c r="Q71" s="2">
        <f>COUNTIFS(Data[Account],$C71,Data[Date],"&gt;="&amp;Q$4,Data[Date],"&lt;"&amp;EDATE(Q$4,1))</f>
        <v>1</v>
      </c>
      <c r="R71" s="2">
        <f>COUNTIFS(Data[Account],$C71,Data[Date],"&gt;="&amp;R$4,Data[Date],"&lt;"&amp;EDATE(R$4,1))</f>
        <v>0</v>
      </c>
      <c r="S71" s="2">
        <f>COUNTIFS(Data[Account],$C71,Data[Date],"&gt;="&amp;S$4,Data[Date],"&lt;"&amp;EDATE(S$4,1))</f>
        <v>2</v>
      </c>
      <c r="T71" s="2">
        <f>COUNTIFS(Data[Account],$C71,Data[Date],"&gt;="&amp;T$4,Data[Date],"&lt;"&amp;EDATE(T$4,1))</f>
        <v>1</v>
      </c>
      <c r="U71" s="2">
        <f>COUNTIFS(Data[Account],$C71,Data[Date],"&gt;="&amp;U$4,Data[Date],"&lt;"&amp;EDATE(U$4,1))</f>
        <v>1</v>
      </c>
      <c r="V71" s="2">
        <f>COUNTIFS(Data[Account],$C71,Data[Date],"&gt;="&amp;V$4,Data[Date],"&lt;"&amp;EDATE(V$4,1))</f>
        <v>1</v>
      </c>
      <c r="W71" s="2">
        <f>COUNTIFS(Data[Account],$C71,Data[Date],"&gt;="&amp;W$4,Data[Date],"&lt;"&amp;EDATE(W$4,1))</f>
        <v>1</v>
      </c>
      <c r="X71" s="2">
        <f>COUNTIFS(Data[Account],$C71,Data[Date],"&gt;="&amp;X$4,Data[Date],"&lt;"&amp;EDATE(X$4,1))</f>
        <v>1</v>
      </c>
      <c r="Y71" s="2">
        <f>COUNTIFS(Data[Account],$C71,Data[Date],"&gt;="&amp;Y$4,Data[Date],"&lt;"&amp;EDATE(Y$4,1))</f>
        <v>2</v>
      </c>
      <c r="Z71" s="2">
        <f>COUNTIFS(Data[Account],$C71,Data[Date],"&gt;="&amp;Z$4,Data[Date],"&lt;"&amp;EDATE(Z$4,1))</f>
        <v>0</v>
      </c>
      <c r="AA71" s="2">
        <f>COUNTIFS(Data[Account],$C71,Data[Date],"&gt;="&amp;AA$4,Data[Date],"&lt;"&amp;EDATE(AA$4,1))</f>
        <v>0</v>
      </c>
      <c r="AB71" s="2">
        <f>COUNTIFS(Data[Account],$C71,Data[Date],"&gt;="&amp;AB$4,Data[Date],"&lt;"&amp;EDATE(AB$4,1))</f>
        <v>0</v>
      </c>
    </row>
    <row r="72" spans="2:28" x14ac:dyDescent="0.25">
      <c r="B72" s="3">
        <f>MAX($B$4:B71)+1</f>
        <v>68</v>
      </c>
      <c r="C72" t="str" cm="1">
        <f t="array" ref="C72">IFERROR(INDEX(Data[Account],MATCH(0,INDEX(COUNTIF($C$4:C71,Data[Account]),0),0)),"")</f>
        <v>Nvidia</v>
      </c>
      <c r="D72" s="1" cm="1">
        <f t="array" ref="D72">IFERROR(_xlfn.SINGLE(INDEX(Data[Date],_xlfn.AGGREGATE(15,6,1/(Data[Account]=C72)*(ROW(Data[Account])-ROW(Data[[#Headers],[Account]])),1))),"")</f>
        <v>44166</v>
      </c>
      <c r="E72" s="2">
        <f>COUNTIFS(Data[Account],$C72,Data[Date],"&gt;="&amp;E$4,Data[Date],"&lt;"&amp;EDATE(E$4,1))</f>
        <v>0</v>
      </c>
      <c r="F72" s="2">
        <f>COUNTIFS(Data[Account],$C72,Data[Date],"&gt;="&amp;F$4,Data[Date],"&lt;"&amp;EDATE(F$4,1))</f>
        <v>0</v>
      </c>
      <c r="G72" s="2">
        <f>COUNTIFS(Data[Account],$C72,Data[Date],"&gt;="&amp;G$4,Data[Date],"&lt;"&amp;EDATE(G$4,1))</f>
        <v>0</v>
      </c>
      <c r="H72" s="2">
        <f>COUNTIFS(Data[Account],$C72,Data[Date],"&gt;="&amp;H$4,Data[Date],"&lt;"&amp;EDATE(H$4,1))</f>
        <v>0</v>
      </c>
      <c r="I72" s="2">
        <f>COUNTIFS(Data[Account],$C72,Data[Date],"&gt;="&amp;I$4,Data[Date],"&lt;"&amp;EDATE(I$4,1))</f>
        <v>0</v>
      </c>
      <c r="J72" s="2">
        <f>COUNTIFS(Data[Account],$C72,Data[Date],"&gt;="&amp;J$4,Data[Date],"&lt;"&amp;EDATE(J$4,1))</f>
        <v>2</v>
      </c>
      <c r="K72" s="2">
        <f>COUNTIFS(Data[Account],$C72,Data[Date],"&gt;="&amp;K$4,Data[Date],"&lt;"&amp;EDATE(K$4,1))</f>
        <v>3</v>
      </c>
      <c r="L72" s="2">
        <f>COUNTIFS(Data[Account],$C72,Data[Date],"&gt;="&amp;L$4,Data[Date],"&lt;"&amp;EDATE(L$4,1))</f>
        <v>2</v>
      </c>
      <c r="M72" s="2">
        <f>COUNTIFS(Data[Account],$C72,Data[Date],"&gt;="&amp;M$4,Data[Date],"&lt;"&amp;EDATE(M$4,1))</f>
        <v>2</v>
      </c>
      <c r="N72" s="2">
        <f>COUNTIFS(Data[Account],$C72,Data[Date],"&gt;="&amp;N$4,Data[Date],"&lt;"&amp;EDATE(N$4,1))</f>
        <v>2</v>
      </c>
      <c r="O72" s="2">
        <f>COUNTIFS(Data[Account],$C72,Data[Date],"&gt;="&amp;O$4,Data[Date],"&lt;"&amp;EDATE(O$4,1))</f>
        <v>3</v>
      </c>
      <c r="P72" s="2">
        <f>COUNTIFS(Data[Account],$C72,Data[Date],"&gt;="&amp;P$4,Data[Date],"&lt;"&amp;EDATE(P$4,1))</f>
        <v>5</v>
      </c>
      <c r="Q72" s="2">
        <f>COUNTIFS(Data[Account],$C72,Data[Date],"&gt;="&amp;Q$4,Data[Date],"&lt;"&amp;EDATE(Q$4,1))</f>
        <v>3</v>
      </c>
      <c r="R72" s="2">
        <f>COUNTIFS(Data[Account],$C72,Data[Date],"&gt;="&amp;R$4,Data[Date],"&lt;"&amp;EDATE(R$4,1))</f>
        <v>1</v>
      </c>
      <c r="S72" s="2">
        <f>COUNTIFS(Data[Account],$C72,Data[Date],"&gt;="&amp;S$4,Data[Date],"&lt;"&amp;EDATE(S$4,1))</f>
        <v>1</v>
      </c>
      <c r="T72" s="2">
        <f>COUNTIFS(Data[Account],$C72,Data[Date],"&gt;="&amp;T$4,Data[Date],"&lt;"&amp;EDATE(T$4,1))</f>
        <v>2</v>
      </c>
      <c r="U72" s="2">
        <f>COUNTIFS(Data[Account],$C72,Data[Date],"&gt;="&amp;U$4,Data[Date],"&lt;"&amp;EDATE(U$4,1))</f>
        <v>2</v>
      </c>
      <c r="V72" s="2">
        <f>COUNTIFS(Data[Account],$C72,Data[Date],"&gt;="&amp;V$4,Data[Date],"&lt;"&amp;EDATE(V$4,1))</f>
        <v>2</v>
      </c>
      <c r="W72" s="2">
        <f>COUNTIFS(Data[Account],$C72,Data[Date],"&gt;="&amp;W$4,Data[Date],"&lt;"&amp;EDATE(W$4,1))</f>
        <v>0</v>
      </c>
      <c r="X72" s="2">
        <f>COUNTIFS(Data[Account],$C72,Data[Date],"&gt;="&amp;X$4,Data[Date],"&lt;"&amp;EDATE(X$4,1))</f>
        <v>1</v>
      </c>
      <c r="Y72" s="2">
        <f>COUNTIFS(Data[Account],$C72,Data[Date],"&gt;="&amp;Y$4,Data[Date],"&lt;"&amp;EDATE(Y$4,1))</f>
        <v>0</v>
      </c>
      <c r="Z72" s="2">
        <f>COUNTIFS(Data[Account],$C72,Data[Date],"&gt;="&amp;Z$4,Data[Date],"&lt;"&amp;EDATE(Z$4,1))</f>
        <v>0</v>
      </c>
      <c r="AA72" s="2">
        <f>COUNTIFS(Data[Account],$C72,Data[Date],"&gt;="&amp;AA$4,Data[Date],"&lt;"&amp;EDATE(AA$4,1))</f>
        <v>0</v>
      </c>
      <c r="AB72" s="2">
        <f>COUNTIFS(Data[Account],$C72,Data[Date],"&gt;="&amp;AB$4,Data[Date],"&lt;"&amp;EDATE(AB$4,1))</f>
        <v>0</v>
      </c>
    </row>
    <row r="73" spans="2:28" x14ac:dyDescent="0.25">
      <c r="B73" s="3">
        <f>MAX($B$4:B72)+1</f>
        <v>69</v>
      </c>
      <c r="C73" t="str" cm="1">
        <f t="array" ref="C73">IFERROR(INDEX(Data[Account],MATCH(0,INDEX(COUNTIF($C$4:C72,Data[Account]),0),0)),"")</f>
        <v>Ust Global</v>
      </c>
      <c r="D73" s="1" cm="1">
        <f t="array" ref="D73">IFERROR(_xlfn.SINGLE(INDEX(Data[Date],_xlfn.AGGREGATE(15,6,1/(Data[Account]=C73)*(ROW(Data[Account])-ROW(Data[[#Headers],[Account]])),1))),"")</f>
        <v>44174</v>
      </c>
      <c r="E73" s="2">
        <f>COUNTIFS(Data[Account],$C73,Data[Date],"&gt;="&amp;E$4,Data[Date],"&lt;"&amp;EDATE(E$4,1))</f>
        <v>0</v>
      </c>
      <c r="F73" s="2">
        <f>COUNTIFS(Data[Account],$C73,Data[Date],"&gt;="&amp;F$4,Data[Date],"&lt;"&amp;EDATE(F$4,1))</f>
        <v>0</v>
      </c>
      <c r="G73" s="2">
        <f>COUNTIFS(Data[Account],$C73,Data[Date],"&gt;="&amp;G$4,Data[Date],"&lt;"&amp;EDATE(G$4,1))</f>
        <v>0</v>
      </c>
      <c r="H73" s="2">
        <f>COUNTIFS(Data[Account],$C73,Data[Date],"&gt;="&amp;H$4,Data[Date],"&lt;"&amp;EDATE(H$4,1))</f>
        <v>0</v>
      </c>
      <c r="I73" s="2">
        <f>COUNTIFS(Data[Account],$C73,Data[Date],"&gt;="&amp;I$4,Data[Date],"&lt;"&amp;EDATE(I$4,1))</f>
        <v>0</v>
      </c>
      <c r="J73" s="2">
        <f>COUNTIFS(Data[Account],$C73,Data[Date],"&gt;="&amp;J$4,Data[Date],"&lt;"&amp;EDATE(J$4,1))</f>
        <v>1</v>
      </c>
      <c r="K73" s="2">
        <f>COUNTIFS(Data[Account],$C73,Data[Date],"&gt;="&amp;K$4,Data[Date],"&lt;"&amp;EDATE(K$4,1))</f>
        <v>1</v>
      </c>
      <c r="L73" s="2">
        <f>COUNTIFS(Data[Account],$C73,Data[Date],"&gt;="&amp;L$4,Data[Date],"&lt;"&amp;EDATE(L$4,1))</f>
        <v>2</v>
      </c>
      <c r="M73" s="2">
        <f>COUNTIFS(Data[Account],$C73,Data[Date],"&gt;="&amp;M$4,Data[Date],"&lt;"&amp;EDATE(M$4,1))</f>
        <v>0</v>
      </c>
      <c r="N73" s="2">
        <f>COUNTIFS(Data[Account],$C73,Data[Date],"&gt;="&amp;N$4,Data[Date],"&lt;"&amp;EDATE(N$4,1))</f>
        <v>0</v>
      </c>
      <c r="O73" s="2">
        <f>COUNTIFS(Data[Account],$C73,Data[Date],"&gt;="&amp;O$4,Data[Date],"&lt;"&amp;EDATE(O$4,1))</f>
        <v>0</v>
      </c>
      <c r="P73" s="2">
        <f>COUNTIFS(Data[Account],$C73,Data[Date],"&gt;="&amp;P$4,Data[Date],"&lt;"&amp;EDATE(P$4,1))</f>
        <v>0</v>
      </c>
      <c r="Q73" s="2">
        <f>COUNTIFS(Data[Account],$C73,Data[Date],"&gt;="&amp;Q$4,Data[Date],"&lt;"&amp;EDATE(Q$4,1))</f>
        <v>0</v>
      </c>
      <c r="R73" s="2">
        <f>COUNTIFS(Data[Account],$C73,Data[Date],"&gt;="&amp;R$4,Data[Date],"&lt;"&amp;EDATE(R$4,1))</f>
        <v>0</v>
      </c>
      <c r="S73" s="2">
        <f>COUNTIFS(Data[Account],$C73,Data[Date],"&gt;="&amp;S$4,Data[Date],"&lt;"&amp;EDATE(S$4,1))</f>
        <v>0</v>
      </c>
      <c r="T73" s="2">
        <f>COUNTIFS(Data[Account],$C73,Data[Date],"&gt;="&amp;T$4,Data[Date],"&lt;"&amp;EDATE(T$4,1))</f>
        <v>0</v>
      </c>
      <c r="U73" s="2">
        <f>COUNTIFS(Data[Account],$C73,Data[Date],"&gt;="&amp;U$4,Data[Date],"&lt;"&amp;EDATE(U$4,1))</f>
        <v>0</v>
      </c>
      <c r="V73" s="2">
        <f>COUNTIFS(Data[Account],$C73,Data[Date],"&gt;="&amp;V$4,Data[Date],"&lt;"&amp;EDATE(V$4,1))</f>
        <v>0</v>
      </c>
      <c r="W73" s="2">
        <f>COUNTIFS(Data[Account],$C73,Data[Date],"&gt;="&amp;W$4,Data[Date],"&lt;"&amp;EDATE(W$4,1))</f>
        <v>0</v>
      </c>
      <c r="X73" s="2">
        <f>COUNTIFS(Data[Account],$C73,Data[Date],"&gt;="&amp;X$4,Data[Date],"&lt;"&amp;EDATE(X$4,1))</f>
        <v>0</v>
      </c>
      <c r="Y73" s="2">
        <f>COUNTIFS(Data[Account],$C73,Data[Date],"&gt;="&amp;Y$4,Data[Date],"&lt;"&amp;EDATE(Y$4,1))</f>
        <v>0</v>
      </c>
      <c r="Z73" s="2">
        <f>COUNTIFS(Data[Account],$C73,Data[Date],"&gt;="&amp;Z$4,Data[Date],"&lt;"&amp;EDATE(Z$4,1))</f>
        <v>0</v>
      </c>
      <c r="AA73" s="2">
        <f>COUNTIFS(Data[Account],$C73,Data[Date],"&gt;="&amp;AA$4,Data[Date],"&lt;"&amp;EDATE(AA$4,1))</f>
        <v>0</v>
      </c>
      <c r="AB73" s="2">
        <f>COUNTIFS(Data[Account],$C73,Data[Date],"&gt;="&amp;AB$4,Data[Date],"&lt;"&amp;EDATE(AB$4,1))</f>
        <v>0</v>
      </c>
    </row>
    <row r="74" spans="2:28" x14ac:dyDescent="0.25">
      <c r="B74" s="3">
        <f>MAX($B$4:B73)+1</f>
        <v>70</v>
      </c>
      <c r="C74" t="str" cm="1">
        <f t="array" ref="C74">IFERROR(INDEX(Data[Account],MATCH(0,INDEX(COUNTIF($C$4:C73,Data[Account]),0),0)),"")</f>
        <v>Optum Services</v>
      </c>
      <c r="D74" s="1" cm="1">
        <f t="array" ref="D74">IFERROR(_xlfn.SINGLE(INDEX(Data[Date],_xlfn.AGGREGATE(15,6,1/(Data[Account]=C74)*(ROW(Data[Account])-ROW(Data[[#Headers],[Account]])),1))),"")</f>
        <v>44175</v>
      </c>
      <c r="E74" s="2">
        <f>COUNTIFS(Data[Account],$C74,Data[Date],"&gt;="&amp;E$4,Data[Date],"&lt;"&amp;EDATE(E$4,1))</f>
        <v>0</v>
      </c>
      <c r="F74" s="2">
        <f>COUNTIFS(Data[Account],$C74,Data[Date],"&gt;="&amp;F$4,Data[Date],"&lt;"&amp;EDATE(F$4,1))</f>
        <v>0</v>
      </c>
      <c r="G74" s="2">
        <f>COUNTIFS(Data[Account],$C74,Data[Date],"&gt;="&amp;G$4,Data[Date],"&lt;"&amp;EDATE(G$4,1))</f>
        <v>0</v>
      </c>
      <c r="H74" s="2">
        <f>COUNTIFS(Data[Account],$C74,Data[Date],"&gt;="&amp;H$4,Data[Date],"&lt;"&amp;EDATE(H$4,1))</f>
        <v>0</v>
      </c>
      <c r="I74" s="2">
        <f>COUNTIFS(Data[Account],$C74,Data[Date],"&gt;="&amp;I$4,Data[Date],"&lt;"&amp;EDATE(I$4,1))</f>
        <v>0</v>
      </c>
      <c r="J74" s="2">
        <f>COUNTIFS(Data[Account],$C74,Data[Date],"&gt;="&amp;J$4,Data[Date],"&lt;"&amp;EDATE(J$4,1))</f>
        <v>3</v>
      </c>
      <c r="K74" s="2">
        <f>COUNTIFS(Data[Account],$C74,Data[Date],"&gt;="&amp;K$4,Data[Date],"&lt;"&amp;EDATE(K$4,1))</f>
        <v>6</v>
      </c>
      <c r="L74" s="2">
        <f>COUNTIFS(Data[Account],$C74,Data[Date],"&gt;="&amp;L$4,Data[Date],"&lt;"&amp;EDATE(L$4,1))</f>
        <v>5</v>
      </c>
      <c r="M74" s="2">
        <f>COUNTIFS(Data[Account],$C74,Data[Date],"&gt;="&amp;M$4,Data[Date],"&lt;"&amp;EDATE(M$4,1))</f>
        <v>1</v>
      </c>
      <c r="N74" s="2">
        <f>COUNTIFS(Data[Account],$C74,Data[Date],"&gt;="&amp;N$4,Data[Date],"&lt;"&amp;EDATE(N$4,1))</f>
        <v>0</v>
      </c>
      <c r="O74" s="2">
        <f>COUNTIFS(Data[Account],$C74,Data[Date],"&gt;="&amp;O$4,Data[Date],"&lt;"&amp;EDATE(O$4,1))</f>
        <v>0</v>
      </c>
      <c r="P74" s="2">
        <f>COUNTIFS(Data[Account],$C74,Data[Date],"&gt;="&amp;P$4,Data[Date],"&lt;"&amp;EDATE(P$4,1))</f>
        <v>0</v>
      </c>
      <c r="Q74" s="2">
        <f>COUNTIFS(Data[Account],$C74,Data[Date],"&gt;="&amp;Q$4,Data[Date],"&lt;"&amp;EDATE(Q$4,1))</f>
        <v>0</v>
      </c>
      <c r="R74" s="2">
        <f>COUNTIFS(Data[Account],$C74,Data[Date],"&gt;="&amp;R$4,Data[Date],"&lt;"&amp;EDATE(R$4,1))</f>
        <v>0</v>
      </c>
      <c r="S74" s="2">
        <f>COUNTIFS(Data[Account],$C74,Data[Date],"&gt;="&amp;S$4,Data[Date],"&lt;"&amp;EDATE(S$4,1))</f>
        <v>0</v>
      </c>
      <c r="T74" s="2">
        <f>COUNTIFS(Data[Account],$C74,Data[Date],"&gt;="&amp;T$4,Data[Date],"&lt;"&amp;EDATE(T$4,1))</f>
        <v>0</v>
      </c>
      <c r="U74" s="2">
        <f>COUNTIFS(Data[Account],$C74,Data[Date],"&gt;="&amp;U$4,Data[Date],"&lt;"&amp;EDATE(U$4,1))</f>
        <v>0</v>
      </c>
      <c r="V74" s="2">
        <f>COUNTIFS(Data[Account],$C74,Data[Date],"&gt;="&amp;V$4,Data[Date],"&lt;"&amp;EDATE(V$4,1))</f>
        <v>0</v>
      </c>
      <c r="W74" s="2">
        <f>COUNTIFS(Data[Account],$C74,Data[Date],"&gt;="&amp;W$4,Data[Date],"&lt;"&amp;EDATE(W$4,1))</f>
        <v>0</v>
      </c>
      <c r="X74" s="2">
        <f>COUNTIFS(Data[Account],$C74,Data[Date],"&gt;="&amp;X$4,Data[Date],"&lt;"&amp;EDATE(X$4,1))</f>
        <v>0</v>
      </c>
      <c r="Y74" s="2">
        <f>COUNTIFS(Data[Account],$C74,Data[Date],"&gt;="&amp;Y$4,Data[Date],"&lt;"&amp;EDATE(Y$4,1))</f>
        <v>0</v>
      </c>
      <c r="Z74" s="2">
        <f>COUNTIFS(Data[Account],$C74,Data[Date],"&gt;="&amp;Z$4,Data[Date],"&lt;"&amp;EDATE(Z$4,1))</f>
        <v>0</v>
      </c>
      <c r="AA74" s="2">
        <f>COUNTIFS(Data[Account],$C74,Data[Date],"&gt;="&amp;AA$4,Data[Date],"&lt;"&amp;EDATE(AA$4,1))</f>
        <v>0</v>
      </c>
      <c r="AB74" s="2">
        <f>COUNTIFS(Data[Account],$C74,Data[Date],"&gt;="&amp;AB$4,Data[Date],"&lt;"&amp;EDATE(AB$4,1))</f>
        <v>0</v>
      </c>
    </row>
    <row r="75" spans="2:28" x14ac:dyDescent="0.25">
      <c r="B75" s="3">
        <f>MAX($B$4:B74)+1</f>
        <v>71</v>
      </c>
      <c r="C75" t="str" cm="1">
        <f t="array" ref="C75">IFERROR(INDEX(Data[Account],MATCH(0,INDEX(COUNTIF($C$4:C74,Data[Account]),0),0)),"")</f>
        <v>U.S. Bank National Association</v>
      </c>
      <c r="D75" s="1" cm="1">
        <f t="array" ref="D75">IFERROR(_xlfn.SINGLE(INDEX(Data[Date],_xlfn.AGGREGATE(15,6,1/(Data[Account]=C75)*(ROW(Data[Account])-ROW(Data[[#Headers],[Account]])),1))),"")</f>
        <v>44181</v>
      </c>
      <c r="E75" s="2">
        <f>COUNTIFS(Data[Account],$C75,Data[Date],"&gt;="&amp;E$4,Data[Date],"&lt;"&amp;EDATE(E$4,1))</f>
        <v>0</v>
      </c>
      <c r="F75" s="2">
        <f>COUNTIFS(Data[Account],$C75,Data[Date],"&gt;="&amp;F$4,Data[Date],"&lt;"&amp;EDATE(F$4,1))</f>
        <v>0</v>
      </c>
      <c r="G75" s="2">
        <f>COUNTIFS(Data[Account],$C75,Data[Date],"&gt;="&amp;G$4,Data[Date],"&lt;"&amp;EDATE(G$4,1))</f>
        <v>0</v>
      </c>
      <c r="H75" s="2">
        <f>COUNTIFS(Data[Account],$C75,Data[Date],"&gt;="&amp;H$4,Data[Date],"&lt;"&amp;EDATE(H$4,1))</f>
        <v>0</v>
      </c>
      <c r="I75" s="2">
        <f>COUNTIFS(Data[Account],$C75,Data[Date],"&gt;="&amp;I$4,Data[Date],"&lt;"&amp;EDATE(I$4,1))</f>
        <v>0</v>
      </c>
      <c r="J75" s="2">
        <f>COUNTIFS(Data[Account],$C75,Data[Date],"&gt;="&amp;J$4,Data[Date],"&lt;"&amp;EDATE(J$4,1))</f>
        <v>5</v>
      </c>
      <c r="K75" s="2">
        <f>COUNTIFS(Data[Account],$C75,Data[Date],"&gt;="&amp;K$4,Data[Date],"&lt;"&amp;EDATE(K$4,1))</f>
        <v>9</v>
      </c>
      <c r="L75" s="2">
        <f>COUNTIFS(Data[Account],$C75,Data[Date],"&gt;="&amp;L$4,Data[Date],"&lt;"&amp;EDATE(L$4,1))</f>
        <v>6</v>
      </c>
      <c r="M75" s="2">
        <f>COUNTIFS(Data[Account],$C75,Data[Date],"&gt;="&amp;M$4,Data[Date],"&lt;"&amp;EDATE(M$4,1))</f>
        <v>6</v>
      </c>
      <c r="N75" s="2">
        <f>COUNTIFS(Data[Account],$C75,Data[Date],"&gt;="&amp;N$4,Data[Date],"&lt;"&amp;EDATE(N$4,1))</f>
        <v>3</v>
      </c>
      <c r="O75" s="2">
        <f>COUNTIFS(Data[Account],$C75,Data[Date],"&gt;="&amp;O$4,Data[Date],"&lt;"&amp;EDATE(O$4,1))</f>
        <v>2</v>
      </c>
      <c r="P75" s="2">
        <f>COUNTIFS(Data[Account],$C75,Data[Date],"&gt;="&amp;P$4,Data[Date],"&lt;"&amp;EDATE(P$4,1))</f>
        <v>6</v>
      </c>
      <c r="Q75" s="2">
        <f>COUNTIFS(Data[Account],$C75,Data[Date],"&gt;="&amp;Q$4,Data[Date],"&lt;"&amp;EDATE(Q$4,1))</f>
        <v>6</v>
      </c>
      <c r="R75" s="2">
        <f>COUNTIFS(Data[Account],$C75,Data[Date],"&gt;="&amp;R$4,Data[Date],"&lt;"&amp;EDATE(R$4,1))</f>
        <v>2</v>
      </c>
      <c r="S75" s="2">
        <f>COUNTIFS(Data[Account],$C75,Data[Date],"&gt;="&amp;S$4,Data[Date],"&lt;"&amp;EDATE(S$4,1))</f>
        <v>2</v>
      </c>
      <c r="T75" s="2">
        <f>COUNTIFS(Data[Account],$C75,Data[Date],"&gt;="&amp;T$4,Data[Date],"&lt;"&amp;EDATE(T$4,1))</f>
        <v>0</v>
      </c>
      <c r="U75" s="2">
        <f>COUNTIFS(Data[Account],$C75,Data[Date],"&gt;="&amp;U$4,Data[Date],"&lt;"&amp;EDATE(U$4,1))</f>
        <v>0</v>
      </c>
      <c r="V75" s="2">
        <f>COUNTIFS(Data[Account],$C75,Data[Date],"&gt;="&amp;V$4,Data[Date],"&lt;"&amp;EDATE(V$4,1))</f>
        <v>0</v>
      </c>
      <c r="W75" s="2">
        <f>COUNTIFS(Data[Account],$C75,Data[Date],"&gt;="&amp;W$4,Data[Date],"&lt;"&amp;EDATE(W$4,1))</f>
        <v>0</v>
      </c>
      <c r="X75" s="2">
        <f>COUNTIFS(Data[Account],$C75,Data[Date],"&gt;="&amp;X$4,Data[Date],"&lt;"&amp;EDATE(X$4,1))</f>
        <v>0</v>
      </c>
      <c r="Y75" s="2">
        <f>COUNTIFS(Data[Account],$C75,Data[Date],"&gt;="&amp;Y$4,Data[Date],"&lt;"&amp;EDATE(Y$4,1))</f>
        <v>0</v>
      </c>
      <c r="Z75" s="2">
        <f>COUNTIFS(Data[Account],$C75,Data[Date],"&gt;="&amp;Z$4,Data[Date],"&lt;"&amp;EDATE(Z$4,1))</f>
        <v>0</v>
      </c>
      <c r="AA75" s="2">
        <f>COUNTIFS(Data[Account],$C75,Data[Date],"&gt;="&amp;AA$4,Data[Date],"&lt;"&amp;EDATE(AA$4,1))</f>
        <v>0</v>
      </c>
      <c r="AB75" s="2">
        <f>COUNTIFS(Data[Account],$C75,Data[Date],"&gt;="&amp;AB$4,Data[Date],"&lt;"&amp;EDATE(AB$4,1))</f>
        <v>0</v>
      </c>
    </row>
    <row r="76" spans="2:28" x14ac:dyDescent="0.25">
      <c r="B76" s="3">
        <f>MAX($B$4:B75)+1</f>
        <v>72</v>
      </c>
      <c r="C76" t="str" cm="1">
        <f t="array" ref="C76">IFERROR(INDEX(Data[Account],MATCH(0,INDEX(COUNTIF($C$4:C75,Data[Account]),0),0)),"")</f>
        <v>Dfs Services</v>
      </c>
      <c r="D76" s="1" cm="1">
        <f t="array" ref="D76">IFERROR(_xlfn.SINGLE(INDEX(Data[Date],_xlfn.AGGREGATE(15,6,1/(Data[Account]=C76)*(ROW(Data[Account])-ROW(Data[[#Headers],[Account]])),1))),"")</f>
        <v>44198</v>
      </c>
      <c r="E76" s="2">
        <f>COUNTIFS(Data[Account],$C76,Data[Date],"&gt;="&amp;E$4,Data[Date],"&lt;"&amp;EDATE(E$4,1))</f>
        <v>0</v>
      </c>
      <c r="F76" s="2">
        <f>COUNTIFS(Data[Account],$C76,Data[Date],"&gt;="&amp;F$4,Data[Date],"&lt;"&amp;EDATE(F$4,1))</f>
        <v>0</v>
      </c>
      <c r="G76" s="2">
        <f>COUNTIFS(Data[Account],$C76,Data[Date],"&gt;="&amp;G$4,Data[Date],"&lt;"&amp;EDATE(G$4,1))</f>
        <v>0</v>
      </c>
      <c r="H76" s="2">
        <f>COUNTIFS(Data[Account],$C76,Data[Date],"&gt;="&amp;H$4,Data[Date],"&lt;"&amp;EDATE(H$4,1))</f>
        <v>0</v>
      </c>
      <c r="I76" s="2">
        <f>COUNTIFS(Data[Account],$C76,Data[Date],"&gt;="&amp;I$4,Data[Date],"&lt;"&amp;EDATE(I$4,1))</f>
        <v>0</v>
      </c>
      <c r="J76" s="2">
        <f>COUNTIFS(Data[Account],$C76,Data[Date],"&gt;="&amp;J$4,Data[Date],"&lt;"&amp;EDATE(J$4,1))</f>
        <v>0</v>
      </c>
      <c r="K76" s="2">
        <f>COUNTIFS(Data[Account],$C76,Data[Date],"&gt;="&amp;K$4,Data[Date],"&lt;"&amp;EDATE(K$4,1))</f>
        <v>3</v>
      </c>
      <c r="L76" s="2">
        <f>COUNTIFS(Data[Account],$C76,Data[Date],"&gt;="&amp;L$4,Data[Date],"&lt;"&amp;EDATE(L$4,1))</f>
        <v>2</v>
      </c>
      <c r="M76" s="2">
        <f>COUNTIFS(Data[Account],$C76,Data[Date],"&gt;="&amp;M$4,Data[Date],"&lt;"&amp;EDATE(M$4,1))</f>
        <v>7</v>
      </c>
      <c r="N76" s="2">
        <f>COUNTIFS(Data[Account],$C76,Data[Date],"&gt;="&amp;N$4,Data[Date],"&lt;"&amp;EDATE(N$4,1))</f>
        <v>5</v>
      </c>
      <c r="O76" s="2">
        <f>COUNTIFS(Data[Account],$C76,Data[Date],"&gt;="&amp;O$4,Data[Date],"&lt;"&amp;EDATE(O$4,1))</f>
        <v>3</v>
      </c>
      <c r="P76" s="2">
        <f>COUNTIFS(Data[Account],$C76,Data[Date],"&gt;="&amp;P$4,Data[Date],"&lt;"&amp;EDATE(P$4,1))</f>
        <v>4</v>
      </c>
      <c r="Q76" s="2">
        <f>COUNTIFS(Data[Account],$C76,Data[Date],"&gt;="&amp;Q$4,Data[Date],"&lt;"&amp;EDATE(Q$4,1))</f>
        <v>8</v>
      </c>
      <c r="R76" s="2">
        <f>COUNTIFS(Data[Account],$C76,Data[Date],"&gt;="&amp;R$4,Data[Date],"&lt;"&amp;EDATE(R$4,1))</f>
        <v>3</v>
      </c>
      <c r="S76" s="2">
        <f>COUNTIFS(Data[Account],$C76,Data[Date],"&gt;="&amp;S$4,Data[Date],"&lt;"&amp;EDATE(S$4,1))</f>
        <v>3</v>
      </c>
      <c r="T76" s="2">
        <f>COUNTIFS(Data[Account],$C76,Data[Date],"&gt;="&amp;T$4,Data[Date],"&lt;"&amp;EDATE(T$4,1))</f>
        <v>5</v>
      </c>
      <c r="U76" s="2">
        <f>COUNTIFS(Data[Account],$C76,Data[Date],"&gt;="&amp;U$4,Data[Date],"&lt;"&amp;EDATE(U$4,1))</f>
        <v>3</v>
      </c>
      <c r="V76" s="2">
        <f>COUNTIFS(Data[Account],$C76,Data[Date],"&gt;="&amp;V$4,Data[Date],"&lt;"&amp;EDATE(V$4,1))</f>
        <v>1</v>
      </c>
      <c r="W76" s="2">
        <f>COUNTIFS(Data[Account],$C76,Data[Date],"&gt;="&amp;W$4,Data[Date],"&lt;"&amp;EDATE(W$4,1))</f>
        <v>2</v>
      </c>
      <c r="X76" s="2">
        <f>COUNTIFS(Data[Account],$C76,Data[Date],"&gt;="&amp;X$4,Data[Date],"&lt;"&amp;EDATE(X$4,1))</f>
        <v>3</v>
      </c>
      <c r="Y76" s="2">
        <f>COUNTIFS(Data[Account],$C76,Data[Date],"&gt;="&amp;Y$4,Data[Date],"&lt;"&amp;EDATE(Y$4,1))</f>
        <v>3</v>
      </c>
      <c r="Z76" s="2">
        <f>COUNTIFS(Data[Account],$C76,Data[Date],"&gt;="&amp;Z$4,Data[Date],"&lt;"&amp;EDATE(Z$4,1))</f>
        <v>0</v>
      </c>
      <c r="AA76" s="2">
        <f>COUNTIFS(Data[Account],$C76,Data[Date],"&gt;="&amp;AA$4,Data[Date],"&lt;"&amp;EDATE(AA$4,1))</f>
        <v>0</v>
      </c>
      <c r="AB76" s="2">
        <f>COUNTIFS(Data[Account],$C76,Data[Date],"&gt;="&amp;AB$4,Data[Date],"&lt;"&amp;EDATE(AB$4,1))</f>
        <v>0</v>
      </c>
    </row>
    <row r="77" spans="2:28" x14ac:dyDescent="0.25">
      <c r="B77" s="3">
        <f>MAX($B$4:B76)+1</f>
        <v>73</v>
      </c>
      <c r="C77" t="str" cm="1">
        <f t="array" ref="C77">IFERROR(INDEX(Data[Account],MATCH(0,INDEX(COUNTIF($C$4:C76,Data[Account]),0),0)),"")</f>
        <v>Deloitte Tax</v>
      </c>
      <c r="D77" s="1" cm="1">
        <f t="array" ref="D77">IFERROR(_xlfn.SINGLE(INDEX(Data[Date],_xlfn.AGGREGATE(15,6,1/(Data[Account]=C77)*(ROW(Data[Account])-ROW(Data[[#Headers],[Account]])),1))),"")</f>
        <v>44204</v>
      </c>
      <c r="E77" s="2">
        <f>COUNTIFS(Data[Account],$C77,Data[Date],"&gt;="&amp;E$4,Data[Date],"&lt;"&amp;EDATE(E$4,1))</f>
        <v>0</v>
      </c>
      <c r="F77" s="2">
        <f>COUNTIFS(Data[Account],$C77,Data[Date],"&gt;="&amp;F$4,Data[Date],"&lt;"&amp;EDATE(F$4,1))</f>
        <v>0</v>
      </c>
      <c r="G77" s="2">
        <f>COUNTIFS(Data[Account],$C77,Data[Date],"&gt;="&amp;G$4,Data[Date],"&lt;"&amp;EDATE(G$4,1))</f>
        <v>0</v>
      </c>
      <c r="H77" s="2">
        <f>COUNTIFS(Data[Account],$C77,Data[Date],"&gt;="&amp;H$4,Data[Date],"&lt;"&amp;EDATE(H$4,1))</f>
        <v>0</v>
      </c>
      <c r="I77" s="2">
        <f>COUNTIFS(Data[Account],$C77,Data[Date],"&gt;="&amp;I$4,Data[Date],"&lt;"&amp;EDATE(I$4,1))</f>
        <v>0</v>
      </c>
      <c r="J77" s="2">
        <f>COUNTIFS(Data[Account],$C77,Data[Date],"&gt;="&amp;J$4,Data[Date],"&lt;"&amp;EDATE(J$4,1))</f>
        <v>0</v>
      </c>
      <c r="K77" s="2">
        <f>COUNTIFS(Data[Account],$C77,Data[Date],"&gt;="&amp;K$4,Data[Date],"&lt;"&amp;EDATE(K$4,1))</f>
        <v>3</v>
      </c>
      <c r="L77" s="2">
        <f>COUNTIFS(Data[Account],$C77,Data[Date],"&gt;="&amp;L$4,Data[Date],"&lt;"&amp;EDATE(L$4,1))</f>
        <v>0</v>
      </c>
      <c r="M77" s="2">
        <f>COUNTIFS(Data[Account],$C77,Data[Date],"&gt;="&amp;M$4,Data[Date],"&lt;"&amp;EDATE(M$4,1))</f>
        <v>3</v>
      </c>
      <c r="N77" s="2">
        <f>COUNTIFS(Data[Account],$C77,Data[Date],"&gt;="&amp;N$4,Data[Date],"&lt;"&amp;EDATE(N$4,1))</f>
        <v>0</v>
      </c>
      <c r="O77" s="2">
        <f>COUNTIFS(Data[Account],$C77,Data[Date],"&gt;="&amp;O$4,Data[Date],"&lt;"&amp;EDATE(O$4,1))</f>
        <v>2</v>
      </c>
      <c r="P77" s="2">
        <f>COUNTIFS(Data[Account],$C77,Data[Date],"&gt;="&amp;P$4,Data[Date],"&lt;"&amp;EDATE(P$4,1))</f>
        <v>0</v>
      </c>
      <c r="Q77" s="2">
        <f>COUNTIFS(Data[Account],$C77,Data[Date],"&gt;="&amp;Q$4,Data[Date],"&lt;"&amp;EDATE(Q$4,1))</f>
        <v>0</v>
      </c>
      <c r="R77" s="2">
        <f>COUNTIFS(Data[Account],$C77,Data[Date],"&gt;="&amp;R$4,Data[Date],"&lt;"&amp;EDATE(R$4,1))</f>
        <v>0</v>
      </c>
      <c r="S77" s="2">
        <f>COUNTIFS(Data[Account],$C77,Data[Date],"&gt;="&amp;S$4,Data[Date],"&lt;"&amp;EDATE(S$4,1))</f>
        <v>0</v>
      </c>
      <c r="T77" s="2">
        <f>COUNTIFS(Data[Account],$C77,Data[Date],"&gt;="&amp;T$4,Data[Date],"&lt;"&amp;EDATE(T$4,1))</f>
        <v>0</v>
      </c>
      <c r="U77" s="2">
        <f>COUNTIFS(Data[Account],$C77,Data[Date],"&gt;="&amp;U$4,Data[Date],"&lt;"&amp;EDATE(U$4,1))</f>
        <v>0</v>
      </c>
      <c r="V77" s="2">
        <f>COUNTIFS(Data[Account],$C77,Data[Date],"&gt;="&amp;V$4,Data[Date],"&lt;"&amp;EDATE(V$4,1))</f>
        <v>0</v>
      </c>
      <c r="W77" s="2">
        <f>COUNTIFS(Data[Account],$C77,Data[Date],"&gt;="&amp;W$4,Data[Date],"&lt;"&amp;EDATE(W$4,1))</f>
        <v>0</v>
      </c>
      <c r="X77" s="2">
        <f>COUNTIFS(Data[Account],$C77,Data[Date],"&gt;="&amp;X$4,Data[Date],"&lt;"&amp;EDATE(X$4,1))</f>
        <v>0</v>
      </c>
      <c r="Y77" s="2">
        <f>COUNTIFS(Data[Account],$C77,Data[Date],"&gt;="&amp;Y$4,Data[Date],"&lt;"&amp;EDATE(Y$4,1))</f>
        <v>0</v>
      </c>
      <c r="Z77" s="2">
        <f>COUNTIFS(Data[Account],$C77,Data[Date],"&gt;="&amp;Z$4,Data[Date],"&lt;"&amp;EDATE(Z$4,1))</f>
        <v>0</v>
      </c>
      <c r="AA77" s="2">
        <f>COUNTIFS(Data[Account],$C77,Data[Date],"&gt;="&amp;AA$4,Data[Date],"&lt;"&amp;EDATE(AA$4,1))</f>
        <v>0</v>
      </c>
      <c r="AB77" s="2">
        <f>COUNTIFS(Data[Account],$C77,Data[Date],"&gt;="&amp;AB$4,Data[Date],"&lt;"&amp;EDATE(AB$4,1))</f>
        <v>0</v>
      </c>
    </row>
    <row r="78" spans="2:28" x14ac:dyDescent="0.25">
      <c r="B78" s="3">
        <f>MAX($B$4:B77)+1</f>
        <v>74</v>
      </c>
      <c r="C78" t="str" cm="1">
        <f t="array" ref="C78">IFERROR(INDEX(Data[Account],MATCH(0,INDEX(COUNTIF($C$4:C77,Data[Account]),0),0)),"")</f>
        <v>Micron Technology</v>
      </c>
      <c r="D78" s="1" cm="1">
        <f t="array" ref="D78">IFERROR(_xlfn.SINGLE(INDEX(Data[Date],_xlfn.AGGREGATE(15,6,1/(Data[Account]=C78)*(ROW(Data[Account])-ROW(Data[[#Headers],[Account]])),1))),"")</f>
        <v>44230</v>
      </c>
      <c r="E78" s="2">
        <f>COUNTIFS(Data[Account],$C78,Data[Date],"&gt;="&amp;E$4,Data[Date],"&lt;"&amp;EDATE(E$4,1))</f>
        <v>0</v>
      </c>
      <c r="F78" s="2">
        <f>COUNTIFS(Data[Account],$C78,Data[Date],"&gt;="&amp;F$4,Data[Date],"&lt;"&amp;EDATE(F$4,1))</f>
        <v>0</v>
      </c>
      <c r="G78" s="2">
        <f>COUNTIFS(Data[Account],$C78,Data[Date],"&gt;="&amp;G$4,Data[Date],"&lt;"&amp;EDATE(G$4,1))</f>
        <v>0</v>
      </c>
      <c r="H78" s="2">
        <f>COUNTIFS(Data[Account],$C78,Data[Date],"&gt;="&amp;H$4,Data[Date],"&lt;"&amp;EDATE(H$4,1))</f>
        <v>0</v>
      </c>
      <c r="I78" s="2">
        <f>COUNTIFS(Data[Account],$C78,Data[Date],"&gt;="&amp;I$4,Data[Date],"&lt;"&amp;EDATE(I$4,1))</f>
        <v>0</v>
      </c>
      <c r="J78" s="2">
        <f>COUNTIFS(Data[Account],$C78,Data[Date],"&gt;="&amp;J$4,Data[Date],"&lt;"&amp;EDATE(J$4,1))</f>
        <v>0</v>
      </c>
      <c r="K78" s="2">
        <f>COUNTIFS(Data[Account],$C78,Data[Date],"&gt;="&amp;K$4,Data[Date],"&lt;"&amp;EDATE(K$4,1))</f>
        <v>0</v>
      </c>
      <c r="L78" s="2">
        <f>COUNTIFS(Data[Account],$C78,Data[Date],"&gt;="&amp;L$4,Data[Date],"&lt;"&amp;EDATE(L$4,1))</f>
        <v>2</v>
      </c>
      <c r="M78" s="2">
        <f>COUNTIFS(Data[Account],$C78,Data[Date],"&gt;="&amp;M$4,Data[Date],"&lt;"&amp;EDATE(M$4,1))</f>
        <v>4</v>
      </c>
      <c r="N78" s="2">
        <f>COUNTIFS(Data[Account],$C78,Data[Date],"&gt;="&amp;N$4,Data[Date],"&lt;"&amp;EDATE(N$4,1))</f>
        <v>3</v>
      </c>
      <c r="O78" s="2">
        <f>COUNTIFS(Data[Account],$C78,Data[Date],"&gt;="&amp;O$4,Data[Date],"&lt;"&amp;EDATE(O$4,1))</f>
        <v>1</v>
      </c>
      <c r="P78" s="2">
        <f>COUNTIFS(Data[Account],$C78,Data[Date],"&gt;="&amp;P$4,Data[Date],"&lt;"&amp;EDATE(P$4,1))</f>
        <v>3</v>
      </c>
      <c r="Q78" s="2">
        <f>COUNTIFS(Data[Account],$C78,Data[Date],"&gt;="&amp;Q$4,Data[Date],"&lt;"&amp;EDATE(Q$4,1))</f>
        <v>1</v>
      </c>
      <c r="R78" s="2">
        <f>COUNTIFS(Data[Account],$C78,Data[Date],"&gt;="&amp;R$4,Data[Date],"&lt;"&amp;EDATE(R$4,1))</f>
        <v>3</v>
      </c>
      <c r="S78" s="2">
        <f>COUNTIFS(Data[Account],$C78,Data[Date],"&gt;="&amp;S$4,Data[Date],"&lt;"&amp;EDATE(S$4,1))</f>
        <v>1</v>
      </c>
      <c r="T78" s="2">
        <f>COUNTIFS(Data[Account],$C78,Data[Date],"&gt;="&amp;T$4,Data[Date],"&lt;"&amp;EDATE(T$4,1))</f>
        <v>3</v>
      </c>
      <c r="U78" s="2">
        <f>COUNTIFS(Data[Account],$C78,Data[Date],"&gt;="&amp;U$4,Data[Date],"&lt;"&amp;EDATE(U$4,1))</f>
        <v>1</v>
      </c>
      <c r="V78" s="2">
        <f>COUNTIFS(Data[Account],$C78,Data[Date],"&gt;="&amp;V$4,Data[Date],"&lt;"&amp;EDATE(V$4,1))</f>
        <v>4</v>
      </c>
      <c r="W78" s="2">
        <f>COUNTIFS(Data[Account],$C78,Data[Date],"&gt;="&amp;W$4,Data[Date],"&lt;"&amp;EDATE(W$4,1))</f>
        <v>3</v>
      </c>
      <c r="X78" s="2">
        <f>COUNTIFS(Data[Account],$C78,Data[Date],"&gt;="&amp;X$4,Data[Date],"&lt;"&amp;EDATE(X$4,1))</f>
        <v>2</v>
      </c>
      <c r="Y78" s="2">
        <f>COUNTIFS(Data[Account],$C78,Data[Date],"&gt;="&amp;Y$4,Data[Date],"&lt;"&amp;EDATE(Y$4,1))</f>
        <v>1</v>
      </c>
      <c r="Z78" s="2">
        <f>COUNTIFS(Data[Account],$C78,Data[Date],"&gt;="&amp;Z$4,Data[Date],"&lt;"&amp;EDATE(Z$4,1))</f>
        <v>0</v>
      </c>
      <c r="AA78" s="2">
        <f>COUNTIFS(Data[Account],$C78,Data[Date],"&gt;="&amp;AA$4,Data[Date],"&lt;"&amp;EDATE(AA$4,1))</f>
        <v>0</v>
      </c>
      <c r="AB78" s="2">
        <f>COUNTIFS(Data[Account],$C78,Data[Date],"&gt;="&amp;AB$4,Data[Date],"&lt;"&amp;EDATE(AB$4,1))</f>
        <v>0</v>
      </c>
    </row>
    <row r="79" spans="2:28" x14ac:dyDescent="0.25">
      <c r="B79" s="3">
        <f>MAX($B$4:B78)+1</f>
        <v>75</v>
      </c>
      <c r="C79" t="str" cm="1">
        <f t="array" ref="C79">IFERROR(INDEX(Data[Account],MATCH(0,INDEX(COUNTIF($C$4:C78,Data[Account]),0),0)),"")</f>
        <v>NTT DATA</v>
      </c>
      <c r="D79" s="1" cm="1">
        <f t="array" ref="D79">IFERROR(_xlfn.SINGLE(INDEX(Data[Date],_xlfn.AGGREGATE(15,6,1/(Data[Account]=C79)*(ROW(Data[Account])-ROW(Data[[#Headers],[Account]])),1))),"")</f>
        <v>44231</v>
      </c>
      <c r="E79" s="2">
        <f>COUNTIFS(Data[Account],$C79,Data[Date],"&gt;="&amp;E$4,Data[Date],"&lt;"&amp;EDATE(E$4,1))</f>
        <v>0</v>
      </c>
      <c r="F79" s="2">
        <f>COUNTIFS(Data[Account],$C79,Data[Date],"&gt;="&amp;F$4,Data[Date],"&lt;"&amp;EDATE(F$4,1))</f>
        <v>0</v>
      </c>
      <c r="G79" s="2">
        <f>COUNTIFS(Data[Account],$C79,Data[Date],"&gt;="&amp;G$4,Data[Date],"&lt;"&amp;EDATE(G$4,1))</f>
        <v>0</v>
      </c>
      <c r="H79" s="2">
        <f>COUNTIFS(Data[Account],$C79,Data[Date],"&gt;="&amp;H$4,Data[Date],"&lt;"&amp;EDATE(H$4,1))</f>
        <v>0</v>
      </c>
      <c r="I79" s="2">
        <f>COUNTIFS(Data[Account],$C79,Data[Date],"&gt;="&amp;I$4,Data[Date],"&lt;"&amp;EDATE(I$4,1))</f>
        <v>0</v>
      </c>
      <c r="J79" s="2">
        <f>COUNTIFS(Data[Account],$C79,Data[Date],"&gt;="&amp;J$4,Data[Date],"&lt;"&amp;EDATE(J$4,1))</f>
        <v>0</v>
      </c>
      <c r="K79" s="2">
        <f>COUNTIFS(Data[Account],$C79,Data[Date],"&gt;="&amp;K$4,Data[Date],"&lt;"&amp;EDATE(K$4,1))</f>
        <v>0</v>
      </c>
      <c r="L79" s="2">
        <f>COUNTIFS(Data[Account],$C79,Data[Date],"&gt;="&amp;L$4,Data[Date],"&lt;"&amp;EDATE(L$4,1))</f>
        <v>1</v>
      </c>
      <c r="M79" s="2">
        <f>COUNTIFS(Data[Account],$C79,Data[Date],"&gt;="&amp;M$4,Data[Date],"&lt;"&amp;EDATE(M$4,1))</f>
        <v>2</v>
      </c>
      <c r="N79" s="2">
        <f>COUNTIFS(Data[Account],$C79,Data[Date],"&gt;="&amp;N$4,Data[Date],"&lt;"&amp;EDATE(N$4,1))</f>
        <v>1</v>
      </c>
      <c r="O79" s="2">
        <f>COUNTIFS(Data[Account],$C79,Data[Date],"&gt;="&amp;O$4,Data[Date],"&lt;"&amp;EDATE(O$4,1))</f>
        <v>0</v>
      </c>
      <c r="P79" s="2">
        <f>COUNTIFS(Data[Account],$C79,Data[Date],"&gt;="&amp;P$4,Data[Date],"&lt;"&amp;EDATE(P$4,1))</f>
        <v>1</v>
      </c>
      <c r="Q79" s="2">
        <f>COUNTIFS(Data[Account],$C79,Data[Date],"&gt;="&amp;Q$4,Data[Date],"&lt;"&amp;EDATE(Q$4,1))</f>
        <v>3</v>
      </c>
      <c r="R79" s="2">
        <f>COUNTIFS(Data[Account],$C79,Data[Date],"&gt;="&amp;R$4,Data[Date],"&lt;"&amp;EDATE(R$4,1))</f>
        <v>0</v>
      </c>
      <c r="S79" s="2">
        <f>COUNTIFS(Data[Account],$C79,Data[Date],"&gt;="&amp;S$4,Data[Date],"&lt;"&amp;EDATE(S$4,1))</f>
        <v>3</v>
      </c>
      <c r="T79" s="2">
        <f>COUNTIFS(Data[Account],$C79,Data[Date],"&gt;="&amp;T$4,Data[Date],"&lt;"&amp;EDATE(T$4,1))</f>
        <v>1</v>
      </c>
      <c r="U79" s="2">
        <f>COUNTIFS(Data[Account],$C79,Data[Date],"&gt;="&amp;U$4,Data[Date],"&lt;"&amp;EDATE(U$4,1))</f>
        <v>1</v>
      </c>
      <c r="V79" s="2">
        <f>COUNTIFS(Data[Account],$C79,Data[Date],"&gt;="&amp;V$4,Data[Date],"&lt;"&amp;EDATE(V$4,1))</f>
        <v>1</v>
      </c>
      <c r="W79" s="2">
        <f>COUNTIFS(Data[Account],$C79,Data[Date],"&gt;="&amp;W$4,Data[Date],"&lt;"&amp;EDATE(W$4,1))</f>
        <v>1</v>
      </c>
      <c r="X79" s="2">
        <f>COUNTIFS(Data[Account],$C79,Data[Date],"&gt;="&amp;X$4,Data[Date],"&lt;"&amp;EDATE(X$4,1))</f>
        <v>0</v>
      </c>
      <c r="Y79" s="2">
        <f>COUNTIFS(Data[Account],$C79,Data[Date],"&gt;="&amp;Y$4,Data[Date],"&lt;"&amp;EDATE(Y$4,1))</f>
        <v>0</v>
      </c>
      <c r="Z79" s="2">
        <f>COUNTIFS(Data[Account],$C79,Data[Date],"&gt;="&amp;Z$4,Data[Date],"&lt;"&amp;EDATE(Z$4,1))</f>
        <v>0</v>
      </c>
      <c r="AA79" s="2">
        <f>COUNTIFS(Data[Account],$C79,Data[Date],"&gt;="&amp;AA$4,Data[Date],"&lt;"&amp;EDATE(AA$4,1))</f>
        <v>0</v>
      </c>
      <c r="AB79" s="2">
        <f>COUNTIFS(Data[Account],$C79,Data[Date],"&gt;="&amp;AB$4,Data[Date],"&lt;"&amp;EDATE(AB$4,1))</f>
        <v>0</v>
      </c>
    </row>
    <row r="80" spans="2:28" x14ac:dyDescent="0.25">
      <c r="B80" s="3">
        <f>MAX($B$4:B79)+1</f>
        <v>76</v>
      </c>
      <c r="C80" t="str" cm="1">
        <f t="array" ref="C80">IFERROR(INDEX(Data[Account],MATCH(0,INDEX(COUNTIF($C$4:C79,Data[Account]),0),0)),"")</f>
        <v>AmEx Travel Related Services</v>
      </c>
      <c r="D80" s="1" cm="1">
        <f t="array" ref="D80">IFERROR(_xlfn.SINGLE(INDEX(Data[Date],_xlfn.AGGREGATE(15,6,1/(Data[Account]=C80)*(ROW(Data[Account])-ROW(Data[[#Headers],[Account]])),1))),"")</f>
        <v>44238</v>
      </c>
      <c r="E80" s="2">
        <f>COUNTIFS(Data[Account],$C80,Data[Date],"&gt;="&amp;E$4,Data[Date],"&lt;"&amp;EDATE(E$4,1))</f>
        <v>0</v>
      </c>
      <c r="F80" s="2">
        <f>COUNTIFS(Data[Account],$C80,Data[Date],"&gt;="&amp;F$4,Data[Date],"&lt;"&amp;EDATE(F$4,1))</f>
        <v>0</v>
      </c>
      <c r="G80" s="2">
        <f>COUNTIFS(Data[Account],$C80,Data[Date],"&gt;="&amp;G$4,Data[Date],"&lt;"&amp;EDATE(G$4,1))</f>
        <v>0</v>
      </c>
      <c r="H80" s="2">
        <f>COUNTIFS(Data[Account],$C80,Data[Date],"&gt;="&amp;H$4,Data[Date],"&lt;"&amp;EDATE(H$4,1))</f>
        <v>0</v>
      </c>
      <c r="I80" s="2">
        <f>COUNTIFS(Data[Account],$C80,Data[Date],"&gt;="&amp;I$4,Data[Date],"&lt;"&amp;EDATE(I$4,1))</f>
        <v>0</v>
      </c>
      <c r="J80" s="2">
        <f>COUNTIFS(Data[Account],$C80,Data[Date],"&gt;="&amp;J$4,Data[Date],"&lt;"&amp;EDATE(J$4,1))</f>
        <v>0</v>
      </c>
      <c r="K80" s="2">
        <f>COUNTIFS(Data[Account],$C80,Data[Date],"&gt;="&amp;K$4,Data[Date],"&lt;"&amp;EDATE(K$4,1))</f>
        <v>0</v>
      </c>
      <c r="L80" s="2">
        <f>COUNTIFS(Data[Account],$C80,Data[Date],"&gt;="&amp;L$4,Data[Date],"&lt;"&amp;EDATE(L$4,1))</f>
        <v>1</v>
      </c>
      <c r="M80" s="2">
        <f>COUNTIFS(Data[Account],$C80,Data[Date],"&gt;="&amp;M$4,Data[Date],"&lt;"&amp;EDATE(M$4,1))</f>
        <v>1</v>
      </c>
      <c r="N80" s="2">
        <f>COUNTIFS(Data[Account],$C80,Data[Date],"&gt;="&amp;N$4,Data[Date],"&lt;"&amp;EDATE(N$4,1))</f>
        <v>1</v>
      </c>
      <c r="O80" s="2">
        <f>COUNTIFS(Data[Account],$C80,Data[Date],"&gt;="&amp;O$4,Data[Date],"&lt;"&amp;EDATE(O$4,1))</f>
        <v>1</v>
      </c>
      <c r="P80" s="2">
        <f>COUNTIFS(Data[Account],$C80,Data[Date],"&gt;="&amp;P$4,Data[Date],"&lt;"&amp;EDATE(P$4,1))</f>
        <v>2</v>
      </c>
      <c r="Q80" s="2">
        <f>COUNTIFS(Data[Account],$C80,Data[Date],"&gt;="&amp;Q$4,Data[Date],"&lt;"&amp;EDATE(Q$4,1))</f>
        <v>2</v>
      </c>
      <c r="R80" s="2">
        <f>COUNTIFS(Data[Account],$C80,Data[Date],"&gt;="&amp;R$4,Data[Date],"&lt;"&amp;EDATE(R$4,1))</f>
        <v>1</v>
      </c>
      <c r="S80" s="2">
        <f>COUNTIFS(Data[Account],$C80,Data[Date],"&gt;="&amp;S$4,Data[Date],"&lt;"&amp;EDATE(S$4,1))</f>
        <v>0</v>
      </c>
      <c r="T80" s="2">
        <f>COUNTIFS(Data[Account],$C80,Data[Date],"&gt;="&amp;T$4,Data[Date],"&lt;"&amp;EDATE(T$4,1))</f>
        <v>0</v>
      </c>
      <c r="U80" s="2">
        <f>COUNTIFS(Data[Account],$C80,Data[Date],"&gt;="&amp;U$4,Data[Date],"&lt;"&amp;EDATE(U$4,1))</f>
        <v>0</v>
      </c>
      <c r="V80" s="2">
        <f>COUNTIFS(Data[Account],$C80,Data[Date],"&gt;="&amp;V$4,Data[Date],"&lt;"&amp;EDATE(V$4,1))</f>
        <v>0</v>
      </c>
      <c r="W80" s="2">
        <f>COUNTIFS(Data[Account],$C80,Data[Date],"&gt;="&amp;W$4,Data[Date],"&lt;"&amp;EDATE(W$4,1))</f>
        <v>0</v>
      </c>
      <c r="X80" s="2">
        <f>COUNTIFS(Data[Account],$C80,Data[Date],"&gt;="&amp;X$4,Data[Date],"&lt;"&amp;EDATE(X$4,1))</f>
        <v>0</v>
      </c>
      <c r="Y80" s="2">
        <f>COUNTIFS(Data[Account],$C80,Data[Date],"&gt;="&amp;Y$4,Data[Date],"&lt;"&amp;EDATE(Y$4,1))</f>
        <v>0</v>
      </c>
      <c r="Z80" s="2">
        <f>COUNTIFS(Data[Account],$C80,Data[Date],"&gt;="&amp;Z$4,Data[Date],"&lt;"&amp;EDATE(Z$4,1))</f>
        <v>0</v>
      </c>
      <c r="AA80" s="2">
        <f>COUNTIFS(Data[Account],$C80,Data[Date],"&gt;="&amp;AA$4,Data[Date],"&lt;"&amp;EDATE(AA$4,1))</f>
        <v>0</v>
      </c>
      <c r="AB80" s="2">
        <f>COUNTIFS(Data[Account],$C80,Data[Date],"&gt;="&amp;AB$4,Data[Date],"&lt;"&amp;EDATE(AB$4,1))</f>
        <v>0</v>
      </c>
    </row>
    <row r="81" spans="2:28" x14ac:dyDescent="0.25">
      <c r="B81" s="3">
        <f>MAX($B$4:B80)+1</f>
        <v>77</v>
      </c>
      <c r="C81" t="str" cm="1">
        <f t="array" ref="C81">IFERROR(INDEX(Data[Account],MATCH(0,INDEX(COUNTIF($C$4:C80,Data[Account]),0),0)),"")</f>
        <v>HP Enterprise Company</v>
      </c>
      <c r="D81" s="1" cm="1">
        <f t="array" ref="D81">IFERROR(_xlfn.SINGLE(INDEX(Data[Date],_xlfn.AGGREGATE(15,6,1/(Data[Account]=C81)*(ROW(Data[Account])-ROW(Data[[#Headers],[Account]])),1))),"")</f>
        <v>44243</v>
      </c>
      <c r="E81" s="2">
        <f>COUNTIFS(Data[Account],$C81,Data[Date],"&gt;="&amp;E$4,Data[Date],"&lt;"&amp;EDATE(E$4,1))</f>
        <v>0</v>
      </c>
      <c r="F81" s="2">
        <f>COUNTIFS(Data[Account],$C81,Data[Date],"&gt;="&amp;F$4,Data[Date],"&lt;"&amp;EDATE(F$4,1))</f>
        <v>0</v>
      </c>
      <c r="G81" s="2">
        <f>COUNTIFS(Data[Account],$C81,Data[Date],"&gt;="&amp;G$4,Data[Date],"&lt;"&amp;EDATE(G$4,1))</f>
        <v>0</v>
      </c>
      <c r="H81" s="2">
        <f>COUNTIFS(Data[Account],$C81,Data[Date],"&gt;="&amp;H$4,Data[Date],"&lt;"&amp;EDATE(H$4,1))</f>
        <v>0</v>
      </c>
      <c r="I81" s="2">
        <f>COUNTIFS(Data[Account],$C81,Data[Date],"&gt;="&amp;I$4,Data[Date],"&lt;"&amp;EDATE(I$4,1))</f>
        <v>0</v>
      </c>
      <c r="J81" s="2">
        <f>COUNTIFS(Data[Account],$C81,Data[Date],"&gt;="&amp;J$4,Data[Date],"&lt;"&amp;EDATE(J$4,1))</f>
        <v>0</v>
      </c>
      <c r="K81" s="2">
        <f>COUNTIFS(Data[Account],$C81,Data[Date],"&gt;="&amp;K$4,Data[Date],"&lt;"&amp;EDATE(K$4,1))</f>
        <v>0</v>
      </c>
      <c r="L81" s="2">
        <f>COUNTIFS(Data[Account],$C81,Data[Date],"&gt;="&amp;L$4,Data[Date],"&lt;"&amp;EDATE(L$4,1))</f>
        <v>1</v>
      </c>
      <c r="M81" s="2">
        <f>COUNTIFS(Data[Account],$C81,Data[Date],"&gt;="&amp;M$4,Data[Date],"&lt;"&amp;EDATE(M$4,1))</f>
        <v>4</v>
      </c>
      <c r="N81" s="2">
        <f>COUNTIFS(Data[Account],$C81,Data[Date],"&gt;="&amp;N$4,Data[Date],"&lt;"&amp;EDATE(N$4,1))</f>
        <v>2</v>
      </c>
      <c r="O81" s="2">
        <f>COUNTIFS(Data[Account],$C81,Data[Date],"&gt;="&amp;O$4,Data[Date],"&lt;"&amp;EDATE(O$4,1))</f>
        <v>4</v>
      </c>
      <c r="P81" s="2">
        <f>COUNTIFS(Data[Account],$C81,Data[Date],"&gt;="&amp;P$4,Data[Date],"&lt;"&amp;EDATE(P$4,1))</f>
        <v>1</v>
      </c>
      <c r="Q81" s="2">
        <f>COUNTIFS(Data[Account],$C81,Data[Date],"&gt;="&amp;Q$4,Data[Date],"&lt;"&amp;EDATE(Q$4,1))</f>
        <v>8</v>
      </c>
      <c r="R81" s="2">
        <f>COUNTIFS(Data[Account],$C81,Data[Date],"&gt;="&amp;R$4,Data[Date],"&lt;"&amp;EDATE(R$4,1))</f>
        <v>8</v>
      </c>
      <c r="S81" s="2">
        <f>COUNTIFS(Data[Account],$C81,Data[Date],"&gt;="&amp;S$4,Data[Date],"&lt;"&amp;EDATE(S$4,1))</f>
        <v>9</v>
      </c>
      <c r="T81" s="2">
        <f>COUNTIFS(Data[Account],$C81,Data[Date],"&gt;="&amp;T$4,Data[Date],"&lt;"&amp;EDATE(T$4,1))</f>
        <v>0</v>
      </c>
      <c r="U81" s="2">
        <f>COUNTIFS(Data[Account],$C81,Data[Date],"&gt;="&amp;U$4,Data[Date],"&lt;"&amp;EDATE(U$4,1))</f>
        <v>7</v>
      </c>
      <c r="V81" s="2">
        <f>COUNTIFS(Data[Account],$C81,Data[Date],"&gt;="&amp;V$4,Data[Date],"&lt;"&amp;EDATE(V$4,1))</f>
        <v>4</v>
      </c>
      <c r="W81" s="2">
        <f>COUNTIFS(Data[Account],$C81,Data[Date],"&gt;="&amp;W$4,Data[Date],"&lt;"&amp;EDATE(W$4,1))</f>
        <v>6</v>
      </c>
      <c r="X81" s="2">
        <f>COUNTIFS(Data[Account],$C81,Data[Date],"&gt;="&amp;X$4,Data[Date],"&lt;"&amp;EDATE(X$4,1))</f>
        <v>8</v>
      </c>
      <c r="Y81" s="2">
        <f>COUNTIFS(Data[Account],$C81,Data[Date],"&gt;="&amp;Y$4,Data[Date],"&lt;"&amp;EDATE(Y$4,1))</f>
        <v>6</v>
      </c>
      <c r="Z81" s="2">
        <f>COUNTIFS(Data[Account],$C81,Data[Date],"&gt;="&amp;Z$4,Data[Date],"&lt;"&amp;EDATE(Z$4,1))</f>
        <v>0</v>
      </c>
      <c r="AA81" s="2">
        <f>COUNTIFS(Data[Account],$C81,Data[Date],"&gt;="&amp;AA$4,Data[Date],"&lt;"&amp;EDATE(AA$4,1))</f>
        <v>0</v>
      </c>
      <c r="AB81" s="2">
        <f>COUNTIFS(Data[Account],$C81,Data[Date],"&gt;="&amp;AB$4,Data[Date],"&lt;"&amp;EDATE(AB$4,1))</f>
        <v>0</v>
      </c>
    </row>
    <row r="82" spans="2:28" x14ac:dyDescent="0.25">
      <c r="B82" s="3">
        <f>MAX($B$4:B81)+1</f>
        <v>78</v>
      </c>
      <c r="C82" t="str" cm="1">
        <f t="array" ref="C82">IFERROR(INDEX(Data[Account],MATCH(0,INDEX(COUNTIF($C$4:C81,Data[Account]),0),0)),"")</f>
        <v>Morgan Stanley Services Group</v>
      </c>
      <c r="D82" s="1" cm="1">
        <f t="array" ref="D82">IFERROR(_xlfn.SINGLE(INDEX(Data[Date],_xlfn.AGGREGATE(15,6,1/(Data[Account]=C82)*(ROW(Data[Account])-ROW(Data[[#Headers],[Account]])),1))),"")</f>
        <v>44261</v>
      </c>
      <c r="E82" s="2">
        <f>COUNTIFS(Data[Account],$C82,Data[Date],"&gt;="&amp;E$4,Data[Date],"&lt;"&amp;EDATE(E$4,1))</f>
        <v>0</v>
      </c>
      <c r="F82" s="2">
        <f>COUNTIFS(Data[Account],$C82,Data[Date],"&gt;="&amp;F$4,Data[Date],"&lt;"&amp;EDATE(F$4,1))</f>
        <v>0</v>
      </c>
      <c r="G82" s="2">
        <f>COUNTIFS(Data[Account],$C82,Data[Date],"&gt;="&amp;G$4,Data[Date],"&lt;"&amp;EDATE(G$4,1))</f>
        <v>0</v>
      </c>
      <c r="H82" s="2">
        <f>COUNTIFS(Data[Account],$C82,Data[Date],"&gt;="&amp;H$4,Data[Date],"&lt;"&amp;EDATE(H$4,1))</f>
        <v>0</v>
      </c>
      <c r="I82" s="2">
        <f>COUNTIFS(Data[Account],$C82,Data[Date],"&gt;="&amp;I$4,Data[Date],"&lt;"&amp;EDATE(I$4,1))</f>
        <v>0</v>
      </c>
      <c r="J82" s="2">
        <f>COUNTIFS(Data[Account],$C82,Data[Date],"&gt;="&amp;J$4,Data[Date],"&lt;"&amp;EDATE(J$4,1))</f>
        <v>0</v>
      </c>
      <c r="K82" s="2">
        <f>COUNTIFS(Data[Account],$C82,Data[Date],"&gt;="&amp;K$4,Data[Date],"&lt;"&amp;EDATE(K$4,1))</f>
        <v>0</v>
      </c>
      <c r="L82" s="2">
        <f>COUNTIFS(Data[Account],$C82,Data[Date],"&gt;="&amp;L$4,Data[Date],"&lt;"&amp;EDATE(L$4,1))</f>
        <v>0</v>
      </c>
      <c r="M82" s="2">
        <f>COUNTIFS(Data[Account],$C82,Data[Date],"&gt;="&amp;M$4,Data[Date],"&lt;"&amp;EDATE(M$4,1))</f>
        <v>1</v>
      </c>
      <c r="N82" s="2">
        <f>COUNTIFS(Data[Account],$C82,Data[Date],"&gt;="&amp;N$4,Data[Date],"&lt;"&amp;EDATE(N$4,1))</f>
        <v>1</v>
      </c>
      <c r="O82" s="2">
        <f>COUNTIFS(Data[Account],$C82,Data[Date],"&gt;="&amp;O$4,Data[Date],"&lt;"&amp;EDATE(O$4,1))</f>
        <v>1</v>
      </c>
      <c r="P82" s="2">
        <f>COUNTIFS(Data[Account],$C82,Data[Date],"&gt;="&amp;P$4,Data[Date],"&lt;"&amp;EDATE(P$4,1))</f>
        <v>2</v>
      </c>
      <c r="Q82" s="2">
        <f>COUNTIFS(Data[Account],$C82,Data[Date],"&gt;="&amp;Q$4,Data[Date],"&lt;"&amp;EDATE(Q$4,1))</f>
        <v>0</v>
      </c>
      <c r="R82" s="2">
        <f>COUNTIFS(Data[Account],$C82,Data[Date],"&gt;="&amp;R$4,Data[Date],"&lt;"&amp;EDATE(R$4,1))</f>
        <v>2</v>
      </c>
      <c r="S82" s="2">
        <f>COUNTIFS(Data[Account],$C82,Data[Date],"&gt;="&amp;S$4,Data[Date],"&lt;"&amp;EDATE(S$4,1))</f>
        <v>2</v>
      </c>
      <c r="T82" s="2">
        <f>COUNTIFS(Data[Account],$C82,Data[Date],"&gt;="&amp;T$4,Data[Date],"&lt;"&amp;EDATE(T$4,1))</f>
        <v>0</v>
      </c>
      <c r="U82" s="2">
        <f>COUNTIFS(Data[Account],$C82,Data[Date],"&gt;="&amp;U$4,Data[Date],"&lt;"&amp;EDATE(U$4,1))</f>
        <v>1</v>
      </c>
      <c r="V82" s="2">
        <f>COUNTIFS(Data[Account],$C82,Data[Date],"&gt;="&amp;V$4,Data[Date],"&lt;"&amp;EDATE(V$4,1))</f>
        <v>1</v>
      </c>
      <c r="W82" s="2">
        <f>COUNTIFS(Data[Account],$C82,Data[Date],"&gt;="&amp;W$4,Data[Date],"&lt;"&amp;EDATE(W$4,1))</f>
        <v>1</v>
      </c>
      <c r="X82" s="2">
        <f>COUNTIFS(Data[Account],$C82,Data[Date],"&gt;="&amp;X$4,Data[Date],"&lt;"&amp;EDATE(X$4,1))</f>
        <v>1</v>
      </c>
      <c r="Y82" s="2">
        <f>COUNTIFS(Data[Account],$C82,Data[Date],"&gt;="&amp;Y$4,Data[Date],"&lt;"&amp;EDATE(Y$4,1))</f>
        <v>0</v>
      </c>
      <c r="Z82" s="2">
        <f>COUNTIFS(Data[Account],$C82,Data[Date],"&gt;="&amp;Z$4,Data[Date],"&lt;"&amp;EDATE(Z$4,1))</f>
        <v>0</v>
      </c>
      <c r="AA82" s="2">
        <f>COUNTIFS(Data[Account],$C82,Data[Date],"&gt;="&amp;AA$4,Data[Date],"&lt;"&amp;EDATE(AA$4,1))</f>
        <v>0</v>
      </c>
      <c r="AB82" s="2">
        <f>COUNTIFS(Data[Account],$C82,Data[Date],"&gt;="&amp;AB$4,Data[Date],"&lt;"&amp;EDATE(AB$4,1))</f>
        <v>0</v>
      </c>
    </row>
    <row r="83" spans="2:28" x14ac:dyDescent="0.25">
      <c r="B83" s="3">
        <f>MAX($B$4:B82)+1</f>
        <v>79</v>
      </c>
      <c r="C83" t="str" cm="1">
        <f t="array" ref="C83">IFERROR(INDEX(Data[Account],MATCH(0,INDEX(COUNTIF($C$4:C82,Data[Account]),0),0)),"")</f>
        <v>University Of Michigan</v>
      </c>
      <c r="D83" s="1" cm="1">
        <f t="array" ref="D83">IFERROR(_xlfn.SINGLE(INDEX(Data[Date],_xlfn.AGGREGATE(15,6,1/(Data[Account]=C83)*(ROW(Data[Account])-ROW(Data[[#Headers],[Account]])),1))),"")</f>
        <v>44267</v>
      </c>
      <c r="E83" s="2">
        <f>COUNTIFS(Data[Account],$C83,Data[Date],"&gt;="&amp;E$4,Data[Date],"&lt;"&amp;EDATE(E$4,1))</f>
        <v>0</v>
      </c>
      <c r="F83" s="2">
        <f>COUNTIFS(Data[Account],$C83,Data[Date],"&gt;="&amp;F$4,Data[Date],"&lt;"&amp;EDATE(F$4,1))</f>
        <v>0</v>
      </c>
      <c r="G83" s="2">
        <f>COUNTIFS(Data[Account],$C83,Data[Date],"&gt;="&amp;G$4,Data[Date],"&lt;"&amp;EDATE(G$4,1))</f>
        <v>0</v>
      </c>
      <c r="H83" s="2">
        <f>COUNTIFS(Data[Account],$C83,Data[Date],"&gt;="&amp;H$4,Data[Date],"&lt;"&amp;EDATE(H$4,1))</f>
        <v>0</v>
      </c>
      <c r="I83" s="2">
        <f>COUNTIFS(Data[Account],$C83,Data[Date],"&gt;="&amp;I$4,Data[Date],"&lt;"&amp;EDATE(I$4,1))</f>
        <v>0</v>
      </c>
      <c r="J83" s="2">
        <f>COUNTIFS(Data[Account],$C83,Data[Date],"&gt;="&amp;J$4,Data[Date],"&lt;"&amp;EDATE(J$4,1))</f>
        <v>0</v>
      </c>
      <c r="K83" s="2">
        <f>COUNTIFS(Data[Account],$C83,Data[Date],"&gt;="&amp;K$4,Data[Date],"&lt;"&amp;EDATE(K$4,1))</f>
        <v>0</v>
      </c>
      <c r="L83" s="2">
        <f>COUNTIFS(Data[Account],$C83,Data[Date],"&gt;="&amp;L$4,Data[Date],"&lt;"&amp;EDATE(L$4,1))</f>
        <v>0</v>
      </c>
      <c r="M83" s="2">
        <f>COUNTIFS(Data[Account],$C83,Data[Date],"&gt;="&amp;M$4,Data[Date],"&lt;"&amp;EDATE(M$4,1))</f>
        <v>1</v>
      </c>
      <c r="N83" s="2">
        <f>COUNTIFS(Data[Account],$C83,Data[Date],"&gt;="&amp;N$4,Data[Date],"&lt;"&amp;EDATE(N$4,1))</f>
        <v>0</v>
      </c>
      <c r="O83" s="2">
        <f>COUNTIFS(Data[Account],$C83,Data[Date],"&gt;="&amp;O$4,Data[Date],"&lt;"&amp;EDATE(O$4,1))</f>
        <v>1</v>
      </c>
      <c r="P83" s="2">
        <f>COUNTIFS(Data[Account],$C83,Data[Date],"&gt;="&amp;P$4,Data[Date],"&lt;"&amp;EDATE(P$4,1))</f>
        <v>2</v>
      </c>
      <c r="Q83" s="2">
        <f>COUNTIFS(Data[Account],$C83,Data[Date],"&gt;="&amp;Q$4,Data[Date],"&lt;"&amp;EDATE(Q$4,1))</f>
        <v>0</v>
      </c>
      <c r="R83" s="2">
        <f>COUNTIFS(Data[Account],$C83,Data[Date],"&gt;="&amp;R$4,Data[Date],"&lt;"&amp;EDATE(R$4,1))</f>
        <v>1</v>
      </c>
      <c r="S83" s="2">
        <f>COUNTIFS(Data[Account],$C83,Data[Date],"&gt;="&amp;S$4,Data[Date],"&lt;"&amp;EDATE(S$4,1))</f>
        <v>0</v>
      </c>
      <c r="T83" s="2">
        <f>COUNTIFS(Data[Account],$C83,Data[Date],"&gt;="&amp;T$4,Data[Date],"&lt;"&amp;EDATE(T$4,1))</f>
        <v>1</v>
      </c>
      <c r="U83" s="2">
        <f>COUNTIFS(Data[Account],$C83,Data[Date],"&gt;="&amp;U$4,Data[Date],"&lt;"&amp;EDATE(U$4,1))</f>
        <v>0</v>
      </c>
      <c r="V83" s="2">
        <f>COUNTIFS(Data[Account],$C83,Data[Date],"&gt;="&amp;V$4,Data[Date],"&lt;"&amp;EDATE(V$4,1))</f>
        <v>0</v>
      </c>
      <c r="W83" s="2">
        <f>COUNTIFS(Data[Account],$C83,Data[Date],"&gt;="&amp;W$4,Data[Date],"&lt;"&amp;EDATE(W$4,1))</f>
        <v>0</v>
      </c>
      <c r="X83" s="2">
        <f>COUNTIFS(Data[Account],$C83,Data[Date],"&gt;="&amp;X$4,Data[Date],"&lt;"&amp;EDATE(X$4,1))</f>
        <v>0</v>
      </c>
      <c r="Y83" s="2">
        <f>COUNTIFS(Data[Account],$C83,Data[Date],"&gt;="&amp;Y$4,Data[Date],"&lt;"&amp;EDATE(Y$4,1))</f>
        <v>0</v>
      </c>
      <c r="Z83" s="2">
        <f>COUNTIFS(Data[Account],$C83,Data[Date],"&gt;="&amp;Z$4,Data[Date],"&lt;"&amp;EDATE(Z$4,1))</f>
        <v>0</v>
      </c>
      <c r="AA83" s="2">
        <f>COUNTIFS(Data[Account],$C83,Data[Date],"&gt;="&amp;AA$4,Data[Date],"&lt;"&amp;EDATE(AA$4,1))</f>
        <v>0</v>
      </c>
      <c r="AB83" s="2">
        <f>COUNTIFS(Data[Account],$C83,Data[Date],"&gt;="&amp;AB$4,Data[Date],"&lt;"&amp;EDATE(AB$4,1))</f>
        <v>0</v>
      </c>
    </row>
    <row r="84" spans="2:28" x14ac:dyDescent="0.25">
      <c r="B84" s="3">
        <f>MAX($B$4:B83)+1</f>
        <v>80</v>
      </c>
      <c r="C84" t="str" cm="1">
        <f t="array" ref="C84">IFERROR(INDEX(Data[Account],MATCH(0,INDEX(COUNTIF($C$4:C83,Data[Account]),0),0)),"")</f>
        <v>Dell Usa</v>
      </c>
      <c r="D84" s="1" cm="1">
        <f t="array" ref="D84">IFERROR(_xlfn.SINGLE(INDEX(Data[Date],_xlfn.AGGREGATE(15,6,1/(Data[Account]=C84)*(ROW(Data[Account])-ROW(Data[[#Headers],[Account]])),1))),"")</f>
        <v>44286</v>
      </c>
      <c r="E84" s="2">
        <f>COUNTIFS(Data[Account],$C84,Data[Date],"&gt;="&amp;E$4,Data[Date],"&lt;"&amp;EDATE(E$4,1))</f>
        <v>0</v>
      </c>
      <c r="F84" s="2">
        <f>COUNTIFS(Data[Account],$C84,Data[Date],"&gt;="&amp;F$4,Data[Date],"&lt;"&amp;EDATE(F$4,1))</f>
        <v>0</v>
      </c>
      <c r="G84" s="2">
        <f>COUNTIFS(Data[Account],$C84,Data[Date],"&gt;="&amp;G$4,Data[Date],"&lt;"&amp;EDATE(G$4,1))</f>
        <v>0</v>
      </c>
      <c r="H84" s="2">
        <f>COUNTIFS(Data[Account],$C84,Data[Date],"&gt;="&amp;H$4,Data[Date],"&lt;"&amp;EDATE(H$4,1))</f>
        <v>0</v>
      </c>
      <c r="I84" s="2">
        <f>COUNTIFS(Data[Account],$C84,Data[Date],"&gt;="&amp;I$4,Data[Date],"&lt;"&amp;EDATE(I$4,1))</f>
        <v>0</v>
      </c>
      <c r="J84" s="2">
        <f>COUNTIFS(Data[Account],$C84,Data[Date],"&gt;="&amp;J$4,Data[Date],"&lt;"&amp;EDATE(J$4,1))</f>
        <v>0</v>
      </c>
      <c r="K84" s="2">
        <f>COUNTIFS(Data[Account],$C84,Data[Date],"&gt;="&amp;K$4,Data[Date],"&lt;"&amp;EDATE(K$4,1))</f>
        <v>0</v>
      </c>
      <c r="L84" s="2">
        <f>COUNTIFS(Data[Account],$C84,Data[Date],"&gt;="&amp;L$4,Data[Date],"&lt;"&amp;EDATE(L$4,1))</f>
        <v>0</v>
      </c>
      <c r="M84" s="2">
        <f>COUNTIFS(Data[Account],$C84,Data[Date],"&gt;="&amp;M$4,Data[Date],"&lt;"&amp;EDATE(M$4,1))</f>
        <v>1</v>
      </c>
      <c r="N84" s="2">
        <f>COUNTIFS(Data[Account],$C84,Data[Date],"&gt;="&amp;N$4,Data[Date],"&lt;"&amp;EDATE(N$4,1))</f>
        <v>4</v>
      </c>
      <c r="O84" s="2">
        <f>COUNTIFS(Data[Account],$C84,Data[Date],"&gt;="&amp;O$4,Data[Date],"&lt;"&amp;EDATE(O$4,1))</f>
        <v>5</v>
      </c>
      <c r="P84" s="2">
        <f>COUNTIFS(Data[Account],$C84,Data[Date],"&gt;="&amp;P$4,Data[Date],"&lt;"&amp;EDATE(P$4,1))</f>
        <v>2</v>
      </c>
      <c r="Q84" s="2">
        <f>COUNTIFS(Data[Account],$C84,Data[Date],"&gt;="&amp;Q$4,Data[Date],"&lt;"&amp;EDATE(Q$4,1))</f>
        <v>2</v>
      </c>
      <c r="R84" s="2">
        <f>COUNTIFS(Data[Account],$C84,Data[Date],"&gt;="&amp;R$4,Data[Date],"&lt;"&amp;EDATE(R$4,1))</f>
        <v>1</v>
      </c>
      <c r="S84" s="2">
        <f>COUNTIFS(Data[Account],$C84,Data[Date],"&gt;="&amp;S$4,Data[Date],"&lt;"&amp;EDATE(S$4,1))</f>
        <v>0</v>
      </c>
      <c r="T84" s="2">
        <f>COUNTIFS(Data[Account],$C84,Data[Date],"&gt;="&amp;T$4,Data[Date],"&lt;"&amp;EDATE(T$4,1))</f>
        <v>1</v>
      </c>
      <c r="U84" s="2">
        <f>COUNTIFS(Data[Account],$C84,Data[Date],"&gt;="&amp;U$4,Data[Date],"&lt;"&amp;EDATE(U$4,1))</f>
        <v>0</v>
      </c>
      <c r="V84" s="2">
        <f>COUNTIFS(Data[Account],$C84,Data[Date],"&gt;="&amp;V$4,Data[Date],"&lt;"&amp;EDATE(V$4,1))</f>
        <v>0</v>
      </c>
      <c r="W84" s="2">
        <f>COUNTIFS(Data[Account],$C84,Data[Date],"&gt;="&amp;W$4,Data[Date],"&lt;"&amp;EDATE(W$4,1))</f>
        <v>0</v>
      </c>
      <c r="X84" s="2">
        <f>COUNTIFS(Data[Account],$C84,Data[Date],"&gt;="&amp;X$4,Data[Date],"&lt;"&amp;EDATE(X$4,1))</f>
        <v>0</v>
      </c>
      <c r="Y84" s="2">
        <f>COUNTIFS(Data[Account],$C84,Data[Date],"&gt;="&amp;Y$4,Data[Date],"&lt;"&amp;EDATE(Y$4,1))</f>
        <v>0</v>
      </c>
      <c r="Z84" s="2">
        <f>COUNTIFS(Data[Account],$C84,Data[Date],"&gt;="&amp;Z$4,Data[Date],"&lt;"&amp;EDATE(Z$4,1))</f>
        <v>0</v>
      </c>
      <c r="AA84" s="2">
        <f>COUNTIFS(Data[Account],$C84,Data[Date],"&gt;="&amp;AA$4,Data[Date],"&lt;"&amp;EDATE(AA$4,1))</f>
        <v>0</v>
      </c>
      <c r="AB84" s="2">
        <f>COUNTIFS(Data[Account],$C84,Data[Date],"&gt;="&amp;AB$4,Data[Date],"&lt;"&amp;EDATE(AB$4,1))</f>
        <v>0</v>
      </c>
    </row>
    <row r="85" spans="2:28" x14ac:dyDescent="0.25">
      <c r="B85" s="3">
        <f>MAX($B$4:B84)+1</f>
        <v>81</v>
      </c>
      <c r="C85" t="str" cm="1">
        <f t="array" ref="C85">IFERROR(INDEX(Data[Account],MATCH(0,INDEX(COUNTIF($C$4:C84,Data[Account]),0),0)),"")</f>
        <v>Cerner</v>
      </c>
      <c r="D85" s="1" cm="1">
        <f t="array" ref="D85">IFERROR(_xlfn.SINGLE(INDEX(Data[Date],_xlfn.AGGREGATE(15,6,1/(Data[Account]=C85)*(ROW(Data[Account])-ROW(Data[[#Headers],[Account]])),1))),"")</f>
        <v>44294</v>
      </c>
      <c r="E85" s="2">
        <f>COUNTIFS(Data[Account],$C85,Data[Date],"&gt;="&amp;E$4,Data[Date],"&lt;"&amp;EDATE(E$4,1))</f>
        <v>0</v>
      </c>
      <c r="F85" s="2">
        <f>COUNTIFS(Data[Account],$C85,Data[Date],"&gt;="&amp;F$4,Data[Date],"&lt;"&amp;EDATE(F$4,1))</f>
        <v>0</v>
      </c>
      <c r="G85" s="2">
        <f>COUNTIFS(Data[Account],$C85,Data[Date],"&gt;="&amp;G$4,Data[Date],"&lt;"&amp;EDATE(G$4,1))</f>
        <v>0</v>
      </c>
      <c r="H85" s="2">
        <f>COUNTIFS(Data[Account],$C85,Data[Date],"&gt;="&amp;H$4,Data[Date],"&lt;"&amp;EDATE(H$4,1))</f>
        <v>0</v>
      </c>
      <c r="I85" s="2">
        <f>COUNTIFS(Data[Account],$C85,Data[Date],"&gt;="&amp;I$4,Data[Date],"&lt;"&amp;EDATE(I$4,1))</f>
        <v>0</v>
      </c>
      <c r="J85" s="2">
        <f>COUNTIFS(Data[Account],$C85,Data[Date],"&gt;="&amp;J$4,Data[Date],"&lt;"&amp;EDATE(J$4,1))</f>
        <v>0</v>
      </c>
      <c r="K85" s="2">
        <f>COUNTIFS(Data[Account],$C85,Data[Date],"&gt;="&amp;K$4,Data[Date],"&lt;"&amp;EDATE(K$4,1))</f>
        <v>0</v>
      </c>
      <c r="L85" s="2">
        <f>COUNTIFS(Data[Account],$C85,Data[Date],"&gt;="&amp;L$4,Data[Date],"&lt;"&amp;EDATE(L$4,1))</f>
        <v>0</v>
      </c>
      <c r="M85" s="2">
        <f>COUNTIFS(Data[Account],$C85,Data[Date],"&gt;="&amp;M$4,Data[Date],"&lt;"&amp;EDATE(M$4,1))</f>
        <v>0</v>
      </c>
      <c r="N85" s="2">
        <f>COUNTIFS(Data[Account],$C85,Data[Date],"&gt;="&amp;N$4,Data[Date],"&lt;"&amp;EDATE(N$4,1))</f>
        <v>1</v>
      </c>
      <c r="O85" s="2">
        <f>COUNTIFS(Data[Account],$C85,Data[Date],"&gt;="&amp;O$4,Data[Date],"&lt;"&amp;EDATE(O$4,1))</f>
        <v>3</v>
      </c>
      <c r="P85" s="2">
        <f>COUNTIFS(Data[Account],$C85,Data[Date],"&gt;="&amp;P$4,Data[Date],"&lt;"&amp;EDATE(P$4,1))</f>
        <v>1</v>
      </c>
      <c r="Q85" s="2">
        <f>COUNTIFS(Data[Account],$C85,Data[Date],"&gt;="&amp;Q$4,Data[Date],"&lt;"&amp;EDATE(Q$4,1))</f>
        <v>1</v>
      </c>
      <c r="R85" s="2">
        <f>COUNTIFS(Data[Account],$C85,Data[Date],"&gt;="&amp;R$4,Data[Date],"&lt;"&amp;EDATE(R$4,1))</f>
        <v>0</v>
      </c>
      <c r="S85" s="2">
        <f>COUNTIFS(Data[Account],$C85,Data[Date],"&gt;="&amp;S$4,Data[Date],"&lt;"&amp;EDATE(S$4,1))</f>
        <v>2</v>
      </c>
      <c r="T85" s="2">
        <f>COUNTIFS(Data[Account],$C85,Data[Date],"&gt;="&amp;T$4,Data[Date],"&lt;"&amp;EDATE(T$4,1))</f>
        <v>1</v>
      </c>
      <c r="U85" s="2">
        <f>COUNTIFS(Data[Account],$C85,Data[Date],"&gt;="&amp;U$4,Data[Date],"&lt;"&amp;EDATE(U$4,1))</f>
        <v>1</v>
      </c>
      <c r="V85" s="2">
        <f>COUNTIFS(Data[Account],$C85,Data[Date],"&gt;="&amp;V$4,Data[Date],"&lt;"&amp;EDATE(V$4,1))</f>
        <v>1</v>
      </c>
      <c r="W85" s="2">
        <f>COUNTIFS(Data[Account],$C85,Data[Date],"&gt;="&amp;W$4,Data[Date],"&lt;"&amp;EDATE(W$4,1))</f>
        <v>0</v>
      </c>
      <c r="X85" s="2">
        <f>COUNTIFS(Data[Account],$C85,Data[Date],"&gt;="&amp;X$4,Data[Date],"&lt;"&amp;EDATE(X$4,1))</f>
        <v>0</v>
      </c>
      <c r="Y85" s="2">
        <f>COUNTIFS(Data[Account],$C85,Data[Date],"&gt;="&amp;Y$4,Data[Date],"&lt;"&amp;EDATE(Y$4,1))</f>
        <v>0</v>
      </c>
      <c r="Z85" s="2">
        <f>COUNTIFS(Data[Account],$C85,Data[Date],"&gt;="&amp;Z$4,Data[Date],"&lt;"&amp;EDATE(Z$4,1))</f>
        <v>0</v>
      </c>
      <c r="AA85" s="2">
        <f>COUNTIFS(Data[Account],$C85,Data[Date],"&gt;="&amp;AA$4,Data[Date],"&lt;"&amp;EDATE(AA$4,1))</f>
        <v>0</v>
      </c>
      <c r="AB85" s="2">
        <f>COUNTIFS(Data[Account],$C85,Data[Date],"&gt;="&amp;AB$4,Data[Date],"&lt;"&amp;EDATE(AB$4,1))</f>
        <v>0</v>
      </c>
    </row>
    <row r="86" spans="2:28" x14ac:dyDescent="0.25">
      <c r="B86" s="3">
        <f>MAX($B$4:B85)+1</f>
        <v>82</v>
      </c>
      <c r="C86" t="str" cm="1">
        <f t="array" ref="C86">IFERROR(INDEX(Data[Account],MATCH(0,INDEX(COUNTIF($C$4:C85,Data[Account]),0),0)),"")</f>
        <v>Management Health Systems</v>
      </c>
      <c r="D86" s="1" cm="1">
        <f t="array" ref="D86">IFERROR(_xlfn.SINGLE(INDEX(Data[Date],_xlfn.AGGREGATE(15,6,1/(Data[Account]=C86)*(ROW(Data[Account])-ROW(Data[[#Headers],[Account]])),1))),"")</f>
        <v>44295</v>
      </c>
      <c r="E86" s="2">
        <f>COUNTIFS(Data[Account],$C86,Data[Date],"&gt;="&amp;E$4,Data[Date],"&lt;"&amp;EDATE(E$4,1))</f>
        <v>0</v>
      </c>
      <c r="F86" s="2">
        <f>COUNTIFS(Data[Account],$C86,Data[Date],"&gt;="&amp;F$4,Data[Date],"&lt;"&amp;EDATE(F$4,1))</f>
        <v>0</v>
      </c>
      <c r="G86" s="2">
        <f>COUNTIFS(Data[Account],$C86,Data[Date],"&gt;="&amp;G$4,Data[Date],"&lt;"&amp;EDATE(G$4,1))</f>
        <v>0</v>
      </c>
      <c r="H86" s="2">
        <f>COUNTIFS(Data[Account],$C86,Data[Date],"&gt;="&amp;H$4,Data[Date],"&lt;"&amp;EDATE(H$4,1))</f>
        <v>0</v>
      </c>
      <c r="I86" s="2">
        <f>COUNTIFS(Data[Account],$C86,Data[Date],"&gt;="&amp;I$4,Data[Date],"&lt;"&amp;EDATE(I$4,1))</f>
        <v>0</v>
      </c>
      <c r="J86" s="2">
        <f>COUNTIFS(Data[Account],$C86,Data[Date],"&gt;="&amp;J$4,Data[Date],"&lt;"&amp;EDATE(J$4,1))</f>
        <v>0</v>
      </c>
      <c r="K86" s="2">
        <f>COUNTIFS(Data[Account],$C86,Data[Date],"&gt;="&amp;K$4,Data[Date],"&lt;"&amp;EDATE(K$4,1))</f>
        <v>0</v>
      </c>
      <c r="L86" s="2">
        <f>COUNTIFS(Data[Account],$C86,Data[Date],"&gt;="&amp;L$4,Data[Date],"&lt;"&amp;EDATE(L$4,1))</f>
        <v>0</v>
      </c>
      <c r="M86" s="2">
        <f>COUNTIFS(Data[Account],$C86,Data[Date],"&gt;="&amp;M$4,Data[Date],"&lt;"&amp;EDATE(M$4,1))</f>
        <v>0</v>
      </c>
      <c r="N86" s="2">
        <f>COUNTIFS(Data[Account],$C86,Data[Date],"&gt;="&amp;N$4,Data[Date],"&lt;"&amp;EDATE(N$4,1))</f>
        <v>1</v>
      </c>
      <c r="O86" s="2">
        <f>COUNTIFS(Data[Account],$C86,Data[Date],"&gt;="&amp;O$4,Data[Date],"&lt;"&amp;EDATE(O$4,1))</f>
        <v>0</v>
      </c>
      <c r="P86" s="2">
        <f>COUNTIFS(Data[Account],$C86,Data[Date],"&gt;="&amp;P$4,Data[Date],"&lt;"&amp;EDATE(P$4,1))</f>
        <v>1</v>
      </c>
      <c r="Q86" s="2">
        <f>COUNTIFS(Data[Account],$C86,Data[Date],"&gt;="&amp;Q$4,Data[Date],"&lt;"&amp;EDATE(Q$4,1))</f>
        <v>1</v>
      </c>
      <c r="R86" s="2">
        <f>COUNTIFS(Data[Account],$C86,Data[Date],"&gt;="&amp;R$4,Data[Date],"&lt;"&amp;EDATE(R$4,1))</f>
        <v>3</v>
      </c>
      <c r="S86" s="2">
        <f>COUNTIFS(Data[Account],$C86,Data[Date],"&gt;="&amp;S$4,Data[Date],"&lt;"&amp;EDATE(S$4,1))</f>
        <v>1</v>
      </c>
      <c r="T86" s="2">
        <f>COUNTIFS(Data[Account],$C86,Data[Date],"&gt;="&amp;T$4,Data[Date],"&lt;"&amp;EDATE(T$4,1))</f>
        <v>1</v>
      </c>
      <c r="U86" s="2">
        <f>COUNTIFS(Data[Account],$C86,Data[Date],"&gt;="&amp;U$4,Data[Date],"&lt;"&amp;EDATE(U$4,1))</f>
        <v>0</v>
      </c>
      <c r="V86" s="2">
        <f>COUNTIFS(Data[Account],$C86,Data[Date],"&gt;="&amp;V$4,Data[Date],"&lt;"&amp;EDATE(V$4,1))</f>
        <v>2</v>
      </c>
      <c r="W86" s="2">
        <f>COUNTIFS(Data[Account],$C86,Data[Date],"&gt;="&amp;W$4,Data[Date],"&lt;"&amp;EDATE(W$4,1))</f>
        <v>2</v>
      </c>
      <c r="X86" s="2">
        <f>COUNTIFS(Data[Account],$C86,Data[Date],"&gt;="&amp;X$4,Data[Date],"&lt;"&amp;EDATE(X$4,1))</f>
        <v>4</v>
      </c>
      <c r="Y86" s="2">
        <f>COUNTIFS(Data[Account],$C86,Data[Date],"&gt;="&amp;Y$4,Data[Date],"&lt;"&amp;EDATE(Y$4,1))</f>
        <v>1</v>
      </c>
      <c r="Z86" s="2">
        <f>COUNTIFS(Data[Account],$C86,Data[Date],"&gt;="&amp;Z$4,Data[Date],"&lt;"&amp;EDATE(Z$4,1))</f>
        <v>0</v>
      </c>
      <c r="AA86" s="2">
        <f>COUNTIFS(Data[Account],$C86,Data[Date],"&gt;="&amp;AA$4,Data[Date],"&lt;"&amp;EDATE(AA$4,1))</f>
        <v>0</v>
      </c>
      <c r="AB86" s="2">
        <f>COUNTIFS(Data[Account],$C86,Data[Date],"&gt;="&amp;AB$4,Data[Date],"&lt;"&amp;EDATE(AB$4,1))</f>
        <v>0</v>
      </c>
    </row>
    <row r="87" spans="2:28" x14ac:dyDescent="0.25">
      <c r="B87" s="3">
        <f>MAX($B$4:B86)+1</f>
        <v>83</v>
      </c>
      <c r="C87" t="str" cm="1">
        <f t="array" ref="C87">IFERROR(INDEX(Data[Account],MATCH(0,INDEX(COUNTIF($C$4:C86,Data[Account]),0),0)),"")</f>
        <v>Western Digital Technologies</v>
      </c>
      <c r="D87" s="1" cm="1">
        <f t="array" ref="D87">IFERROR(_xlfn.SINGLE(INDEX(Data[Date],_xlfn.AGGREGATE(15,6,1/(Data[Account]=C87)*(ROW(Data[Account])-ROW(Data[[#Headers],[Account]])),1))),"")</f>
        <v>44302</v>
      </c>
      <c r="E87" s="2">
        <f>COUNTIFS(Data[Account],$C87,Data[Date],"&gt;="&amp;E$4,Data[Date],"&lt;"&amp;EDATE(E$4,1))</f>
        <v>0</v>
      </c>
      <c r="F87" s="2">
        <f>COUNTIFS(Data[Account],$C87,Data[Date],"&gt;="&amp;F$4,Data[Date],"&lt;"&amp;EDATE(F$4,1))</f>
        <v>0</v>
      </c>
      <c r="G87" s="2">
        <f>COUNTIFS(Data[Account],$C87,Data[Date],"&gt;="&amp;G$4,Data[Date],"&lt;"&amp;EDATE(G$4,1))</f>
        <v>0</v>
      </c>
      <c r="H87" s="2">
        <f>COUNTIFS(Data[Account],$C87,Data[Date],"&gt;="&amp;H$4,Data[Date],"&lt;"&amp;EDATE(H$4,1))</f>
        <v>0</v>
      </c>
      <c r="I87" s="2">
        <f>COUNTIFS(Data[Account],$C87,Data[Date],"&gt;="&amp;I$4,Data[Date],"&lt;"&amp;EDATE(I$4,1))</f>
        <v>0</v>
      </c>
      <c r="J87" s="2">
        <f>COUNTIFS(Data[Account],$C87,Data[Date],"&gt;="&amp;J$4,Data[Date],"&lt;"&amp;EDATE(J$4,1))</f>
        <v>0</v>
      </c>
      <c r="K87" s="2">
        <f>COUNTIFS(Data[Account],$C87,Data[Date],"&gt;="&amp;K$4,Data[Date],"&lt;"&amp;EDATE(K$4,1))</f>
        <v>0</v>
      </c>
      <c r="L87" s="2">
        <f>COUNTIFS(Data[Account],$C87,Data[Date],"&gt;="&amp;L$4,Data[Date],"&lt;"&amp;EDATE(L$4,1))</f>
        <v>0</v>
      </c>
      <c r="M87" s="2">
        <f>COUNTIFS(Data[Account],$C87,Data[Date],"&gt;="&amp;M$4,Data[Date],"&lt;"&amp;EDATE(M$4,1))</f>
        <v>0</v>
      </c>
      <c r="N87" s="2">
        <f>COUNTIFS(Data[Account],$C87,Data[Date],"&gt;="&amp;N$4,Data[Date],"&lt;"&amp;EDATE(N$4,1))</f>
        <v>1</v>
      </c>
      <c r="O87" s="2">
        <f>COUNTIFS(Data[Account],$C87,Data[Date],"&gt;="&amp;O$4,Data[Date],"&lt;"&amp;EDATE(O$4,1))</f>
        <v>1</v>
      </c>
      <c r="P87" s="2">
        <f>COUNTIFS(Data[Account],$C87,Data[Date],"&gt;="&amp;P$4,Data[Date],"&lt;"&amp;EDATE(P$4,1))</f>
        <v>2</v>
      </c>
      <c r="Q87" s="2">
        <f>COUNTIFS(Data[Account],$C87,Data[Date],"&gt;="&amp;Q$4,Data[Date],"&lt;"&amp;EDATE(Q$4,1))</f>
        <v>1</v>
      </c>
      <c r="R87" s="2">
        <f>COUNTIFS(Data[Account],$C87,Data[Date],"&gt;="&amp;R$4,Data[Date],"&lt;"&amp;EDATE(R$4,1))</f>
        <v>2</v>
      </c>
      <c r="S87" s="2">
        <f>COUNTIFS(Data[Account],$C87,Data[Date],"&gt;="&amp;S$4,Data[Date],"&lt;"&amp;EDATE(S$4,1))</f>
        <v>0</v>
      </c>
      <c r="T87" s="2">
        <f>COUNTIFS(Data[Account],$C87,Data[Date],"&gt;="&amp;T$4,Data[Date],"&lt;"&amp;EDATE(T$4,1))</f>
        <v>0</v>
      </c>
      <c r="U87" s="2">
        <f>COUNTIFS(Data[Account],$C87,Data[Date],"&gt;="&amp;U$4,Data[Date],"&lt;"&amp;EDATE(U$4,1))</f>
        <v>0</v>
      </c>
      <c r="V87" s="2">
        <f>COUNTIFS(Data[Account],$C87,Data[Date],"&gt;="&amp;V$4,Data[Date],"&lt;"&amp;EDATE(V$4,1))</f>
        <v>0</v>
      </c>
      <c r="W87" s="2">
        <f>COUNTIFS(Data[Account],$C87,Data[Date],"&gt;="&amp;W$4,Data[Date],"&lt;"&amp;EDATE(W$4,1))</f>
        <v>0</v>
      </c>
      <c r="X87" s="2">
        <f>COUNTIFS(Data[Account],$C87,Data[Date],"&gt;="&amp;X$4,Data[Date],"&lt;"&amp;EDATE(X$4,1))</f>
        <v>0</v>
      </c>
      <c r="Y87" s="2">
        <f>COUNTIFS(Data[Account],$C87,Data[Date],"&gt;="&amp;Y$4,Data[Date],"&lt;"&amp;EDATE(Y$4,1))</f>
        <v>1</v>
      </c>
      <c r="Z87" s="2">
        <f>COUNTIFS(Data[Account],$C87,Data[Date],"&gt;="&amp;Z$4,Data[Date],"&lt;"&amp;EDATE(Z$4,1))</f>
        <v>0</v>
      </c>
      <c r="AA87" s="2">
        <f>COUNTIFS(Data[Account],$C87,Data[Date],"&gt;="&amp;AA$4,Data[Date],"&lt;"&amp;EDATE(AA$4,1))</f>
        <v>0</v>
      </c>
      <c r="AB87" s="2">
        <f>COUNTIFS(Data[Account],$C87,Data[Date],"&gt;="&amp;AB$4,Data[Date],"&lt;"&amp;EDATE(AB$4,1))</f>
        <v>0</v>
      </c>
    </row>
    <row r="88" spans="2:28" x14ac:dyDescent="0.25">
      <c r="B88" s="3">
        <f>MAX($B$4:B87)+1</f>
        <v>84</v>
      </c>
      <c r="C88" t="str" cm="1">
        <f t="array" ref="C88">IFERROR(INDEX(Data[Account],MATCH(0,INDEX(COUNTIF($C$4:C87,Data[Account]),0),0)),"")</f>
        <v>The Boston Consulting Group</v>
      </c>
      <c r="D88" s="1" cm="1">
        <f t="array" ref="D88">IFERROR(_xlfn.SINGLE(INDEX(Data[Date],_xlfn.AGGREGATE(15,6,1/(Data[Account]=C88)*(ROW(Data[Account])-ROW(Data[[#Headers],[Account]])),1))),"")</f>
        <v>44302</v>
      </c>
      <c r="E88" s="2">
        <f>COUNTIFS(Data[Account],$C88,Data[Date],"&gt;="&amp;E$4,Data[Date],"&lt;"&amp;EDATE(E$4,1))</f>
        <v>0</v>
      </c>
      <c r="F88" s="2">
        <f>COUNTIFS(Data[Account],$C88,Data[Date],"&gt;="&amp;F$4,Data[Date],"&lt;"&amp;EDATE(F$4,1))</f>
        <v>0</v>
      </c>
      <c r="G88" s="2">
        <f>COUNTIFS(Data[Account],$C88,Data[Date],"&gt;="&amp;G$4,Data[Date],"&lt;"&amp;EDATE(G$4,1))</f>
        <v>0</v>
      </c>
      <c r="H88" s="2">
        <f>COUNTIFS(Data[Account],$C88,Data[Date],"&gt;="&amp;H$4,Data[Date],"&lt;"&amp;EDATE(H$4,1))</f>
        <v>0</v>
      </c>
      <c r="I88" s="2">
        <f>COUNTIFS(Data[Account],$C88,Data[Date],"&gt;="&amp;I$4,Data[Date],"&lt;"&amp;EDATE(I$4,1))</f>
        <v>0</v>
      </c>
      <c r="J88" s="2">
        <f>COUNTIFS(Data[Account],$C88,Data[Date],"&gt;="&amp;J$4,Data[Date],"&lt;"&amp;EDATE(J$4,1))</f>
        <v>0</v>
      </c>
      <c r="K88" s="2">
        <f>COUNTIFS(Data[Account],$C88,Data[Date],"&gt;="&amp;K$4,Data[Date],"&lt;"&amp;EDATE(K$4,1))</f>
        <v>0</v>
      </c>
      <c r="L88" s="2">
        <f>COUNTIFS(Data[Account],$C88,Data[Date],"&gt;="&amp;L$4,Data[Date],"&lt;"&amp;EDATE(L$4,1))</f>
        <v>0</v>
      </c>
      <c r="M88" s="2">
        <f>COUNTIFS(Data[Account],$C88,Data[Date],"&gt;="&amp;M$4,Data[Date],"&lt;"&amp;EDATE(M$4,1))</f>
        <v>0</v>
      </c>
      <c r="N88" s="2">
        <f>COUNTIFS(Data[Account],$C88,Data[Date],"&gt;="&amp;N$4,Data[Date],"&lt;"&amp;EDATE(N$4,1))</f>
        <v>2</v>
      </c>
      <c r="O88" s="2">
        <f>COUNTIFS(Data[Account],$C88,Data[Date],"&gt;="&amp;O$4,Data[Date],"&lt;"&amp;EDATE(O$4,1))</f>
        <v>1</v>
      </c>
      <c r="P88" s="2">
        <f>COUNTIFS(Data[Account],$C88,Data[Date],"&gt;="&amp;P$4,Data[Date],"&lt;"&amp;EDATE(P$4,1))</f>
        <v>1</v>
      </c>
      <c r="Q88" s="2">
        <f>COUNTIFS(Data[Account],$C88,Data[Date],"&gt;="&amp;Q$4,Data[Date],"&lt;"&amp;EDATE(Q$4,1))</f>
        <v>0</v>
      </c>
      <c r="R88" s="2">
        <f>COUNTIFS(Data[Account],$C88,Data[Date],"&gt;="&amp;R$4,Data[Date],"&lt;"&amp;EDATE(R$4,1))</f>
        <v>1</v>
      </c>
      <c r="S88" s="2">
        <f>COUNTIFS(Data[Account],$C88,Data[Date],"&gt;="&amp;S$4,Data[Date],"&lt;"&amp;EDATE(S$4,1))</f>
        <v>1</v>
      </c>
      <c r="T88" s="2">
        <f>COUNTIFS(Data[Account],$C88,Data[Date],"&gt;="&amp;T$4,Data[Date],"&lt;"&amp;EDATE(T$4,1))</f>
        <v>0</v>
      </c>
      <c r="U88" s="2">
        <f>COUNTIFS(Data[Account],$C88,Data[Date],"&gt;="&amp;U$4,Data[Date],"&lt;"&amp;EDATE(U$4,1))</f>
        <v>0</v>
      </c>
      <c r="V88" s="2">
        <f>COUNTIFS(Data[Account],$C88,Data[Date],"&gt;="&amp;V$4,Data[Date],"&lt;"&amp;EDATE(V$4,1))</f>
        <v>0</v>
      </c>
      <c r="W88" s="2">
        <f>COUNTIFS(Data[Account],$C88,Data[Date],"&gt;="&amp;W$4,Data[Date],"&lt;"&amp;EDATE(W$4,1))</f>
        <v>0</v>
      </c>
      <c r="X88" s="2">
        <f>COUNTIFS(Data[Account],$C88,Data[Date],"&gt;="&amp;X$4,Data[Date],"&lt;"&amp;EDATE(X$4,1))</f>
        <v>0</v>
      </c>
      <c r="Y88" s="2">
        <f>COUNTIFS(Data[Account],$C88,Data[Date],"&gt;="&amp;Y$4,Data[Date],"&lt;"&amp;EDATE(Y$4,1))</f>
        <v>0</v>
      </c>
      <c r="Z88" s="2">
        <f>COUNTIFS(Data[Account],$C88,Data[Date],"&gt;="&amp;Z$4,Data[Date],"&lt;"&amp;EDATE(Z$4,1))</f>
        <v>0</v>
      </c>
      <c r="AA88" s="2">
        <f>COUNTIFS(Data[Account],$C88,Data[Date],"&gt;="&amp;AA$4,Data[Date],"&lt;"&amp;EDATE(AA$4,1))</f>
        <v>0</v>
      </c>
      <c r="AB88" s="2">
        <f>COUNTIFS(Data[Account],$C88,Data[Date],"&gt;="&amp;AB$4,Data[Date],"&lt;"&amp;EDATE(AB$4,1))</f>
        <v>0</v>
      </c>
    </row>
    <row r="89" spans="2:28" x14ac:dyDescent="0.25">
      <c r="B89" s="3">
        <f>MAX($B$4:B88)+1</f>
        <v>85</v>
      </c>
      <c r="C89" t="str" cm="1">
        <f t="array" ref="C89">IFERROR(INDEX(Data[Account],MATCH(0,INDEX(COUNTIF($C$4:C88,Data[Account]),0),0)),"")</f>
        <v>Advanced Micro Devices</v>
      </c>
      <c r="D89" s="1" cm="1">
        <f t="array" ref="D89">IFERROR(_xlfn.SINGLE(INDEX(Data[Date],_xlfn.AGGREGATE(15,6,1/(Data[Account]=C89)*(ROW(Data[Account])-ROW(Data[[#Headers],[Account]])),1))),"")</f>
        <v>44313</v>
      </c>
      <c r="E89" s="2">
        <f>COUNTIFS(Data[Account],$C89,Data[Date],"&gt;="&amp;E$4,Data[Date],"&lt;"&amp;EDATE(E$4,1))</f>
        <v>0</v>
      </c>
      <c r="F89" s="2">
        <f>COUNTIFS(Data[Account],$C89,Data[Date],"&gt;="&amp;F$4,Data[Date],"&lt;"&amp;EDATE(F$4,1))</f>
        <v>0</v>
      </c>
      <c r="G89" s="2">
        <f>COUNTIFS(Data[Account],$C89,Data[Date],"&gt;="&amp;G$4,Data[Date],"&lt;"&amp;EDATE(G$4,1))</f>
        <v>0</v>
      </c>
      <c r="H89" s="2">
        <f>COUNTIFS(Data[Account],$C89,Data[Date],"&gt;="&amp;H$4,Data[Date],"&lt;"&amp;EDATE(H$4,1))</f>
        <v>0</v>
      </c>
      <c r="I89" s="2">
        <f>COUNTIFS(Data[Account],$C89,Data[Date],"&gt;="&amp;I$4,Data[Date],"&lt;"&amp;EDATE(I$4,1))</f>
        <v>0</v>
      </c>
      <c r="J89" s="2">
        <f>COUNTIFS(Data[Account],$C89,Data[Date],"&gt;="&amp;J$4,Data[Date],"&lt;"&amp;EDATE(J$4,1))</f>
        <v>0</v>
      </c>
      <c r="K89" s="2">
        <f>COUNTIFS(Data[Account],$C89,Data[Date],"&gt;="&amp;K$4,Data[Date],"&lt;"&amp;EDATE(K$4,1))</f>
        <v>0</v>
      </c>
      <c r="L89" s="2">
        <f>COUNTIFS(Data[Account],$C89,Data[Date],"&gt;="&amp;L$4,Data[Date],"&lt;"&amp;EDATE(L$4,1))</f>
        <v>0</v>
      </c>
      <c r="M89" s="2">
        <f>COUNTIFS(Data[Account],$C89,Data[Date],"&gt;="&amp;M$4,Data[Date],"&lt;"&amp;EDATE(M$4,1))</f>
        <v>0</v>
      </c>
      <c r="N89" s="2">
        <f>COUNTIFS(Data[Account],$C89,Data[Date],"&gt;="&amp;N$4,Data[Date],"&lt;"&amp;EDATE(N$4,1))</f>
        <v>1</v>
      </c>
      <c r="O89" s="2">
        <f>COUNTIFS(Data[Account],$C89,Data[Date],"&gt;="&amp;O$4,Data[Date],"&lt;"&amp;EDATE(O$4,1))</f>
        <v>1</v>
      </c>
      <c r="P89" s="2">
        <f>COUNTIFS(Data[Account],$C89,Data[Date],"&gt;="&amp;P$4,Data[Date],"&lt;"&amp;EDATE(P$4,1))</f>
        <v>1</v>
      </c>
      <c r="Q89" s="2">
        <f>COUNTIFS(Data[Account],$C89,Data[Date],"&gt;="&amp;Q$4,Data[Date],"&lt;"&amp;EDATE(Q$4,1))</f>
        <v>1</v>
      </c>
      <c r="R89" s="2">
        <f>COUNTIFS(Data[Account],$C89,Data[Date],"&gt;="&amp;R$4,Data[Date],"&lt;"&amp;EDATE(R$4,1))</f>
        <v>1</v>
      </c>
      <c r="S89" s="2">
        <f>COUNTIFS(Data[Account],$C89,Data[Date],"&gt;="&amp;S$4,Data[Date],"&lt;"&amp;EDATE(S$4,1))</f>
        <v>1</v>
      </c>
      <c r="T89" s="2">
        <f>COUNTIFS(Data[Account],$C89,Data[Date],"&gt;="&amp;T$4,Data[Date],"&lt;"&amp;EDATE(T$4,1))</f>
        <v>2</v>
      </c>
      <c r="U89" s="2">
        <f>COUNTIFS(Data[Account],$C89,Data[Date],"&gt;="&amp;U$4,Data[Date],"&lt;"&amp;EDATE(U$4,1))</f>
        <v>3</v>
      </c>
      <c r="V89" s="2">
        <f>COUNTIFS(Data[Account],$C89,Data[Date],"&gt;="&amp;V$4,Data[Date],"&lt;"&amp;EDATE(V$4,1))</f>
        <v>1</v>
      </c>
      <c r="W89" s="2">
        <f>COUNTIFS(Data[Account],$C89,Data[Date],"&gt;="&amp;W$4,Data[Date],"&lt;"&amp;EDATE(W$4,1))</f>
        <v>1</v>
      </c>
      <c r="X89" s="2">
        <f>COUNTIFS(Data[Account],$C89,Data[Date],"&gt;="&amp;X$4,Data[Date],"&lt;"&amp;EDATE(X$4,1))</f>
        <v>1</v>
      </c>
      <c r="Y89" s="2">
        <f>COUNTIFS(Data[Account],$C89,Data[Date],"&gt;="&amp;Y$4,Data[Date],"&lt;"&amp;EDATE(Y$4,1))</f>
        <v>1</v>
      </c>
      <c r="Z89" s="2">
        <f>COUNTIFS(Data[Account],$C89,Data[Date],"&gt;="&amp;Z$4,Data[Date],"&lt;"&amp;EDATE(Z$4,1))</f>
        <v>0</v>
      </c>
      <c r="AA89" s="2">
        <f>COUNTIFS(Data[Account],$C89,Data[Date],"&gt;="&amp;AA$4,Data[Date],"&lt;"&amp;EDATE(AA$4,1))</f>
        <v>0</v>
      </c>
      <c r="AB89" s="2">
        <f>COUNTIFS(Data[Account],$C89,Data[Date],"&gt;="&amp;AB$4,Data[Date],"&lt;"&amp;EDATE(AB$4,1))</f>
        <v>0</v>
      </c>
    </row>
    <row r="90" spans="2:28" x14ac:dyDescent="0.25">
      <c r="B90" s="3">
        <f>MAX($B$4:B89)+1</f>
        <v>86</v>
      </c>
      <c r="C90" t="str" cm="1">
        <f t="array" ref="C90">IFERROR(INDEX(Data[Account],MATCH(0,INDEX(COUNTIF($C$4:C89,Data[Account]),0),0)),"")</f>
        <v>VM Ware</v>
      </c>
      <c r="D90" s="1" cm="1">
        <f t="array" ref="D90">IFERROR(_xlfn.SINGLE(INDEX(Data[Date],_xlfn.AGGREGATE(15,6,1/(Data[Account]=C90)*(ROW(Data[Account])-ROW(Data[[#Headers],[Account]])),1))),"")</f>
        <v>44355</v>
      </c>
      <c r="E90" s="2">
        <f>COUNTIFS(Data[Account],$C90,Data[Date],"&gt;="&amp;E$4,Data[Date],"&lt;"&amp;EDATE(E$4,1))</f>
        <v>0</v>
      </c>
      <c r="F90" s="2">
        <f>COUNTIFS(Data[Account],$C90,Data[Date],"&gt;="&amp;F$4,Data[Date],"&lt;"&amp;EDATE(F$4,1))</f>
        <v>0</v>
      </c>
      <c r="G90" s="2">
        <f>COUNTIFS(Data[Account],$C90,Data[Date],"&gt;="&amp;G$4,Data[Date],"&lt;"&amp;EDATE(G$4,1))</f>
        <v>0</v>
      </c>
      <c r="H90" s="2">
        <f>COUNTIFS(Data[Account],$C90,Data[Date],"&gt;="&amp;H$4,Data[Date],"&lt;"&amp;EDATE(H$4,1))</f>
        <v>0</v>
      </c>
      <c r="I90" s="2">
        <f>COUNTIFS(Data[Account],$C90,Data[Date],"&gt;="&amp;I$4,Data[Date],"&lt;"&amp;EDATE(I$4,1))</f>
        <v>0</v>
      </c>
      <c r="J90" s="2">
        <f>COUNTIFS(Data[Account],$C90,Data[Date],"&gt;="&amp;J$4,Data[Date],"&lt;"&amp;EDATE(J$4,1))</f>
        <v>0</v>
      </c>
      <c r="K90" s="2">
        <f>COUNTIFS(Data[Account],$C90,Data[Date],"&gt;="&amp;K$4,Data[Date],"&lt;"&amp;EDATE(K$4,1))</f>
        <v>0</v>
      </c>
      <c r="L90" s="2">
        <f>COUNTIFS(Data[Account],$C90,Data[Date],"&gt;="&amp;L$4,Data[Date],"&lt;"&amp;EDATE(L$4,1))</f>
        <v>0</v>
      </c>
      <c r="M90" s="2">
        <f>COUNTIFS(Data[Account],$C90,Data[Date],"&gt;="&amp;M$4,Data[Date],"&lt;"&amp;EDATE(M$4,1))</f>
        <v>0</v>
      </c>
      <c r="N90" s="2">
        <f>COUNTIFS(Data[Account],$C90,Data[Date],"&gt;="&amp;N$4,Data[Date],"&lt;"&amp;EDATE(N$4,1))</f>
        <v>0</v>
      </c>
      <c r="O90" s="2">
        <f>COUNTIFS(Data[Account],$C90,Data[Date],"&gt;="&amp;O$4,Data[Date],"&lt;"&amp;EDATE(O$4,1))</f>
        <v>0</v>
      </c>
      <c r="P90" s="2">
        <f>COUNTIFS(Data[Account],$C90,Data[Date],"&gt;="&amp;P$4,Data[Date],"&lt;"&amp;EDATE(P$4,1))</f>
        <v>2</v>
      </c>
      <c r="Q90" s="2">
        <f>COUNTIFS(Data[Account],$C90,Data[Date],"&gt;="&amp;Q$4,Data[Date],"&lt;"&amp;EDATE(Q$4,1))</f>
        <v>2</v>
      </c>
      <c r="R90" s="2">
        <f>COUNTIFS(Data[Account],$C90,Data[Date],"&gt;="&amp;R$4,Data[Date],"&lt;"&amp;EDATE(R$4,1))</f>
        <v>1</v>
      </c>
      <c r="S90" s="2">
        <f>COUNTIFS(Data[Account],$C90,Data[Date],"&gt;="&amp;S$4,Data[Date],"&lt;"&amp;EDATE(S$4,1))</f>
        <v>2</v>
      </c>
      <c r="T90" s="2">
        <f>COUNTIFS(Data[Account],$C90,Data[Date],"&gt;="&amp;T$4,Data[Date],"&lt;"&amp;EDATE(T$4,1))</f>
        <v>1</v>
      </c>
      <c r="U90" s="2">
        <f>COUNTIFS(Data[Account],$C90,Data[Date],"&gt;="&amp;U$4,Data[Date],"&lt;"&amp;EDATE(U$4,1))</f>
        <v>3</v>
      </c>
      <c r="V90" s="2">
        <f>COUNTIFS(Data[Account],$C90,Data[Date],"&gt;="&amp;V$4,Data[Date],"&lt;"&amp;EDATE(V$4,1))</f>
        <v>1</v>
      </c>
      <c r="W90" s="2">
        <f>COUNTIFS(Data[Account],$C90,Data[Date],"&gt;="&amp;W$4,Data[Date],"&lt;"&amp;EDATE(W$4,1))</f>
        <v>1</v>
      </c>
      <c r="X90" s="2">
        <f>COUNTIFS(Data[Account],$C90,Data[Date],"&gt;="&amp;X$4,Data[Date],"&lt;"&amp;EDATE(X$4,1))</f>
        <v>2</v>
      </c>
      <c r="Y90" s="2">
        <f>COUNTIFS(Data[Account],$C90,Data[Date],"&gt;="&amp;Y$4,Data[Date],"&lt;"&amp;EDATE(Y$4,1))</f>
        <v>2</v>
      </c>
      <c r="Z90" s="2">
        <f>COUNTIFS(Data[Account],$C90,Data[Date],"&gt;="&amp;Z$4,Data[Date],"&lt;"&amp;EDATE(Z$4,1))</f>
        <v>0</v>
      </c>
      <c r="AA90" s="2">
        <f>COUNTIFS(Data[Account],$C90,Data[Date],"&gt;="&amp;AA$4,Data[Date],"&lt;"&amp;EDATE(AA$4,1))</f>
        <v>0</v>
      </c>
      <c r="AB90" s="2">
        <f>COUNTIFS(Data[Account],$C90,Data[Date],"&gt;="&amp;AB$4,Data[Date],"&lt;"&amp;EDATE(AB$4,1))</f>
        <v>0</v>
      </c>
    </row>
    <row r="91" spans="2:28" x14ac:dyDescent="0.25">
      <c r="B91" s="3">
        <f>MAX($B$4:B90)+1</f>
        <v>87</v>
      </c>
      <c r="C91" t="str" cm="1">
        <f t="array" ref="C91">IFERROR(INDEX(Data[Account],MATCH(0,INDEX(COUNTIF($C$4:C90,Data[Account]),0),0)),"")</f>
        <v>Oath Holdings</v>
      </c>
      <c r="D91" s="1" cm="1">
        <f t="array" ref="D91">IFERROR(_xlfn.SINGLE(INDEX(Data[Date],_xlfn.AGGREGATE(15,6,1/(Data[Account]=C91)*(ROW(Data[Account])-ROW(Data[[#Headers],[Account]])),1))),"")</f>
        <v>44366</v>
      </c>
      <c r="E91" s="2">
        <f>COUNTIFS(Data[Account],$C91,Data[Date],"&gt;="&amp;E$4,Data[Date],"&lt;"&amp;EDATE(E$4,1))</f>
        <v>0</v>
      </c>
      <c r="F91" s="2">
        <f>COUNTIFS(Data[Account],$C91,Data[Date],"&gt;="&amp;F$4,Data[Date],"&lt;"&amp;EDATE(F$4,1))</f>
        <v>0</v>
      </c>
      <c r="G91" s="2">
        <f>COUNTIFS(Data[Account],$C91,Data[Date],"&gt;="&amp;G$4,Data[Date],"&lt;"&amp;EDATE(G$4,1))</f>
        <v>0</v>
      </c>
      <c r="H91" s="2">
        <f>COUNTIFS(Data[Account],$C91,Data[Date],"&gt;="&amp;H$4,Data[Date],"&lt;"&amp;EDATE(H$4,1))</f>
        <v>0</v>
      </c>
      <c r="I91" s="2">
        <f>COUNTIFS(Data[Account],$C91,Data[Date],"&gt;="&amp;I$4,Data[Date],"&lt;"&amp;EDATE(I$4,1))</f>
        <v>0</v>
      </c>
      <c r="J91" s="2">
        <f>COUNTIFS(Data[Account],$C91,Data[Date],"&gt;="&amp;J$4,Data[Date],"&lt;"&amp;EDATE(J$4,1))</f>
        <v>0</v>
      </c>
      <c r="K91" s="2">
        <f>COUNTIFS(Data[Account],$C91,Data[Date],"&gt;="&amp;K$4,Data[Date],"&lt;"&amp;EDATE(K$4,1))</f>
        <v>0</v>
      </c>
      <c r="L91" s="2">
        <f>COUNTIFS(Data[Account],$C91,Data[Date],"&gt;="&amp;L$4,Data[Date],"&lt;"&amp;EDATE(L$4,1))</f>
        <v>0</v>
      </c>
      <c r="M91" s="2">
        <f>COUNTIFS(Data[Account],$C91,Data[Date],"&gt;="&amp;M$4,Data[Date],"&lt;"&amp;EDATE(M$4,1))</f>
        <v>0</v>
      </c>
      <c r="N91" s="2">
        <f>COUNTIFS(Data[Account],$C91,Data[Date],"&gt;="&amp;N$4,Data[Date],"&lt;"&amp;EDATE(N$4,1))</f>
        <v>0</v>
      </c>
      <c r="O91" s="2">
        <f>COUNTIFS(Data[Account],$C91,Data[Date],"&gt;="&amp;O$4,Data[Date],"&lt;"&amp;EDATE(O$4,1))</f>
        <v>0</v>
      </c>
      <c r="P91" s="2">
        <f>COUNTIFS(Data[Account],$C91,Data[Date],"&gt;="&amp;P$4,Data[Date],"&lt;"&amp;EDATE(P$4,1))</f>
        <v>1</v>
      </c>
      <c r="Q91" s="2">
        <f>COUNTIFS(Data[Account],$C91,Data[Date],"&gt;="&amp;Q$4,Data[Date],"&lt;"&amp;EDATE(Q$4,1))</f>
        <v>1</v>
      </c>
      <c r="R91" s="2">
        <f>COUNTIFS(Data[Account],$C91,Data[Date],"&gt;="&amp;R$4,Data[Date],"&lt;"&amp;EDATE(R$4,1))</f>
        <v>2</v>
      </c>
      <c r="S91" s="2">
        <f>COUNTIFS(Data[Account],$C91,Data[Date],"&gt;="&amp;S$4,Data[Date],"&lt;"&amp;EDATE(S$4,1))</f>
        <v>1</v>
      </c>
      <c r="T91" s="2">
        <f>COUNTIFS(Data[Account],$C91,Data[Date],"&gt;="&amp;T$4,Data[Date],"&lt;"&amp;EDATE(T$4,1))</f>
        <v>3</v>
      </c>
      <c r="U91" s="2">
        <f>COUNTIFS(Data[Account],$C91,Data[Date],"&gt;="&amp;U$4,Data[Date],"&lt;"&amp;EDATE(U$4,1))</f>
        <v>2</v>
      </c>
      <c r="V91" s="2">
        <f>COUNTIFS(Data[Account],$C91,Data[Date],"&gt;="&amp;V$4,Data[Date],"&lt;"&amp;EDATE(V$4,1))</f>
        <v>2</v>
      </c>
      <c r="W91" s="2">
        <f>COUNTIFS(Data[Account],$C91,Data[Date],"&gt;="&amp;W$4,Data[Date],"&lt;"&amp;EDATE(W$4,1))</f>
        <v>3</v>
      </c>
      <c r="X91" s="2">
        <f>COUNTIFS(Data[Account],$C91,Data[Date],"&gt;="&amp;X$4,Data[Date],"&lt;"&amp;EDATE(X$4,1))</f>
        <v>1</v>
      </c>
      <c r="Y91" s="2">
        <f>COUNTIFS(Data[Account],$C91,Data[Date],"&gt;="&amp;Y$4,Data[Date],"&lt;"&amp;EDATE(Y$4,1))</f>
        <v>5</v>
      </c>
      <c r="Z91" s="2">
        <f>COUNTIFS(Data[Account],$C91,Data[Date],"&gt;="&amp;Z$4,Data[Date],"&lt;"&amp;EDATE(Z$4,1))</f>
        <v>0</v>
      </c>
      <c r="AA91" s="2">
        <f>COUNTIFS(Data[Account],$C91,Data[Date],"&gt;="&amp;AA$4,Data[Date],"&lt;"&amp;EDATE(AA$4,1))</f>
        <v>0</v>
      </c>
      <c r="AB91" s="2">
        <f>COUNTIFS(Data[Account],$C91,Data[Date],"&gt;="&amp;AB$4,Data[Date],"&lt;"&amp;EDATE(AB$4,1))</f>
        <v>0</v>
      </c>
    </row>
    <row r="92" spans="2:28" x14ac:dyDescent="0.25">
      <c r="B92" s="3">
        <f>MAX($B$4:B91)+1</f>
        <v>88</v>
      </c>
      <c r="C92" t="str" cm="1">
        <f t="array" ref="C92">IFERROR(INDEX(Data[Account],MATCH(0,INDEX(COUNTIF($C$4:C91,Data[Account]),0),0)),"")</f>
        <v>Juniper Networks</v>
      </c>
      <c r="D92" s="1" cm="1">
        <f t="array" ref="D92">IFERROR(_xlfn.SINGLE(INDEX(Data[Date],_xlfn.AGGREGATE(15,6,1/(Data[Account]=C92)*(ROW(Data[Account])-ROW(Data[[#Headers],[Account]])),1))),"")</f>
        <v>44366</v>
      </c>
      <c r="E92" s="2">
        <f>COUNTIFS(Data[Account],$C92,Data[Date],"&gt;="&amp;E$4,Data[Date],"&lt;"&amp;EDATE(E$4,1))</f>
        <v>0</v>
      </c>
      <c r="F92" s="2">
        <f>COUNTIFS(Data[Account],$C92,Data[Date],"&gt;="&amp;F$4,Data[Date],"&lt;"&amp;EDATE(F$4,1))</f>
        <v>0</v>
      </c>
      <c r="G92" s="2">
        <f>COUNTIFS(Data[Account],$C92,Data[Date],"&gt;="&amp;G$4,Data[Date],"&lt;"&amp;EDATE(G$4,1))</f>
        <v>0</v>
      </c>
      <c r="H92" s="2">
        <f>COUNTIFS(Data[Account],$C92,Data[Date],"&gt;="&amp;H$4,Data[Date],"&lt;"&amp;EDATE(H$4,1))</f>
        <v>0</v>
      </c>
      <c r="I92" s="2">
        <f>COUNTIFS(Data[Account],$C92,Data[Date],"&gt;="&amp;I$4,Data[Date],"&lt;"&amp;EDATE(I$4,1))</f>
        <v>0</v>
      </c>
      <c r="J92" s="2">
        <f>COUNTIFS(Data[Account],$C92,Data[Date],"&gt;="&amp;J$4,Data[Date],"&lt;"&amp;EDATE(J$4,1))</f>
        <v>0</v>
      </c>
      <c r="K92" s="2">
        <f>COUNTIFS(Data[Account],$C92,Data[Date],"&gt;="&amp;K$4,Data[Date],"&lt;"&amp;EDATE(K$4,1))</f>
        <v>0</v>
      </c>
      <c r="L92" s="2">
        <f>COUNTIFS(Data[Account],$C92,Data[Date],"&gt;="&amp;L$4,Data[Date],"&lt;"&amp;EDATE(L$4,1))</f>
        <v>0</v>
      </c>
      <c r="M92" s="2">
        <f>COUNTIFS(Data[Account],$C92,Data[Date],"&gt;="&amp;M$4,Data[Date],"&lt;"&amp;EDATE(M$4,1))</f>
        <v>0</v>
      </c>
      <c r="N92" s="2">
        <f>COUNTIFS(Data[Account],$C92,Data[Date],"&gt;="&amp;N$4,Data[Date],"&lt;"&amp;EDATE(N$4,1))</f>
        <v>0</v>
      </c>
      <c r="O92" s="2">
        <f>COUNTIFS(Data[Account],$C92,Data[Date],"&gt;="&amp;O$4,Data[Date],"&lt;"&amp;EDATE(O$4,1))</f>
        <v>0</v>
      </c>
      <c r="P92" s="2">
        <f>COUNTIFS(Data[Account],$C92,Data[Date],"&gt;="&amp;P$4,Data[Date],"&lt;"&amp;EDATE(P$4,1))</f>
        <v>2</v>
      </c>
      <c r="Q92" s="2">
        <f>COUNTIFS(Data[Account],$C92,Data[Date],"&gt;="&amp;Q$4,Data[Date],"&lt;"&amp;EDATE(Q$4,1))</f>
        <v>1</v>
      </c>
      <c r="R92" s="2">
        <f>COUNTIFS(Data[Account],$C92,Data[Date],"&gt;="&amp;R$4,Data[Date],"&lt;"&amp;EDATE(R$4,1))</f>
        <v>2</v>
      </c>
      <c r="S92" s="2">
        <f>COUNTIFS(Data[Account],$C92,Data[Date],"&gt;="&amp;S$4,Data[Date],"&lt;"&amp;EDATE(S$4,1))</f>
        <v>3</v>
      </c>
      <c r="T92" s="2">
        <f>COUNTIFS(Data[Account],$C92,Data[Date],"&gt;="&amp;T$4,Data[Date],"&lt;"&amp;EDATE(T$4,1))</f>
        <v>1</v>
      </c>
      <c r="U92" s="2">
        <f>COUNTIFS(Data[Account],$C92,Data[Date],"&gt;="&amp;U$4,Data[Date],"&lt;"&amp;EDATE(U$4,1))</f>
        <v>1</v>
      </c>
      <c r="V92" s="2">
        <f>COUNTIFS(Data[Account],$C92,Data[Date],"&gt;="&amp;V$4,Data[Date],"&lt;"&amp;EDATE(V$4,1))</f>
        <v>2</v>
      </c>
      <c r="W92" s="2">
        <f>COUNTIFS(Data[Account],$C92,Data[Date],"&gt;="&amp;W$4,Data[Date],"&lt;"&amp;EDATE(W$4,1))</f>
        <v>3</v>
      </c>
      <c r="X92" s="2">
        <f>COUNTIFS(Data[Account],$C92,Data[Date],"&gt;="&amp;X$4,Data[Date],"&lt;"&amp;EDATE(X$4,1))</f>
        <v>1</v>
      </c>
      <c r="Y92" s="2">
        <f>COUNTIFS(Data[Account],$C92,Data[Date],"&gt;="&amp;Y$4,Data[Date],"&lt;"&amp;EDATE(Y$4,1))</f>
        <v>0</v>
      </c>
      <c r="Z92" s="2">
        <f>COUNTIFS(Data[Account],$C92,Data[Date],"&gt;="&amp;Z$4,Data[Date],"&lt;"&amp;EDATE(Z$4,1))</f>
        <v>0</v>
      </c>
      <c r="AA92" s="2">
        <f>COUNTIFS(Data[Account],$C92,Data[Date],"&gt;="&amp;AA$4,Data[Date],"&lt;"&amp;EDATE(AA$4,1))</f>
        <v>0</v>
      </c>
      <c r="AB92" s="2">
        <f>COUNTIFS(Data[Account],$C92,Data[Date],"&gt;="&amp;AB$4,Data[Date],"&lt;"&amp;EDATE(AB$4,1))</f>
        <v>0</v>
      </c>
    </row>
    <row r="93" spans="2:28" x14ac:dyDescent="0.25">
      <c r="B93" s="3">
        <f>MAX($B$4:B92)+1</f>
        <v>89</v>
      </c>
      <c r="C93" t="str" cm="1">
        <f t="array" ref="C93">IFERROR(INDEX(Data[Account],MATCH(0,INDEX(COUNTIF($C$4:C92,Data[Account]),0),0)),"")</f>
        <v>Wayfair</v>
      </c>
      <c r="D93" s="1" cm="1">
        <f t="array" ref="D93">IFERROR(_xlfn.SINGLE(INDEX(Data[Date],_xlfn.AGGREGATE(15,6,1/(Data[Account]=C93)*(ROW(Data[Account])-ROW(Data[[#Headers],[Account]])),1))),"")</f>
        <v>44369</v>
      </c>
      <c r="E93" s="2">
        <f>COUNTIFS(Data[Account],$C93,Data[Date],"&gt;="&amp;E$4,Data[Date],"&lt;"&amp;EDATE(E$4,1))</f>
        <v>0</v>
      </c>
      <c r="F93" s="2">
        <f>COUNTIFS(Data[Account],$C93,Data[Date],"&gt;="&amp;F$4,Data[Date],"&lt;"&amp;EDATE(F$4,1))</f>
        <v>0</v>
      </c>
      <c r="G93" s="2">
        <f>COUNTIFS(Data[Account],$C93,Data[Date],"&gt;="&amp;G$4,Data[Date],"&lt;"&amp;EDATE(G$4,1))</f>
        <v>0</v>
      </c>
      <c r="H93" s="2">
        <f>COUNTIFS(Data[Account],$C93,Data[Date],"&gt;="&amp;H$4,Data[Date],"&lt;"&amp;EDATE(H$4,1))</f>
        <v>0</v>
      </c>
      <c r="I93" s="2">
        <f>COUNTIFS(Data[Account],$C93,Data[Date],"&gt;="&amp;I$4,Data[Date],"&lt;"&amp;EDATE(I$4,1))</f>
        <v>0</v>
      </c>
      <c r="J93" s="2">
        <f>COUNTIFS(Data[Account],$C93,Data[Date],"&gt;="&amp;J$4,Data[Date],"&lt;"&amp;EDATE(J$4,1))</f>
        <v>0</v>
      </c>
      <c r="K93" s="2">
        <f>COUNTIFS(Data[Account],$C93,Data[Date],"&gt;="&amp;K$4,Data[Date],"&lt;"&amp;EDATE(K$4,1))</f>
        <v>0</v>
      </c>
      <c r="L93" s="2">
        <f>COUNTIFS(Data[Account],$C93,Data[Date],"&gt;="&amp;L$4,Data[Date],"&lt;"&amp;EDATE(L$4,1))</f>
        <v>0</v>
      </c>
      <c r="M93" s="2">
        <f>COUNTIFS(Data[Account],$C93,Data[Date],"&gt;="&amp;M$4,Data[Date],"&lt;"&amp;EDATE(M$4,1))</f>
        <v>0</v>
      </c>
      <c r="N93" s="2">
        <f>COUNTIFS(Data[Account],$C93,Data[Date],"&gt;="&amp;N$4,Data[Date],"&lt;"&amp;EDATE(N$4,1))</f>
        <v>0</v>
      </c>
      <c r="O93" s="2">
        <f>COUNTIFS(Data[Account],$C93,Data[Date],"&gt;="&amp;O$4,Data[Date],"&lt;"&amp;EDATE(O$4,1))</f>
        <v>0</v>
      </c>
      <c r="P93" s="2">
        <f>COUNTIFS(Data[Account],$C93,Data[Date],"&gt;="&amp;P$4,Data[Date],"&lt;"&amp;EDATE(P$4,1))</f>
        <v>1</v>
      </c>
      <c r="Q93" s="2">
        <f>COUNTIFS(Data[Account],$C93,Data[Date],"&gt;="&amp;Q$4,Data[Date],"&lt;"&amp;EDATE(Q$4,1))</f>
        <v>1</v>
      </c>
      <c r="R93" s="2">
        <f>COUNTIFS(Data[Account],$C93,Data[Date],"&gt;="&amp;R$4,Data[Date],"&lt;"&amp;EDATE(R$4,1))</f>
        <v>1</v>
      </c>
      <c r="S93" s="2">
        <f>COUNTIFS(Data[Account],$C93,Data[Date],"&gt;="&amp;S$4,Data[Date],"&lt;"&amp;EDATE(S$4,1))</f>
        <v>0</v>
      </c>
      <c r="T93" s="2">
        <f>COUNTIFS(Data[Account],$C93,Data[Date],"&gt;="&amp;T$4,Data[Date],"&lt;"&amp;EDATE(T$4,1))</f>
        <v>0</v>
      </c>
      <c r="U93" s="2">
        <f>COUNTIFS(Data[Account],$C93,Data[Date],"&gt;="&amp;U$4,Data[Date],"&lt;"&amp;EDATE(U$4,1))</f>
        <v>0</v>
      </c>
      <c r="V93" s="2">
        <f>COUNTIFS(Data[Account],$C93,Data[Date],"&gt;="&amp;V$4,Data[Date],"&lt;"&amp;EDATE(V$4,1))</f>
        <v>0</v>
      </c>
      <c r="W93" s="2">
        <f>COUNTIFS(Data[Account],$C93,Data[Date],"&gt;="&amp;W$4,Data[Date],"&lt;"&amp;EDATE(W$4,1))</f>
        <v>0</v>
      </c>
      <c r="X93" s="2">
        <f>COUNTIFS(Data[Account],$C93,Data[Date],"&gt;="&amp;X$4,Data[Date],"&lt;"&amp;EDATE(X$4,1))</f>
        <v>0</v>
      </c>
      <c r="Y93" s="2">
        <f>COUNTIFS(Data[Account],$C93,Data[Date],"&gt;="&amp;Y$4,Data[Date],"&lt;"&amp;EDATE(Y$4,1))</f>
        <v>0</v>
      </c>
      <c r="Z93" s="2">
        <f>COUNTIFS(Data[Account],$C93,Data[Date],"&gt;="&amp;Z$4,Data[Date],"&lt;"&amp;EDATE(Z$4,1))</f>
        <v>0</v>
      </c>
      <c r="AA93" s="2">
        <f>COUNTIFS(Data[Account],$C93,Data[Date],"&gt;="&amp;AA$4,Data[Date],"&lt;"&amp;EDATE(AA$4,1))</f>
        <v>0</v>
      </c>
      <c r="AB93" s="2">
        <f>COUNTIFS(Data[Account],$C93,Data[Date],"&gt;="&amp;AB$4,Data[Date],"&lt;"&amp;EDATE(AB$4,1))</f>
        <v>0</v>
      </c>
    </row>
    <row r="94" spans="2:28" x14ac:dyDescent="0.25">
      <c r="B94" s="3">
        <f>MAX($B$4:B93)+1</f>
        <v>90</v>
      </c>
      <c r="C94" t="str" cm="1">
        <f t="array" ref="C94">IFERROR(INDEX(Data[Account],MATCH(0,INDEX(COUNTIF($C$4:C93,Data[Account]),0),0)),"")</f>
        <v>Doordash</v>
      </c>
      <c r="D94" s="1" cm="1">
        <f t="array" ref="D94">IFERROR(_xlfn.SINGLE(INDEX(Data[Date],_xlfn.AGGREGATE(15,6,1/(Data[Account]=C94)*(ROW(Data[Account])-ROW(Data[[#Headers],[Account]])),1))),"")</f>
        <v>44369</v>
      </c>
      <c r="E94" s="2">
        <f>COUNTIFS(Data[Account],$C94,Data[Date],"&gt;="&amp;E$4,Data[Date],"&lt;"&amp;EDATE(E$4,1))</f>
        <v>0</v>
      </c>
      <c r="F94" s="2">
        <f>COUNTIFS(Data[Account],$C94,Data[Date],"&gt;="&amp;F$4,Data[Date],"&lt;"&amp;EDATE(F$4,1))</f>
        <v>0</v>
      </c>
      <c r="G94" s="2">
        <f>COUNTIFS(Data[Account],$C94,Data[Date],"&gt;="&amp;G$4,Data[Date],"&lt;"&amp;EDATE(G$4,1))</f>
        <v>0</v>
      </c>
      <c r="H94" s="2">
        <f>COUNTIFS(Data[Account],$C94,Data[Date],"&gt;="&amp;H$4,Data[Date],"&lt;"&amp;EDATE(H$4,1))</f>
        <v>0</v>
      </c>
      <c r="I94" s="2">
        <f>COUNTIFS(Data[Account],$C94,Data[Date],"&gt;="&amp;I$4,Data[Date],"&lt;"&amp;EDATE(I$4,1))</f>
        <v>0</v>
      </c>
      <c r="J94" s="2">
        <f>COUNTIFS(Data[Account],$C94,Data[Date],"&gt;="&amp;J$4,Data[Date],"&lt;"&amp;EDATE(J$4,1))</f>
        <v>0</v>
      </c>
      <c r="K94" s="2">
        <f>COUNTIFS(Data[Account],$C94,Data[Date],"&gt;="&amp;K$4,Data[Date],"&lt;"&amp;EDATE(K$4,1))</f>
        <v>0</v>
      </c>
      <c r="L94" s="2">
        <f>COUNTIFS(Data[Account],$C94,Data[Date],"&gt;="&amp;L$4,Data[Date],"&lt;"&amp;EDATE(L$4,1))</f>
        <v>0</v>
      </c>
      <c r="M94" s="2">
        <f>COUNTIFS(Data[Account],$C94,Data[Date],"&gt;="&amp;M$4,Data[Date],"&lt;"&amp;EDATE(M$4,1))</f>
        <v>0</v>
      </c>
      <c r="N94" s="2">
        <f>COUNTIFS(Data[Account],$C94,Data[Date],"&gt;="&amp;N$4,Data[Date],"&lt;"&amp;EDATE(N$4,1))</f>
        <v>0</v>
      </c>
      <c r="O94" s="2">
        <f>COUNTIFS(Data[Account],$C94,Data[Date],"&gt;="&amp;O$4,Data[Date],"&lt;"&amp;EDATE(O$4,1))</f>
        <v>0</v>
      </c>
      <c r="P94" s="2">
        <f>COUNTIFS(Data[Account],$C94,Data[Date],"&gt;="&amp;P$4,Data[Date],"&lt;"&amp;EDATE(P$4,1))</f>
        <v>1</v>
      </c>
      <c r="Q94" s="2">
        <f>COUNTIFS(Data[Account],$C94,Data[Date],"&gt;="&amp;Q$4,Data[Date],"&lt;"&amp;EDATE(Q$4,1))</f>
        <v>1</v>
      </c>
      <c r="R94" s="2">
        <f>COUNTIFS(Data[Account],$C94,Data[Date],"&gt;="&amp;R$4,Data[Date],"&lt;"&amp;EDATE(R$4,1))</f>
        <v>1</v>
      </c>
      <c r="S94" s="2">
        <f>COUNTIFS(Data[Account],$C94,Data[Date],"&gt;="&amp;S$4,Data[Date],"&lt;"&amp;EDATE(S$4,1))</f>
        <v>0</v>
      </c>
      <c r="T94" s="2">
        <f>COUNTIFS(Data[Account],$C94,Data[Date],"&gt;="&amp;T$4,Data[Date],"&lt;"&amp;EDATE(T$4,1))</f>
        <v>0</v>
      </c>
      <c r="U94" s="2">
        <f>COUNTIFS(Data[Account],$C94,Data[Date],"&gt;="&amp;U$4,Data[Date],"&lt;"&amp;EDATE(U$4,1))</f>
        <v>0</v>
      </c>
      <c r="V94" s="2">
        <f>COUNTIFS(Data[Account],$C94,Data[Date],"&gt;="&amp;V$4,Data[Date],"&lt;"&amp;EDATE(V$4,1))</f>
        <v>0</v>
      </c>
      <c r="W94" s="2">
        <f>COUNTIFS(Data[Account],$C94,Data[Date],"&gt;="&amp;W$4,Data[Date],"&lt;"&amp;EDATE(W$4,1))</f>
        <v>0</v>
      </c>
      <c r="X94" s="2">
        <f>COUNTIFS(Data[Account],$C94,Data[Date],"&gt;="&amp;X$4,Data[Date],"&lt;"&amp;EDATE(X$4,1))</f>
        <v>0</v>
      </c>
      <c r="Y94" s="2">
        <f>COUNTIFS(Data[Account],$C94,Data[Date],"&gt;="&amp;Y$4,Data[Date],"&lt;"&amp;EDATE(Y$4,1))</f>
        <v>0</v>
      </c>
      <c r="Z94" s="2">
        <f>COUNTIFS(Data[Account],$C94,Data[Date],"&gt;="&amp;Z$4,Data[Date],"&lt;"&amp;EDATE(Z$4,1))</f>
        <v>0</v>
      </c>
      <c r="AA94" s="2">
        <f>COUNTIFS(Data[Account],$C94,Data[Date],"&gt;="&amp;AA$4,Data[Date],"&lt;"&amp;EDATE(AA$4,1))</f>
        <v>0</v>
      </c>
      <c r="AB94" s="2">
        <f>COUNTIFS(Data[Account],$C94,Data[Date],"&gt;="&amp;AB$4,Data[Date],"&lt;"&amp;EDATE(AB$4,1))</f>
        <v>0</v>
      </c>
    </row>
    <row r="95" spans="2:28" x14ac:dyDescent="0.25">
      <c r="B95" s="3">
        <f>MAX($B$4:B94)+1</f>
        <v>91</v>
      </c>
      <c r="C95" t="str" cm="1">
        <f t="array" ref="C95">IFERROR(INDEX(Data[Account],MATCH(0,INDEX(COUNTIF($C$4:C94,Data[Account]),0),0)),"")</f>
        <v>Palo Alto Networks</v>
      </c>
      <c r="D95" s="1" cm="1">
        <f t="array" ref="D95">IFERROR(_xlfn.SINGLE(INDEX(Data[Date],_xlfn.AGGREGATE(15,6,1/(Data[Account]=C95)*(ROW(Data[Account])-ROW(Data[[#Headers],[Account]])),1))),"")</f>
        <v>44369</v>
      </c>
      <c r="E95" s="2">
        <f>COUNTIFS(Data[Account],$C95,Data[Date],"&gt;="&amp;E$4,Data[Date],"&lt;"&amp;EDATE(E$4,1))</f>
        <v>0</v>
      </c>
      <c r="F95" s="2">
        <f>COUNTIFS(Data[Account],$C95,Data[Date],"&gt;="&amp;F$4,Data[Date],"&lt;"&amp;EDATE(F$4,1))</f>
        <v>0</v>
      </c>
      <c r="G95" s="2">
        <f>COUNTIFS(Data[Account],$C95,Data[Date],"&gt;="&amp;G$4,Data[Date],"&lt;"&amp;EDATE(G$4,1))</f>
        <v>0</v>
      </c>
      <c r="H95" s="2">
        <f>COUNTIFS(Data[Account],$C95,Data[Date],"&gt;="&amp;H$4,Data[Date],"&lt;"&amp;EDATE(H$4,1))</f>
        <v>0</v>
      </c>
      <c r="I95" s="2">
        <f>COUNTIFS(Data[Account],$C95,Data[Date],"&gt;="&amp;I$4,Data[Date],"&lt;"&amp;EDATE(I$4,1))</f>
        <v>0</v>
      </c>
      <c r="J95" s="2">
        <f>COUNTIFS(Data[Account],$C95,Data[Date],"&gt;="&amp;J$4,Data[Date],"&lt;"&amp;EDATE(J$4,1))</f>
        <v>0</v>
      </c>
      <c r="K95" s="2">
        <f>COUNTIFS(Data[Account],$C95,Data[Date],"&gt;="&amp;K$4,Data[Date],"&lt;"&amp;EDATE(K$4,1))</f>
        <v>0</v>
      </c>
      <c r="L95" s="2">
        <f>COUNTIFS(Data[Account],$C95,Data[Date],"&gt;="&amp;L$4,Data[Date],"&lt;"&amp;EDATE(L$4,1))</f>
        <v>0</v>
      </c>
      <c r="M95" s="2">
        <f>COUNTIFS(Data[Account],$C95,Data[Date],"&gt;="&amp;M$4,Data[Date],"&lt;"&amp;EDATE(M$4,1))</f>
        <v>0</v>
      </c>
      <c r="N95" s="2">
        <f>COUNTIFS(Data[Account],$C95,Data[Date],"&gt;="&amp;N$4,Data[Date],"&lt;"&amp;EDATE(N$4,1))</f>
        <v>0</v>
      </c>
      <c r="O95" s="2">
        <f>COUNTIFS(Data[Account],$C95,Data[Date],"&gt;="&amp;O$4,Data[Date],"&lt;"&amp;EDATE(O$4,1))</f>
        <v>0</v>
      </c>
      <c r="P95" s="2">
        <f>COUNTIFS(Data[Account],$C95,Data[Date],"&gt;="&amp;P$4,Data[Date],"&lt;"&amp;EDATE(P$4,1))</f>
        <v>1</v>
      </c>
      <c r="Q95" s="2">
        <f>COUNTIFS(Data[Account],$C95,Data[Date],"&gt;="&amp;Q$4,Data[Date],"&lt;"&amp;EDATE(Q$4,1))</f>
        <v>1</v>
      </c>
      <c r="R95" s="2">
        <f>COUNTIFS(Data[Account],$C95,Data[Date],"&gt;="&amp;R$4,Data[Date],"&lt;"&amp;EDATE(R$4,1))</f>
        <v>1</v>
      </c>
      <c r="S95" s="2">
        <f>COUNTIFS(Data[Account],$C95,Data[Date],"&gt;="&amp;S$4,Data[Date],"&lt;"&amp;EDATE(S$4,1))</f>
        <v>0</v>
      </c>
      <c r="T95" s="2">
        <f>COUNTIFS(Data[Account],$C95,Data[Date],"&gt;="&amp;T$4,Data[Date],"&lt;"&amp;EDATE(T$4,1))</f>
        <v>0</v>
      </c>
      <c r="U95" s="2">
        <f>COUNTIFS(Data[Account],$C95,Data[Date],"&gt;="&amp;U$4,Data[Date],"&lt;"&amp;EDATE(U$4,1))</f>
        <v>0</v>
      </c>
      <c r="V95" s="2">
        <f>COUNTIFS(Data[Account],$C95,Data[Date],"&gt;="&amp;V$4,Data[Date],"&lt;"&amp;EDATE(V$4,1))</f>
        <v>0</v>
      </c>
      <c r="W95" s="2">
        <f>COUNTIFS(Data[Account],$C95,Data[Date],"&gt;="&amp;W$4,Data[Date],"&lt;"&amp;EDATE(W$4,1))</f>
        <v>0</v>
      </c>
      <c r="X95" s="2">
        <f>COUNTIFS(Data[Account],$C95,Data[Date],"&gt;="&amp;X$4,Data[Date],"&lt;"&amp;EDATE(X$4,1))</f>
        <v>0</v>
      </c>
      <c r="Y95" s="2">
        <f>COUNTIFS(Data[Account],$C95,Data[Date],"&gt;="&amp;Y$4,Data[Date],"&lt;"&amp;EDATE(Y$4,1))</f>
        <v>0</v>
      </c>
      <c r="Z95" s="2">
        <f>COUNTIFS(Data[Account],$C95,Data[Date],"&gt;="&amp;Z$4,Data[Date],"&lt;"&amp;EDATE(Z$4,1))</f>
        <v>0</v>
      </c>
      <c r="AA95" s="2">
        <f>COUNTIFS(Data[Account],$C95,Data[Date],"&gt;="&amp;AA$4,Data[Date],"&lt;"&amp;EDATE(AA$4,1))</f>
        <v>0</v>
      </c>
      <c r="AB95" s="2">
        <f>COUNTIFS(Data[Account],$C95,Data[Date],"&gt;="&amp;AB$4,Data[Date],"&lt;"&amp;EDATE(AB$4,1))</f>
        <v>0</v>
      </c>
    </row>
    <row r="96" spans="2:28" x14ac:dyDescent="0.25">
      <c r="B96" s="3">
        <f>MAX($B$4:B95)+1</f>
        <v>92</v>
      </c>
      <c r="C96" t="str" cm="1">
        <f t="array" ref="C96">IFERROR(INDEX(Data[Account],MATCH(0,INDEX(COUNTIF($C$4:C95,Data[Account]),0),0)),"")</f>
        <v>Charles Schwab And Company</v>
      </c>
      <c r="D96" s="1" cm="1">
        <f t="array" ref="D96">IFERROR(_xlfn.SINGLE(INDEX(Data[Date],_xlfn.AGGREGATE(15,6,1/(Data[Account]=C96)*(ROW(Data[Account])-ROW(Data[[#Headers],[Account]])),1))),"")</f>
        <v>44369</v>
      </c>
      <c r="E96" s="2">
        <f>COUNTIFS(Data[Account],$C96,Data[Date],"&gt;="&amp;E$4,Data[Date],"&lt;"&amp;EDATE(E$4,1))</f>
        <v>0</v>
      </c>
      <c r="F96" s="2">
        <f>COUNTIFS(Data[Account],$C96,Data[Date],"&gt;="&amp;F$4,Data[Date],"&lt;"&amp;EDATE(F$4,1))</f>
        <v>0</v>
      </c>
      <c r="G96" s="2">
        <f>COUNTIFS(Data[Account],$C96,Data[Date],"&gt;="&amp;G$4,Data[Date],"&lt;"&amp;EDATE(G$4,1))</f>
        <v>0</v>
      </c>
      <c r="H96" s="2">
        <f>COUNTIFS(Data[Account],$C96,Data[Date],"&gt;="&amp;H$4,Data[Date],"&lt;"&amp;EDATE(H$4,1))</f>
        <v>0</v>
      </c>
      <c r="I96" s="2">
        <f>COUNTIFS(Data[Account],$C96,Data[Date],"&gt;="&amp;I$4,Data[Date],"&lt;"&amp;EDATE(I$4,1))</f>
        <v>0</v>
      </c>
      <c r="J96" s="2">
        <f>COUNTIFS(Data[Account],$C96,Data[Date],"&gt;="&amp;J$4,Data[Date],"&lt;"&amp;EDATE(J$4,1))</f>
        <v>0</v>
      </c>
      <c r="K96" s="2">
        <f>COUNTIFS(Data[Account],$C96,Data[Date],"&gt;="&amp;K$4,Data[Date],"&lt;"&amp;EDATE(K$4,1))</f>
        <v>0</v>
      </c>
      <c r="L96" s="2">
        <f>COUNTIFS(Data[Account],$C96,Data[Date],"&gt;="&amp;L$4,Data[Date],"&lt;"&amp;EDATE(L$4,1))</f>
        <v>0</v>
      </c>
      <c r="M96" s="2">
        <f>COUNTIFS(Data[Account],$C96,Data[Date],"&gt;="&amp;M$4,Data[Date],"&lt;"&amp;EDATE(M$4,1))</f>
        <v>0</v>
      </c>
      <c r="N96" s="2">
        <f>COUNTIFS(Data[Account],$C96,Data[Date],"&gt;="&amp;N$4,Data[Date],"&lt;"&amp;EDATE(N$4,1))</f>
        <v>0</v>
      </c>
      <c r="O96" s="2">
        <f>COUNTIFS(Data[Account],$C96,Data[Date],"&gt;="&amp;O$4,Data[Date],"&lt;"&amp;EDATE(O$4,1))</f>
        <v>0</v>
      </c>
      <c r="P96" s="2">
        <f>COUNTIFS(Data[Account],$C96,Data[Date],"&gt;="&amp;P$4,Data[Date],"&lt;"&amp;EDATE(P$4,1))</f>
        <v>1</v>
      </c>
      <c r="Q96" s="2">
        <f>COUNTIFS(Data[Account],$C96,Data[Date],"&gt;="&amp;Q$4,Data[Date],"&lt;"&amp;EDATE(Q$4,1))</f>
        <v>1</v>
      </c>
      <c r="R96" s="2">
        <f>COUNTIFS(Data[Account],$C96,Data[Date],"&gt;="&amp;R$4,Data[Date],"&lt;"&amp;EDATE(R$4,1))</f>
        <v>1</v>
      </c>
      <c r="S96" s="2">
        <f>COUNTIFS(Data[Account],$C96,Data[Date],"&gt;="&amp;S$4,Data[Date],"&lt;"&amp;EDATE(S$4,1))</f>
        <v>0</v>
      </c>
      <c r="T96" s="2">
        <f>COUNTIFS(Data[Account],$C96,Data[Date],"&gt;="&amp;T$4,Data[Date],"&lt;"&amp;EDATE(T$4,1))</f>
        <v>0</v>
      </c>
      <c r="U96" s="2">
        <f>COUNTIFS(Data[Account],$C96,Data[Date],"&gt;="&amp;U$4,Data[Date],"&lt;"&amp;EDATE(U$4,1))</f>
        <v>0</v>
      </c>
      <c r="V96" s="2">
        <f>COUNTIFS(Data[Account],$C96,Data[Date],"&gt;="&amp;V$4,Data[Date],"&lt;"&amp;EDATE(V$4,1))</f>
        <v>0</v>
      </c>
      <c r="W96" s="2">
        <f>COUNTIFS(Data[Account],$C96,Data[Date],"&gt;="&amp;W$4,Data[Date],"&lt;"&amp;EDATE(W$4,1))</f>
        <v>0</v>
      </c>
      <c r="X96" s="2">
        <f>COUNTIFS(Data[Account],$C96,Data[Date],"&gt;="&amp;X$4,Data[Date],"&lt;"&amp;EDATE(X$4,1))</f>
        <v>0</v>
      </c>
      <c r="Y96" s="2">
        <f>COUNTIFS(Data[Account],$C96,Data[Date],"&gt;="&amp;Y$4,Data[Date],"&lt;"&amp;EDATE(Y$4,1))</f>
        <v>0</v>
      </c>
      <c r="Z96" s="2">
        <f>COUNTIFS(Data[Account],$C96,Data[Date],"&gt;="&amp;Z$4,Data[Date],"&lt;"&amp;EDATE(Z$4,1))</f>
        <v>0</v>
      </c>
      <c r="AA96" s="2">
        <f>COUNTIFS(Data[Account],$C96,Data[Date],"&gt;="&amp;AA$4,Data[Date],"&lt;"&amp;EDATE(AA$4,1))</f>
        <v>0</v>
      </c>
      <c r="AB96" s="2">
        <f>COUNTIFS(Data[Account],$C96,Data[Date],"&gt;="&amp;AB$4,Data[Date],"&lt;"&amp;EDATE(AB$4,1))</f>
        <v>0</v>
      </c>
    </row>
    <row r="97" spans="2:28" x14ac:dyDescent="0.25">
      <c r="B97" s="3">
        <f>MAX($B$4:B96)+1</f>
        <v>93</v>
      </c>
      <c r="C97" t="str" cm="1">
        <f t="array" ref="C97">IFERROR(INDEX(Data[Account],MATCH(0,INDEX(COUNTIF($C$4:C96,Data[Account]),0),0)),"")</f>
        <v>System Soft Technologies</v>
      </c>
      <c r="D97" s="1" cm="1">
        <f t="array" ref="D97">IFERROR(_xlfn.SINGLE(INDEX(Data[Date],_xlfn.AGGREGATE(15,6,1/(Data[Account]=C97)*(ROW(Data[Account])-ROW(Data[[#Headers],[Account]])),1))),"")</f>
        <v>44369</v>
      </c>
      <c r="E97" s="2">
        <f>COUNTIFS(Data[Account],$C97,Data[Date],"&gt;="&amp;E$4,Data[Date],"&lt;"&amp;EDATE(E$4,1))</f>
        <v>0</v>
      </c>
      <c r="F97" s="2">
        <f>COUNTIFS(Data[Account],$C97,Data[Date],"&gt;="&amp;F$4,Data[Date],"&lt;"&amp;EDATE(F$4,1))</f>
        <v>0</v>
      </c>
      <c r="G97" s="2">
        <f>COUNTIFS(Data[Account],$C97,Data[Date],"&gt;="&amp;G$4,Data[Date],"&lt;"&amp;EDATE(G$4,1))</f>
        <v>0</v>
      </c>
      <c r="H97" s="2">
        <f>COUNTIFS(Data[Account],$C97,Data[Date],"&gt;="&amp;H$4,Data[Date],"&lt;"&amp;EDATE(H$4,1))</f>
        <v>0</v>
      </c>
      <c r="I97" s="2">
        <f>COUNTIFS(Data[Account],$C97,Data[Date],"&gt;="&amp;I$4,Data[Date],"&lt;"&amp;EDATE(I$4,1))</f>
        <v>0</v>
      </c>
      <c r="J97" s="2">
        <f>COUNTIFS(Data[Account],$C97,Data[Date],"&gt;="&amp;J$4,Data[Date],"&lt;"&amp;EDATE(J$4,1))</f>
        <v>0</v>
      </c>
      <c r="K97" s="2">
        <f>COUNTIFS(Data[Account],$C97,Data[Date],"&gt;="&amp;K$4,Data[Date],"&lt;"&amp;EDATE(K$4,1))</f>
        <v>0</v>
      </c>
      <c r="L97" s="2">
        <f>COUNTIFS(Data[Account],$C97,Data[Date],"&gt;="&amp;L$4,Data[Date],"&lt;"&amp;EDATE(L$4,1))</f>
        <v>0</v>
      </c>
      <c r="M97" s="2">
        <f>COUNTIFS(Data[Account],$C97,Data[Date],"&gt;="&amp;M$4,Data[Date],"&lt;"&amp;EDATE(M$4,1))</f>
        <v>0</v>
      </c>
      <c r="N97" s="2">
        <f>COUNTIFS(Data[Account],$C97,Data[Date],"&gt;="&amp;N$4,Data[Date],"&lt;"&amp;EDATE(N$4,1))</f>
        <v>0</v>
      </c>
      <c r="O97" s="2">
        <f>COUNTIFS(Data[Account],$C97,Data[Date],"&gt;="&amp;O$4,Data[Date],"&lt;"&amp;EDATE(O$4,1))</f>
        <v>0</v>
      </c>
      <c r="P97" s="2">
        <f>COUNTIFS(Data[Account],$C97,Data[Date],"&gt;="&amp;P$4,Data[Date],"&lt;"&amp;EDATE(P$4,1))</f>
        <v>1</v>
      </c>
      <c r="Q97" s="2">
        <f>COUNTIFS(Data[Account],$C97,Data[Date],"&gt;="&amp;Q$4,Data[Date],"&lt;"&amp;EDATE(Q$4,1))</f>
        <v>1</v>
      </c>
      <c r="R97" s="2">
        <f>COUNTIFS(Data[Account],$C97,Data[Date],"&gt;="&amp;R$4,Data[Date],"&lt;"&amp;EDATE(R$4,1))</f>
        <v>1</v>
      </c>
      <c r="S97" s="2">
        <f>COUNTIFS(Data[Account],$C97,Data[Date],"&gt;="&amp;S$4,Data[Date],"&lt;"&amp;EDATE(S$4,1))</f>
        <v>0</v>
      </c>
      <c r="T97" s="2">
        <f>COUNTIFS(Data[Account],$C97,Data[Date],"&gt;="&amp;T$4,Data[Date],"&lt;"&amp;EDATE(T$4,1))</f>
        <v>0</v>
      </c>
      <c r="U97" s="2">
        <f>COUNTIFS(Data[Account],$C97,Data[Date],"&gt;="&amp;U$4,Data[Date],"&lt;"&amp;EDATE(U$4,1))</f>
        <v>0</v>
      </c>
      <c r="V97" s="2">
        <f>COUNTIFS(Data[Account],$C97,Data[Date],"&gt;="&amp;V$4,Data[Date],"&lt;"&amp;EDATE(V$4,1))</f>
        <v>0</v>
      </c>
      <c r="W97" s="2">
        <f>COUNTIFS(Data[Account],$C97,Data[Date],"&gt;="&amp;W$4,Data[Date],"&lt;"&amp;EDATE(W$4,1))</f>
        <v>0</v>
      </c>
      <c r="X97" s="2">
        <f>COUNTIFS(Data[Account],$C97,Data[Date],"&gt;="&amp;X$4,Data[Date],"&lt;"&amp;EDATE(X$4,1))</f>
        <v>0</v>
      </c>
      <c r="Y97" s="2">
        <f>COUNTIFS(Data[Account],$C97,Data[Date],"&gt;="&amp;Y$4,Data[Date],"&lt;"&amp;EDATE(Y$4,1))</f>
        <v>0</v>
      </c>
      <c r="Z97" s="2">
        <f>COUNTIFS(Data[Account],$C97,Data[Date],"&gt;="&amp;Z$4,Data[Date],"&lt;"&amp;EDATE(Z$4,1))</f>
        <v>0</v>
      </c>
      <c r="AA97" s="2">
        <f>COUNTIFS(Data[Account],$C97,Data[Date],"&gt;="&amp;AA$4,Data[Date],"&lt;"&amp;EDATE(AA$4,1))</f>
        <v>0</v>
      </c>
      <c r="AB97" s="2">
        <f>COUNTIFS(Data[Account],$C97,Data[Date],"&gt;="&amp;AB$4,Data[Date],"&lt;"&amp;EDATE(AB$4,1))</f>
        <v>0</v>
      </c>
    </row>
    <row r="98" spans="2:28" x14ac:dyDescent="0.25">
      <c r="B98" s="3">
        <f>MAX($B$4:B97)+1</f>
        <v>94</v>
      </c>
      <c r="C98" t="str" cm="1">
        <f t="array" ref="C98">IFERROR(INDEX(Data[Account],MATCH(0,INDEX(COUNTIF($C$4:C97,Data[Account]),0),0)),"")</f>
        <v>Barclays Services</v>
      </c>
      <c r="D98" s="1" cm="1">
        <f t="array" ref="D98">IFERROR(_xlfn.SINGLE(INDEX(Data[Date],_xlfn.AGGREGATE(15,6,1/(Data[Account]=C98)*(ROW(Data[Account])-ROW(Data[[#Headers],[Account]])),1))),"")</f>
        <v>44369</v>
      </c>
      <c r="E98" s="2">
        <f>COUNTIFS(Data[Account],$C98,Data[Date],"&gt;="&amp;E$4,Data[Date],"&lt;"&amp;EDATE(E$4,1))</f>
        <v>0</v>
      </c>
      <c r="F98" s="2">
        <f>COUNTIFS(Data[Account],$C98,Data[Date],"&gt;="&amp;F$4,Data[Date],"&lt;"&amp;EDATE(F$4,1))</f>
        <v>0</v>
      </c>
      <c r="G98" s="2">
        <f>COUNTIFS(Data[Account],$C98,Data[Date],"&gt;="&amp;G$4,Data[Date],"&lt;"&amp;EDATE(G$4,1))</f>
        <v>0</v>
      </c>
      <c r="H98" s="2">
        <f>COUNTIFS(Data[Account],$C98,Data[Date],"&gt;="&amp;H$4,Data[Date],"&lt;"&amp;EDATE(H$4,1))</f>
        <v>0</v>
      </c>
      <c r="I98" s="2">
        <f>COUNTIFS(Data[Account],$C98,Data[Date],"&gt;="&amp;I$4,Data[Date],"&lt;"&amp;EDATE(I$4,1))</f>
        <v>0</v>
      </c>
      <c r="J98" s="2">
        <f>COUNTIFS(Data[Account],$C98,Data[Date],"&gt;="&amp;J$4,Data[Date],"&lt;"&amp;EDATE(J$4,1))</f>
        <v>0</v>
      </c>
      <c r="K98" s="2">
        <f>COUNTIFS(Data[Account],$C98,Data[Date],"&gt;="&amp;K$4,Data[Date],"&lt;"&amp;EDATE(K$4,1))</f>
        <v>0</v>
      </c>
      <c r="L98" s="2">
        <f>COUNTIFS(Data[Account],$C98,Data[Date],"&gt;="&amp;L$4,Data[Date],"&lt;"&amp;EDATE(L$4,1))</f>
        <v>0</v>
      </c>
      <c r="M98" s="2">
        <f>COUNTIFS(Data[Account],$C98,Data[Date],"&gt;="&amp;M$4,Data[Date],"&lt;"&amp;EDATE(M$4,1))</f>
        <v>0</v>
      </c>
      <c r="N98" s="2">
        <f>COUNTIFS(Data[Account],$C98,Data[Date],"&gt;="&amp;N$4,Data[Date],"&lt;"&amp;EDATE(N$4,1))</f>
        <v>0</v>
      </c>
      <c r="O98" s="2">
        <f>COUNTIFS(Data[Account],$C98,Data[Date],"&gt;="&amp;O$4,Data[Date],"&lt;"&amp;EDATE(O$4,1))</f>
        <v>0</v>
      </c>
      <c r="P98" s="2">
        <f>COUNTIFS(Data[Account],$C98,Data[Date],"&gt;="&amp;P$4,Data[Date],"&lt;"&amp;EDATE(P$4,1))</f>
        <v>1</v>
      </c>
      <c r="Q98" s="2">
        <f>COUNTIFS(Data[Account],$C98,Data[Date],"&gt;="&amp;Q$4,Data[Date],"&lt;"&amp;EDATE(Q$4,1))</f>
        <v>1</v>
      </c>
      <c r="R98" s="2">
        <f>COUNTIFS(Data[Account],$C98,Data[Date],"&gt;="&amp;R$4,Data[Date],"&lt;"&amp;EDATE(R$4,1))</f>
        <v>1</v>
      </c>
      <c r="S98" s="2">
        <f>COUNTIFS(Data[Account],$C98,Data[Date],"&gt;="&amp;S$4,Data[Date],"&lt;"&amp;EDATE(S$4,1))</f>
        <v>0</v>
      </c>
      <c r="T98" s="2">
        <f>COUNTIFS(Data[Account],$C98,Data[Date],"&gt;="&amp;T$4,Data[Date],"&lt;"&amp;EDATE(T$4,1))</f>
        <v>0</v>
      </c>
      <c r="U98" s="2">
        <f>COUNTIFS(Data[Account],$C98,Data[Date],"&gt;="&amp;U$4,Data[Date],"&lt;"&amp;EDATE(U$4,1))</f>
        <v>0</v>
      </c>
      <c r="V98" s="2">
        <f>COUNTIFS(Data[Account],$C98,Data[Date],"&gt;="&amp;V$4,Data[Date],"&lt;"&amp;EDATE(V$4,1))</f>
        <v>0</v>
      </c>
      <c r="W98" s="2">
        <f>COUNTIFS(Data[Account],$C98,Data[Date],"&gt;="&amp;W$4,Data[Date],"&lt;"&amp;EDATE(W$4,1))</f>
        <v>0</v>
      </c>
      <c r="X98" s="2">
        <f>COUNTIFS(Data[Account],$C98,Data[Date],"&gt;="&amp;X$4,Data[Date],"&lt;"&amp;EDATE(X$4,1))</f>
        <v>0</v>
      </c>
      <c r="Y98" s="2">
        <f>COUNTIFS(Data[Account],$C98,Data[Date],"&gt;="&amp;Y$4,Data[Date],"&lt;"&amp;EDATE(Y$4,1))</f>
        <v>0</v>
      </c>
      <c r="Z98" s="2">
        <f>COUNTIFS(Data[Account],$C98,Data[Date],"&gt;="&amp;Z$4,Data[Date],"&lt;"&amp;EDATE(Z$4,1))</f>
        <v>0</v>
      </c>
      <c r="AA98" s="2">
        <f>COUNTIFS(Data[Account],$C98,Data[Date],"&gt;="&amp;AA$4,Data[Date],"&lt;"&amp;EDATE(AA$4,1))</f>
        <v>0</v>
      </c>
      <c r="AB98" s="2">
        <f>COUNTIFS(Data[Account],$C98,Data[Date],"&gt;="&amp;AB$4,Data[Date],"&lt;"&amp;EDATE(AB$4,1))</f>
        <v>0</v>
      </c>
    </row>
    <row r="99" spans="2:28" x14ac:dyDescent="0.25">
      <c r="B99" s="3">
        <f>MAX($B$4:B98)+1</f>
        <v>95</v>
      </c>
      <c r="C99" t="str" cm="1">
        <f t="array" ref="C99">IFERROR(INDEX(Data[Account],MATCH(0,INDEX(COUNTIF($C$4:C98,Data[Account]),0),0)),"")</f>
        <v>Expedia</v>
      </c>
      <c r="D99" s="1" cm="1">
        <f t="array" ref="D99">IFERROR(_xlfn.SINGLE(INDEX(Data[Date],_xlfn.AGGREGATE(15,6,1/(Data[Account]=C99)*(ROW(Data[Account])-ROW(Data[[#Headers],[Account]])),1))),"")</f>
        <v>44378</v>
      </c>
      <c r="E99" s="2">
        <f>COUNTIFS(Data[Account],$C99,Data[Date],"&gt;="&amp;E$4,Data[Date],"&lt;"&amp;EDATE(E$4,1))</f>
        <v>0</v>
      </c>
      <c r="F99" s="2">
        <f>COUNTIFS(Data[Account],$C99,Data[Date],"&gt;="&amp;F$4,Data[Date],"&lt;"&amp;EDATE(F$4,1))</f>
        <v>0</v>
      </c>
      <c r="G99" s="2">
        <f>COUNTIFS(Data[Account],$C99,Data[Date],"&gt;="&amp;G$4,Data[Date],"&lt;"&amp;EDATE(G$4,1))</f>
        <v>0</v>
      </c>
      <c r="H99" s="2">
        <f>COUNTIFS(Data[Account],$C99,Data[Date],"&gt;="&amp;H$4,Data[Date],"&lt;"&amp;EDATE(H$4,1))</f>
        <v>0</v>
      </c>
      <c r="I99" s="2">
        <f>COUNTIFS(Data[Account],$C99,Data[Date],"&gt;="&amp;I$4,Data[Date],"&lt;"&amp;EDATE(I$4,1))</f>
        <v>0</v>
      </c>
      <c r="J99" s="2">
        <f>COUNTIFS(Data[Account],$C99,Data[Date],"&gt;="&amp;J$4,Data[Date],"&lt;"&amp;EDATE(J$4,1))</f>
        <v>0</v>
      </c>
      <c r="K99" s="2">
        <f>COUNTIFS(Data[Account],$C99,Data[Date],"&gt;="&amp;K$4,Data[Date],"&lt;"&amp;EDATE(K$4,1))</f>
        <v>0</v>
      </c>
      <c r="L99" s="2">
        <f>COUNTIFS(Data[Account],$C99,Data[Date],"&gt;="&amp;L$4,Data[Date],"&lt;"&amp;EDATE(L$4,1))</f>
        <v>0</v>
      </c>
      <c r="M99" s="2">
        <f>COUNTIFS(Data[Account],$C99,Data[Date],"&gt;="&amp;M$4,Data[Date],"&lt;"&amp;EDATE(M$4,1))</f>
        <v>0</v>
      </c>
      <c r="N99" s="2">
        <f>COUNTIFS(Data[Account],$C99,Data[Date],"&gt;="&amp;N$4,Data[Date],"&lt;"&amp;EDATE(N$4,1))</f>
        <v>0</v>
      </c>
      <c r="O99" s="2">
        <f>COUNTIFS(Data[Account],$C99,Data[Date],"&gt;="&amp;O$4,Data[Date],"&lt;"&amp;EDATE(O$4,1))</f>
        <v>0</v>
      </c>
      <c r="P99" s="2">
        <f>COUNTIFS(Data[Account],$C99,Data[Date],"&gt;="&amp;P$4,Data[Date],"&lt;"&amp;EDATE(P$4,1))</f>
        <v>0</v>
      </c>
      <c r="Q99" s="2">
        <f>COUNTIFS(Data[Account],$C99,Data[Date],"&gt;="&amp;Q$4,Data[Date],"&lt;"&amp;EDATE(Q$4,1))</f>
        <v>2</v>
      </c>
      <c r="R99" s="2">
        <f>COUNTIFS(Data[Account],$C99,Data[Date],"&gt;="&amp;R$4,Data[Date],"&lt;"&amp;EDATE(R$4,1))</f>
        <v>1</v>
      </c>
      <c r="S99" s="2">
        <f>COUNTIFS(Data[Account],$C99,Data[Date],"&gt;="&amp;S$4,Data[Date],"&lt;"&amp;EDATE(S$4,1))</f>
        <v>1</v>
      </c>
      <c r="T99" s="2">
        <f>COUNTIFS(Data[Account],$C99,Data[Date],"&gt;="&amp;T$4,Data[Date],"&lt;"&amp;EDATE(T$4,1))</f>
        <v>1</v>
      </c>
      <c r="U99" s="2">
        <f>COUNTIFS(Data[Account],$C99,Data[Date],"&gt;="&amp;U$4,Data[Date],"&lt;"&amp;EDATE(U$4,1))</f>
        <v>1</v>
      </c>
      <c r="V99" s="2">
        <f>COUNTIFS(Data[Account],$C99,Data[Date],"&gt;="&amp;V$4,Data[Date],"&lt;"&amp;EDATE(V$4,1))</f>
        <v>0</v>
      </c>
      <c r="W99" s="2">
        <f>COUNTIFS(Data[Account],$C99,Data[Date],"&gt;="&amp;W$4,Data[Date],"&lt;"&amp;EDATE(W$4,1))</f>
        <v>2</v>
      </c>
      <c r="X99" s="2">
        <f>COUNTIFS(Data[Account],$C99,Data[Date],"&gt;="&amp;X$4,Data[Date],"&lt;"&amp;EDATE(X$4,1))</f>
        <v>0</v>
      </c>
      <c r="Y99" s="2">
        <f>COUNTIFS(Data[Account],$C99,Data[Date],"&gt;="&amp;Y$4,Data[Date],"&lt;"&amp;EDATE(Y$4,1))</f>
        <v>1</v>
      </c>
      <c r="Z99" s="2">
        <f>COUNTIFS(Data[Account],$C99,Data[Date],"&gt;="&amp;Z$4,Data[Date],"&lt;"&amp;EDATE(Z$4,1))</f>
        <v>0</v>
      </c>
      <c r="AA99" s="2">
        <f>COUNTIFS(Data[Account],$C99,Data[Date],"&gt;="&amp;AA$4,Data[Date],"&lt;"&amp;EDATE(AA$4,1))</f>
        <v>0</v>
      </c>
      <c r="AB99" s="2">
        <f>COUNTIFS(Data[Account],$C99,Data[Date],"&gt;="&amp;AB$4,Data[Date],"&lt;"&amp;EDATE(AB$4,1))</f>
        <v>0</v>
      </c>
    </row>
    <row r="100" spans="2:28" x14ac:dyDescent="0.25">
      <c r="B100" s="3">
        <f>MAX($B$4:B99)+1</f>
        <v>96</v>
      </c>
      <c r="C100" t="str" cm="1">
        <f t="array" ref="C100">IFERROR(INDEX(Data[Account],MATCH(0,INDEX(COUNTIF($C$4:C99,Data[Account]),0),0)),"")</f>
        <v>Hcl Global Systems</v>
      </c>
      <c r="D100" s="1" cm="1">
        <f t="array" ref="D100">IFERROR(_xlfn.SINGLE(INDEX(Data[Date],_xlfn.AGGREGATE(15,6,1/(Data[Account]=C100)*(ROW(Data[Account])-ROW(Data[[#Headers],[Account]])),1))),"")</f>
        <v>44380</v>
      </c>
      <c r="E100" s="2">
        <f>COUNTIFS(Data[Account],$C100,Data[Date],"&gt;="&amp;E$4,Data[Date],"&lt;"&amp;EDATE(E$4,1))</f>
        <v>0</v>
      </c>
      <c r="F100" s="2">
        <f>COUNTIFS(Data[Account],$C100,Data[Date],"&gt;="&amp;F$4,Data[Date],"&lt;"&amp;EDATE(F$4,1))</f>
        <v>0</v>
      </c>
      <c r="G100" s="2">
        <f>COUNTIFS(Data[Account],$C100,Data[Date],"&gt;="&amp;G$4,Data[Date],"&lt;"&amp;EDATE(G$4,1))</f>
        <v>0</v>
      </c>
      <c r="H100" s="2">
        <f>COUNTIFS(Data[Account],$C100,Data[Date],"&gt;="&amp;H$4,Data[Date],"&lt;"&amp;EDATE(H$4,1))</f>
        <v>0</v>
      </c>
      <c r="I100" s="2">
        <f>COUNTIFS(Data[Account],$C100,Data[Date],"&gt;="&amp;I$4,Data[Date],"&lt;"&amp;EDATE(I$4,1))</f>
        <v>0</v>
      </c>
      <c r="J100" s="2">
        <f>COUNTIFS(Data[Account],$C100,Data[Date],"&gt;="&amp;J$4,Data[Date],"&lt;"&amp;EDATE(J$4,1))</f>
        <v>0</v>
      </c>
      <c r="K100" s="2">
        <f>COUNTIFS(Data[Account],$C100,Data[Date],"&gt;="&amp;K$4,Data[Date],"&lt;"&amp;EDATE(K$4,1))</f>
        <v>0</v>
      </c>
      <c r="L100" s="2">
        <f>COUNTIFS(Data[Account],$C100,Data[Date],"&gt;="&amp;L$4,Data[Date],"&lt;"&amp;EDATE(L$4,1))</f>
        <v>0</v>
      </c>
      <c r="M100" s="2">
        <f>COUNTIFS(Data[Account],$C100,Data[Date],"&gt;="&amp;M$4,Data[Date],"&lt;"&amp;EDATE(M$4,1))</f>
        <v>0</v>
      </c>
      <c r="N100" s="2">
        <f>COUNTIFS(Data[Account],$C100,Data[Date],"&gt;="&amp;N$4,Data[Date],"&lt;"&amp;EDATE(N$4,1))</f>
        <v>0</v>
      </c>
      <c r="O100" s="2">
        <f>COUNTIFS(Data[Account],$C100,Data[Date],"&gt;="&amp;O$4,Data[Date],"&lt;"&amp;EDATE(O$4,1))</f>
        <v>0</v>
      </c>
      <c r="P100" s="2">
        <f>COUNTIFS(Data[Account],$C100,Data[Date],"&gt;="&amp;P$4,Data[Date],"&lt;"&amp;EDATE(P$4,1))</f>
        <v>0</v>
      </c>
      <c r="Q100" s="2">
        <f>COUNTIFS(Data[Account],$C100,Data[Date],"&gt;="&amp;Q$4,Data[Date],"&lt;"&amp;EDATE(Q$4,1))</f>
        <v>1</v>
      </c>
      <c r="R100" s="2">
        <f>COUNTIFS(Data[Account],$C100,Data[Date],"&gt;="&amp;R$4,Data[Date],"&lt;"&amp;EDATE(R$4,1))</f>
        <v>0</v>
      </c>
      <c r="S100" s="2">
        <f>COUNTIFS(Data[Account],$C100,Data[Date],"&gt;="&amp;S$4,Data[Date],"&lt;"&amp;EDATE(S$4,1))</f>
        <v>0</v>
      </c>
      <c r="T100" s="2">
        <f>COUNTIFS(Data[Account],$C100,Data[Date],"&gt;="&amp;T$4,Data[Date],"&lt;"&amp;EDATE(T$4,1))</f>
        <v>0</v>
      </c>
      <c r="U100" s="2">
        <f>COUNTIFS(Data[Account],$C100,Data[Date],"&gt;="&amp;U$4,Data[Date],"&lt;"&amp;EDATE(U$4,1))</f>
        <v>0</v>
      </c>
      <c r="V100" s="2">
        <f>COUNTIFS(Data[Account],$C100,Data[Date],"&gt;="&amp;V$4,Data[Date],"&lt;"&amp;EDATE(V$4,1))</f>
        <v>0</v>
      </c>
      <c r="W100" s="2">
        <f>COUNTIFS(Data[Account],$C100,Data[Date],"&gt;="&amp;W$4,Data[Date],"&lt;"&amp;EDATE(W$4,1))</f>
        <v>0</v>
      </c>
      <c r="X100" s="2">
        <f>COUNTIFS(Data[Account],$C100,Data[Date],"&gt;="&amp;X$4,Data[Date],"&lt;"&amp;EDATE(X$4,1))</f>
        <v>0</v>
      </c>
      <c r="Y100" s="2">
        <f>COUNTIFS(Data[Account],$C100,Data[Date],"&gt;="&amp;Y$4,Data[Date],"&lt;"&amp;EDATE(Y$4,1))</f>
        <v>0</v>
      </c>
      <c r="Z100" s="2">
        <f>COUNTIFS(Data[Account],$C100,Data[Date],"&gt;="&amp;Z$4,Data[Date],"&lt;"&amp;EDATE(Z$4,1))</f>
        <v>0</v>
      </c>
      <c r="AA100" s="2">
        <f>COUNTIFS(Data[Account],$C100,Data[Date],"&gt;="&amp;AA$4,Data[Date],"&lt;"&amp;EDATE(AA$4,1))</f>
        <v>0</v>
      </c>
      <c r="AB100" s="2">
        <f>COUNTIFS(Data[Account],$C100,Data[Date],"&gt;="&amp;AB$4,Data[Date],"&lt;"&amp;EDATE(AB$4,1))</f>
        <v>0</v>
      </c>
    </row>
    <row r="101" spans="2:28" x14ac:dyDescent="0.25">
      <c r="B101" s="3">
        <f>MAX($B$4:B100)+1</f>
        <v>97</v>
      </c>
      <c r="C101" t="str" cm="1">
        <f t="array" ref="C101">IFERROR(INDEX(Data[Account],MATCH(0,INDEX(COUNTIF($C$4:C100,Data[Account]),0),0)),"")</f>
        <v>Amgen</v>
      </c>
      <c r="D101" s="1" cm="1">
        <f t="array" ref="D101">IFERROR(_xlfn.SINGLE(INDEX(Data[Date],_xlfn.AGGREGATE(15,6,1/(Data[Account]=C101)*(ROW(Data[Account])-ROW(Data[[#Headers],[Account]])),1))),"")</f>
        <v>44385</v>
      </c>
      <c r="E101" s="2">
        <f>COUNTIFS(Data[Account],$C101,Data[Date],"&gt;="&amp;E$4,Data[Date],"&lt;"&amp;EDATE(E$4,1))</f>
        <v>0</v>
      </c>
      <c r="F101" s="2">
        <f>COUNTIFS(Data[Account],$C101,Data[Date],"&gt;="&amp;F$4,Data[Date],"&lt;"&amp;EDATE(F$4,1))</f>
        <v>0</v>
      </c>
      <c r="G101" s="2">
        <f>COUNTIFS(Data[Account],$C101,Data[Date],"&gt;="&amp;G$4,Data[Date],"&lt;"&amp;EDATE(G$4,1))</f>
        <v>0</v>
      </c>
      <c r="H101" s="2">
        <f>COUNTIFS(Data[Account],$C101,Data[Date],"&gt;="&amp;H$4,Data[Date],"&lt;"&amp;EDATE(H$4,1))</f>
        <v>0</v>
      </c>
      <c r="I101" s="2">
        <f>COUNTIFS(Data[Account],$C101,Data[Date],"&gt;="&amp;I$4,Data[Date],"&lt;"&amp;EDATE(I$4,1))</f>
        <v>0</v>
      </c>
      <c r="J101" s="2">
        <f>COUNTIFS(Data[Account],$C101,Data[Date],"&gt;="&amp;J$4,Data[Date],"&lt;"&amp;EDATE(J$4,1))</f>
        <v>0</v>
      </c>
      <c r="K101" s="2">
        <f>COUNTIFS(Data[Account],$C101,Data[Date],"&gt;="&amp;K$4,Data[Date],"&lt;"&amp;EDATE(K$4,1))</f>
        <v>0</v>
      </c>
      <c r="L101" s="2">
        <f>COUNTIFS(Data[Account],$C101,Data[Date],"&gt;="&amp;L$4,Data[Date],"&lt;"&amp;EDATE(L$4,1))</f>
        <v>0</v>
      </c>
      <c r="M101" s="2">
        <f>COUNTIFS(Data[Account],$C101,Data[Date],"&gt;="&amp;M$4,Data[Date],"&lt;"&amp;EDATE(M$4,1))</f>
        <v>0</v>
      </c>
      <c r="N101" s="2">
        <f>COUNTIFS(Data[Account],$C101,Data[Date],"&gt;="&amp;N$4,Data[Date],"&lt;"&amp;EDATE(N$4,1))</f>
        <v>0</v>
      </c>
      <c r="O101" s="2">
        <f>COUNTIFS(Data[Account],$C101,Data[Date],"&gt;="&amp;O$4,Data[Date],"&lt;"&amp;EDATE(O$4,1))</f>
        <v>0</v>
      </c>
      <c r="P101" s="2">
        <f>COUNTIFS(Data[Account],$C101,Data[Date],"&gt;="&amp;P$4,Data[Date],"&lt;"&amp;EDATE(P$4,1))</f>
        <v>0</v>
      </c>
      <c r="Q101" s="2">
        <f>COUNTIFS(Data[Account],$C101,Data[Date],"&gt;="&amp;Q$4,Data[Date],"&lt;"&amp;EDATE(Q$4,1))</f>
        <v>4</v>
      </c>
      <c r="R101" s="2">
        <f>COUNTIFS(Data[Account],$C101,Data[Date],"&gt;="&amp;R$4,Data[Date],"&lt;"&amp;EDATE(R$4,1))</f>
        <v>2</v>
      </c>
      <c r="S101" s="2">
        <f>COUNTIFS(Data[Account],$C101,Data[Date],"&gt;="&amp;S$4,Data[Date],"&lt;"&amp;EDATE(S$4,1))</f>
        <v>2</v>
      </c>
      <c r="T101" s="2">
        <f>COUNTIFS(Data[Account],$C101,Data[Date],"&gt;="&amp;T$4,Data[Date],"&lt;"&amp;EDATE(T$4,1))</f>
        <v>0</v>
      </c>
      <c r="U101" s="2">
        <f>COUNTIFS(Data[Account],$C101,Data[Date],"&gt;="&amp;U$4,Data[Date],"&lt;"&amp;EDATE(U$4,1))</f>
        <v>1</v>
      </c>
      <c r="V101" s="2">
        <f>COUNTIFS(Data[Account],$C101,Data[Date],"&gt;="&amp;V$4,Data[Date],"&lt;"&amp;EDATE(V$4,1))</f>
        <v>2</v>
      </c>
      <c r="W101" s="2">
        <f>COUNTIFS(Data[Account],$C101,Data[Date],"&gt;="&amp;W$4,Data[Date],"&lt;"&amp;EDATE(W$4,1))</f>
        <v>1</v>
      </c>
      <c r="X101" s="2">
        <f>COUNTIFS(Data[Account],$C101,Data[Date],"&gt;="&amp;X$4,Data[Date],"&lt;"&amp;EDATE(X$4,1))</f>
        <v>1</v>
      </c>
      <c r="Y101" s="2">
        <f>COUNTIFS(Data[Account],$C101,Data[Date],"&gt;="&amp;Y$4,Data[Date],"&lt;"&amp;EDATE(Y$4,1))</f>
        <v>1</v>
      </c>
      <c r="Z101" s="2">
        <f>COUNTIFS(Data[Account],$C101,Data[Date],"&gt;="&amp;Z$4,Data[Date],"&lt;"&amp;EDATE(Z$4,1))</f>
        <v>0</v>
      </c>
      <c r="AA101" s="2">
        <f>COUNTIFS(Data[Account],$C101,Data[Date],"&gt;="&amp;AA$4,Data[Date],"&lt;"&amp;EDATE(AA$4,1))</f>
        <v>0</v>
      </c>
      <c r="AB101" s="2">
        <f>COUNTIFS(Data[Account],$C101,Data[Date],"&gt;="&amp;AB$4,Data[Date],"&lt;"&amp;EDATE(AB$4,1))</f>
        <v>0</v>
      </c>
    </row>
    <row r="102" spans="2:28" x14ac:dyDescent="0.25">
      <c r="B102" s="3">
        <f>MAX($B$4:B101)+1</f>
        <v>98</v>
      </c>
      <c r="C102" t="str" cm="1">
        <f t="array" ref="C102">IFERROR(INDEX(Data[Account],MATCH(0,INDEX(COUNTIF($C$4:C101,Data[Account]),0),0)),"")</f>
        <v>Twitter</v>
      </c>
      <c r="D102" s="1" cm="1">
        <f t="array" ref="D102">IFERROR(_xlfn.SINGLE(INDEX(Data[Date],_xlfn.AGGREGATE(15,6,1/(Data[Account]=C102)*(ROW(Data[Account])-ROW(Data[[#Headers],[Account]])),1))),"")</f>
        <v>44397</v>
      </c>
      <c r="E102" s="2">
        <f>COUNTIFS(Data[Account],$C102,Data[Date],"&gt;="&amp;E$4,Data[Date],"&lt;"&amp;EDATE(E$4,1))</f>
        <v>0</v>
      </c>
      <c r="F102" s="2">
        <f>COUNTIFS(Data[Account],$C102,Data[Date],"&gt;="&amp;F$4,Data[Date],"&lt;"&amp;EDATE(F$4,1))</f>
        <v>0</v>
      </c>
      <c r="G102" s="2">
        <f>COUNTIFS(Data[Account],$C102,Data[Date],"&gt;="&amp;G$4,Data[Date],"&lt;"&amp;EDATE(G$4,1))</f>
        <v>0</v>
      </c>
      <c r="H102" s="2">
        <f>COUNTIFS(Data[Account],$C102,Data[Date],"&gt;="&amp;H$4,Data[Date],"&lt;"&amp;EDATE(H$4,1))</f>
        <v>0</v>
      </c>
      <c r="I102" s="2">
        <f>COUNTIFS(Data[Account],$C102,Data[Date],"&gt;="&amp;I$4,Data[Date],"&lt;"&amp;EDATE(I$4,1))</f>
        <v>0</v>
      </c>
      <c r="J102" s="2">
        <f>COUNTIFS(Data[Account],$C102,Data[Date],"&gt;="&amp;J$4,Data[Date],"&lt;"&amp;EDATE(J$4,1))</f>
        <v>0</v>
      </c>
      <c r="K102" s="2">
        <f>COUNTIFS(Data[Account],$C102,Data[Date],"&gt;="&amp;K$4,Data[Date],"&lt;"&amp;EDATE(K$4,1))</f>
        <v>0</v>
      </c>
      <c r="L102" s="2">
        <f>COUNTIFS(Data[Account],$C102,Data[Date],"&gt;="&amp;L$4,Data[Date],"&lt;"&amp;EDATE(L$4,1))</f>
        <v>0</v>
      </c>
      <c r="M102" s="2">
        <f>COUNTIFS(Data[Account],$C102,Data[Date],"&gt;="&amp;M$4,Data[Date],"&lt;"&amp;EDATE(M$4,1))</f>
        <v>0</v>
      </c>
      <c r="N102" s="2">
        <f>COUNTIFS(Data[Account],$C102,Data[Date],"&gt;="&amp;N$4,Data[Date],"&lt;"&amp;EDATE(N$4,1))</f>
        <v>0</v>
      </c>
      <c r="O102" s="2">
        <f>COUNTIFS(Data[Account],$C102,Data[Date],"&gt;="&amp;O$4,Data[Date],"&lt;"&amp;EDATE(O$4,1))</f>
        <v>0</v>
      </c>
      <c r="P102" s="2">
        <f>COUNTIFS(Data[Account],$C102,Data[Date],"&gt;="&amp;P$4,Data[Date],"&lt;"&amp;EDATE(P$4,1))</f>
        <v>0</v>
      </c>
      <c r="Q102" s="2">
        <f>COUNTIFS(Data[Account],$C102,Data[Date],"&gt;="&amp;Q$4,Data[Date],"&lt;"&amp;EDATE(Q$4,1))</f>
        <v>1</v>
      </c>
      <c r="R102" s="2">
        <f>COUNTIFS(Data[Account],$C102,Data[Date],"&gt;="&amp;R$4,Data[Date],"&lt;"&amp;EDATE(R$4,1))</f>
        <v>0</v>
      </c>
      <c r="S102" s="2">
        <f>COUNTIFS(Data[Account],$C102,Data[Date],"&gt;="&amp;S$4,Data[Date],"&lt;"&amp;EDATE(S$4,1))</f>
        <v>0</v>
      </c>
      <c r="T102" s="2">
        <f>COUNTIFS(Data[Account],$C102,Data[Date],"&gt;="&amp;T$4,Data[Date],"&lt;"&amp;EDATE(T$4,1))</f>
        <v>0</v>
      </c>
      <c r="U102" s="2">
        <f>COUNTIFS(Data[Account],$C102,Data[Date],"&gt;="&amp;U$4,Data[Date],"&lt;"&amp;EDATE(U$4,1))</f>
        <v>0</v>
      </c>
      <c r="V102" s="2">
        <f>COUNTIFS(Data[Account],$C102,Data[Date],"&gt;="&amp;V$4,Data[Date],"&lt;"&amp;EDATE(V$4,1))</f>
        <v>0</v>
      </c>
      <c r="W102" s="2">
        <f>COUNTIFS(Data[Account],$C102,Data[Date],"&gt;="&amp;W$4,Data[Date],"&lt;"&amp;EDATE(W$4,1))</f>
        <v>0</v>
      </c>
      <c r="X102" s="2">
        <f>COUNTIFS(Data[Account],$C102,Data[Date],"&gt;="&amp;X$4,Data[Date],"&lt;"&amp;EDATE(X$4,1))</f>
        <v>0</v>
      </c>
      <c r="Y102" s="2">
        <f>COUNTIFS(Data[Account],$C102,Data[Date],"&gt;="&amp;Y$4,Data[Date],"&lt;"&amp;EDATE(Y$4,1))</f>
        <v>0</v>
      </c>
      <c r="Z102" s="2">
        <f>COUNTIFS(Data[Account],$C102,Data[Date],"&gt;="&amp;Z$4,Data[Date],"&lt;"&amp;EDATE(Z$4,1))</f>
        <v>0</v>
      </c>
      <c r="AA102" s="2">
        <f>COUNTIFS(Data[Account],$C102,Data[Date],"&gt;="&amp;AA$4,Data[Date],"&lt;"&amp;EDATE(AA$4,1))</f>
        <v>0</v>
      </c>
      <c r="AB102" s="2">
        <f>COUNTIFS(Data[Account],$C102,Data[Date],"&gt;="&amp;AB$4,Data[Date],"&lt;"&amp;EDATE(AB$4,1))</f>
        <v>0</v>
      </c>
    </row>
    <row r="103" spans="2:28" x14ac:dyDescent="0.25">
      <c r="B103" s="3">
        <f>MAX($B$4:B102)+1</f>
        <v>99</v>
      </c>
      <c r="C103" t="str" cm="1">
        <f t="array" ref="C103">IFERROR(INDEX(Data[Account],MATCH(0,INDEX(COUNTIF($C$4:C102,Data[Account]),0),0)),"")</f>
        <v>Nike</v>
      </c>
      <c r="D103" s="1" cm="1">
        <f t="array" ref="D103">IFERROR(_xlfn.SINGLE(INDEX(Data[Date],_xlfn.AGGREGATE(15,6,1/(Data[Account]=C103)*(ROW(Data[Account])-ROW(Data[[#Headers],[Account]])),1))),"")</f>
        <v>44397</v>
      </c>
      <c r="E103" s="2">
        <f>COUNTIFS(Data[Account],$C103,Data[Date],"&gt;="&amp;E$4,Data[Date],"&lt;"&amp;EDATE(E$4,1))</f>
        <v>0</v>
      </c>
      <c r="F103" s="2">
        <f>COUNTIFS(Data[Account],$C103,Data[Date],"&gt;="&amp;F$4,Data[Date],"&lt;"&amp;EDATE(F$4,1))</f>
        <v>0</v>
      </c>
      <c r="G103" s="2">
        <f>COUNTIFS(Data[Account],$C103,Data[Date],"&gt;="&amp;G$4,Data[Date],"&lt;"&amp;EDATE(G$4,1))</f>
        <v>0</v>
      </c>
      <c r="H103" s="2">
        <f>COUNTIFS(Data[Account],$C103,Data[Date],"&gt;="&amp;H$4,Data[Date],"&lt;"&amp;EDATE(H$4,1))</f>
        <v>0</v>
      </c>
      <c r="I103" s="2">
        <f>COUNTIFS(Data[Account],$C103,Data[Date],"&gt;="&amp;I$4,Data[Date],"&lt;"&amp;EDATE(I$4,1))</f>
        <v>0</v>
      </c>
      <c r="J103" s="2">
        <f>COUNTIFS(Data[Account],$C103,Data[Date],"&gt;="&amp;J$4,Data[Date],"&lt;"&amp;EDATE(J$4,1))</f>
        <v>0</v>
      </c>
      <c r="K103" s="2">
        <f>COUNTIFS(Data[Account],$C103,Data[Date],"&gt;="&amp;K$4,Data[Date],"&lt;"&amp;EDATE(K$4,1))</f>
        <v>0</v>
      </c>
      <c r="L103" s="2">
        <f>COUNTIFS(Data[Account],$C103,Data[Date],"&gt;="&amp;L$4,Data[Date],"&lt;"&amp;EDATE(L$4,1))</f>
        <v>0</v>
      </c>
      <c r="M103" s="2">
        <f>COUNTIFS(Data[Account],$C103,Data[Date],"&gt;="&amp;M$4,Data[Date],"&lt;"&amp;EDATE(M$4,1))</f>
        <v>0</v>
      </c>
      <c r="N103" s="2">
        <f>COUNTIFS(Data[Account],$C103,Data[Date],"&gt;="&amp;N$4,Data[Date],"&lt;"&amp;EDATE(N$4,1))</f>
        <v>0</v>
      </c>
      <c r="O103" s="2">
        <f>COUNTIFS(Data[Account],$C103,Data[Date],"&gt;="&amp;O$4,Data[Date],"&lt;"&amp;EDATE(O$4,1))</f>
        <v>0</v>
      </c>
      <c r="P103" s="2">
        <f>COUNTIFS(Data[Account],$C103,Data[Date],"&gt;="&amp;P$4,Data[Date],"&lt;"&amp;EDATE(P$4,1))</f>
        <v>0</v>
      </c>
      <c r="Q103" s="2">
        <f>COUNTIFS(Data[Account],$C103,Data[Date],"&gt;="&amp;Q$4,Data[Date],"&lt;"&amp;EDATE(Q$4,1))</f>
        <v>1</v>
      </c>
      <c r="R103" s="2">
        <f>COUNTIFS(Data[Account],$C103,Data[Date],"&gt;="&amp;R$4,Data[Date],"&lt;"&amp;EDATE(R$4,1))</f>
        <v>1</v>
      </c>
      <c r="S103" s="2">
        <f>COUNTIFS(Data[Account],$C103,Data[Date],"&gt;="&amp;S$4,Data[Date],"&lt;"&amp;EDATE(S$4,1))</f>
        <v>0</v>
      </c>
      <c r="T103" s="2">
        <f>COUNTIFS(Data[Account],$C103,Data[Date],"&gt;="&amp;T$4,Data[Date],"&lt;"&amp;EDATE(T$4,1))</f>
        <v>0</v>
      </c>
      <c r="U103" s="2">
        <f>COUNTIFS(Data[Account],$C103,Data[Date],"&gt;="&amp;U$4,Data[Date],"&lt;"&amp;EDATE(U$4,1))</f>
        <v>0</v>
      </c>
      <c r="V103" s="2">
        <f>COUNTIFS(Data[Account],$C103,Data[Date],"&gt;="&amp;V$4,Data[Date],"&lt;"&amp;EDATE(V$4,1))</f>
        <v>0</v>
      </c>
      <c r="W103" s="2">
        <f>COUNTIFS(Data[Account],$C103,Data[Date],"&gt;="&amp;W$4,Data[Date],"&lt;"&amp;EDATE(W$4,1))</f>
        <v>0</v>
      </c>
      <c r="X103" s="2">
        <f>COUNTIFS(Data[Account],$C103,Data[Date],"&gt;="&amp;X$4,Data[Date],"&lt;"&amp;EDATE(X$4,1))</f>
        <v>0</v>
      </c>
      <c r="Y103" s="2">
        <f>COUNTIFS(Data[Account],$C103,Data[Date],"&gt;="&amp;Y$4,Data[Date],"&lt;"&amp;EDATE(Y$4,1))</f>
        <v>0</v>
      </c>
      <c r="Z103" s="2">
        <f>COUNTIFS(Data[Account],$C103,Data[Date],"&gt;="&amp;Z$4,Data[Date],"&lt;"&amp;EDATE(Z$4,1))</f>
        <v>0</v>
      </c>
      <c r="AA103" s="2">
        <f>COUNTIFS(Data[Account],$C103,Data[Date],"&gt;="&amp;AA$4,Data[Date],"&lt;"&amp;EDATE(AA$4,1))</f>
        <v>0</v>
      </c>
      <c r="AB103" s="2">
        <f>COUNTIFS(Data[Account],$C103,Data[Date],"&gt;="&amp;AB$4,Data[Date],"&lt;"&amp;EDATE(AB$4,1))</f>
        <v>0</v>
      </c>
    </row>
    <row r="104" spans="2:28" x14ac:dyDescent="0.25">
      <c r="B104" s="3">
        <f>MAX($B$4:B103)+1</f>
        <v>100</v>
      </c>
      <c r="C104" t="str" cm="1">
        <f t="array" ref="C104">IFERROR(INDEX(Data[Account],MATCH(0,INDEX(COUNTIF($C$4:C103,Data[Account]),0),0)),"")</f>
        <v>Applied Materials</v>
      </c>
      <c r="D104" s="1" cm="1">
        <f t="array" ref="D104">IFERROR(_xlfn.SINGLE(INDEX(Data[Date],_xlfn.AGGREGATE(15,6,1/(Data[Account]=C104)*(ROW(Data[Account])-ROW(Data[[#Headers],[Account]])),1))),"")</f>
        <v>44411</v>
      </c>
      <c r="E104" s="2">
        <f>COUNTIFS(Data[Account],$C104,Data[Date],"&gt;="&amp;E$4,Data[Date],"&lt;"&amp;EDATE(E$4,1))</f>
        <v>0</v>
      </c>
      <c r="F104" s="2">
        <f>COUNTIFS(Data[Account],$C104,Data[Date],"&gt;="&amp;F$4,Data[Date],"&lt;"&amp;EDATE(F$4,1))</f>
        <v>0</v>
      </c>
      <c r="G104" s="2">
        <f>COUNTIFS(Data[Account],$C104,Data[Date],"&gt;="&amp;G$4,Data[Date],"&lt;"&amp;EDATE(G$4,1))</f>
        <v>0</v>
      </c>
      <c r="H104" s="2">
        <f>COUNTIFS(Data[Account],$C104,Data[Date],"&gt;="&amp;H$4,Data[Date],"&lt;"&amp;EDATE(H$4,1))</f>
        <v>0</v>
      </c>
      <c r="I104" s="2">
        <f>COUNTIFS(Data[Account],$C104,Data[Date],"&gt;="&amp;I$4,Data[Date],"&lt;"&amp;EDATE(I$4,1))</f>
        <v>0</v>
      </c>
      <c r="J104" s="2">
        <f>COUNTIFS(Data[Account],$C104,Data[Date],"&gt;="&amp;J$4,Data[Date],"&lt;"&amp;EDATE(J$4,1))</f>
        <v>0</v>
      </c>
      <c r="K104" s="2">
        <f>COUNTIFS(Data[Account],$C104,Data[Date],"&gt;="&amp;K$4,Data[Date],"&lt;"&amp;EDATE(K$4,1))</f>
        <v>0</v>
      </c>
      <c r="L104" s="2">
        <f>COUNTIFS(Data[Account],$C104,Data[Date],"&gt;="&amp;L$4,Data[Date],"&lt;"&amp;EDATE(L$4,1))</f>
        <v>0</v>
      </c>
      <c r="M104" s="2">
        <f>COUNTIFS(Data[Account],$C104,Data[Date],"&gt;="&amp;M$4,Data[Date],"&lt;"&amp;EDATE(M$4,1))</f>
        <v>0</v>
      </c>
      <c r="N104" s="2">
        <f>COUNTIFS(Data[Account],$C104,Data[Date],"&gt;="&amp;N$4,Data[Date],"&lt;"&amp;EDATE(N$4,1))</f>
        <v>0</v>
      </c>
      <c r="O104" s="2">
        <f>COUNTIFS(Data[Account],$C104,Data[Date],"&gt;="&amp;O$4,Data[Date],"&lt;"&amp;EDATE(O$4,1))</f>
        <v>0</v>
      </c>
      <c r="P104" s="2">
        <f>COUNTIFS(Data[Account],$C104,Data[Date],"&gt;="&amp;P$4,Data[Date],"&lt;"&amp;EDATE(P$4,1))</f>
        <v>0</v>
      </c>
      <c r="Q104" s="2">
        <f>COUNTIFS(Data[Account],$C104,Data[Date],"&gt;="&amp;Q$4,Data[Date],"&lt;"&amp;EDATE(Q$4,1))</f>
        <v>0</v>
      </c>
      <c r="R104" s="2">
        <f>COUNTIFS(Data[Account],$C104,Data[Date],"&gt;="&amp;R$4,Data[Date],"&lt;"&amp;EDATE(R$4,1))</f>
        <v>2</v>
      </c>
      <c r="S104" s="2">
        <f>COUNTIFS(Data[Account],$C104,Data[Date],"&gt;="&amp;S$4,Data[Date],"&lt;"&amp;EDATE(S$4,1))</f>
        <v>5</v>
      </c>
      <c r="T104" s="2">
        <f>COUNTIFS(Data[Account],$C104,Data[Date],"&gt;="&amp;T$4,Data[Date],"&lt;"&amp;EDATE(T$4,1))</f>
        <v>1</v>
      </c>
      <c r="U104" s="2">
        <f>COUNTIFS(Data[Account],$C104,Data[Date],"&gt;="&amp;U$4,Data[Date],"&lt;"&amp;EDATE(U$4,1))</f>
        <v>4</v>
      </c>
      <c r="V104" s="2">
        <f>COUNTIFS(Data[Account],$C104,Data[Date],"&gt;="&amp;V$4,Data[Date],"&lt;"&amp;EDATE(V$4,1))</f>
        <v>4</v>
      </c>
      <c r="W104" s="2">
        <f>COUNTIFS(Data[Account],$C104,Data[Date],"&gt;="&amp;W$4,Data[Date],"&lt;"&amp;EDATE(W$4,1))</f>
        <v>6</v>
      </c>
      <c r="X104" s="2">
        <f>COUNTIFS(Data[Account],$C104,Data[Date],"&gt;="&amp;X$4,Data[Date],"&lt;"&amp;EDATE(X$4,1))</f>
        <v>4</v>
      </c>
      <c r="Y104" s="2">
        <f>COUNTIFS(Data[Account],$C104,Data[Date],"&gt;="&amp;Y$4,Data[Date],"&lt;"&amp;EDATE(Y$4,1))</f>
        <v>6</v>
      </c>
      <c r="Z104" s="2">
        <f>COUNTIFS(Data[Account],$C104,Data[Date],"&gt;="&amp;Z$4,Data[Date],"&lt;"&amp;EDATE(Z$4,1))</f>
        <v>0</v>
      </c>
      <c r="AA104" s="2">
        <f>COUNTIFS(Data[Account],$C104,Data[Date],"&gt;="&amp;AA$4,Data[Date],"&lt;"&amp;EDATE(AA$4,1))</f>
        <v>0</v>
      </c>
      <c r="AB104" s="2">
        <f>COUNTIFS(Data[Account],$C104,Data[Date],"&gt;="&amp;AB$4,Data[Date],"&lt;"&amp;EDATE(AB$4,1))</f>
        <v>0</v>
      </c>
    </row>
    <row r="105" spans="2:28" x14ac:dyDescent="0.25">
      <c r="B105" s="3">
        <f>MAX($B$4:B104)+1</f>
        <v>101</v>
      </c>
      <c r="C105" t="str" cm="1">
        <f t="array" ref="C105">IFERROR(INDEX(Data[Account],MATCH(0,INDEX(COUNTIF($C$4:C104,Data[Account]),0),0)),"")</f>
        <v>JMI Hospital</v>
      </c>
      <c r="D105" s="1" cm="1">
        <f t="array" ref="D105">IFERROR(_xlfn.SINGLE(INDEX(Data[Date],_xlfn.AGGREGATE(15,6,1/(Data[Account]=C105)*(ROW(Data[Account])-ROW(Data[[#Headers],[Account]])),1))),"")</f>
        <v>44426</v>
      </c>
      <c r="E105" s="2">
        <f>COUNTIFS(Data[Account],$C105,Data[Date],"&gt;="&amp;E$4,Data[Date],"&lt;"&amp;EDATE(E$4,1))</f>
        <v>0</v>
      </c>
      <c r="F105" s="2">
        <f>COUNTIFS(Data[Account],$C105,Data[Date],"&gt;="&amp;F$4,Data[Date],"&lt;"&amp;EDATE(F$4,1))</f>
        <v>0</v>
      </c>
      <c r="G105" s="2">
        <f>COUNTIFS(Data[Account],$C105,Data[Date],"&gt;="&amp;G$4,Data[Date],"&lt;"&amp;EDATE(G$4,1))</f>
        <v>0</v>
      </c>
      <c r="H105" s="2">
        <f>COUNTIFS(Data[Account],$C105,Data[Date],"&gt;="&amp;H$4,Data[Date],"&lt;"&amp;EDATE(H$4,1))</f>
        <v>0</v>
      </c>
      <c r="I105" s="2">
        <f>COUNTIFS(Data[Account],$C105,Data[Date],"&gt;="&amp;I$4,Data[Date],"&lt;"&amp;EDATE(I$4,1))</f>
        <v>0</v>
      </c>
      <c r="J105" s="2">
        <f>COUNTIFS(Data[Account],$C105,Data[Date],"&gt;="&amp;J$4,Data[Date],"&lt;"&amp;EDATE(J$4,1))</f>
        <v>0</v>
      </c>
      <c r="K105" s="2">
        <f>COUNTIFS(Data[Account],$C105,Data[Date],"&gt;="&amp;K$4,Data[Date],"&lt;"&amp;EDATE(K$4,1))</f>
        <v>0</v>
      </c>
      <c r="L105" s="2">
        <f>COUNTIFS(Data[Account],$C105,Data[Date],"&gt;="&amp;L$4,Data[Date],"&lt;"&amp;EDATE(L$4,1))</f>
        <v>0</v>
      </c>
      <c r="M105" s="2">
        <f>COUNTIFS(Data[Account],$C105,Data[Date],"&gt;="&amp;M$4,Data[Date],"&lt;"&amp;EDATE(M$4,1))</f>
        <v>0</v>
      </c>
      <c r="N105" s="2">
        <f>COUNTIFS(Data[Account],$C105,Data[Date],"&gt;="&amp;N$4,Data[Date],"&lt;"&amp;EDATE(N$4,1))</f>
        <v>0</v>
      </c>
      <c r="O105" s="2">
        <f>COUNTIFS(Data[Account],$C105,Data[Date],"&gt;="&amp;O$4,Data[Date],"&lt;"&amp;EDATE(O$4,1))</f>
        <v>0</v>
      </c>
      <c r="P105" s="2">
        <f>COUNTIFS(Data[Account],$C105,Data[Date],"&gt;="&amp;P$4,Data[Date],"&lt;"&amp;EDATE(P$4,1))</f>
        <v>0</v>
      </c>
      <c r="Q105" s="2">
        <f>COUNTIFS(Data[Account],$C105,Data[Date],"&gt;="&amp;Q$4,Data[Date],"&lt;"&amp;EDATE(Q$4,1))</f>
        <v>0</v>
      </c>
      <c r="R105" s="2">
        <f>COUNTIFS(Data[Account],$C105,Data[Date],"&gt;="&amp;R$4,Data[Date],"&lt;"&amp;EDATE(R$4,1))</f>
        <v>1</v>
      </c>
      <c r="S105" s="2">
        <f>COUNTIFS(Data[Account],$C105,Data[Date],"&gt;="&amp;S$4,Data[Date],"&lt;"&amp;EDATE(S$4,1))</f>
        <v>2</v>
      </c>
      <c r="T105" s="2">
        <f>COUNTIFS(Data[Account],$C105,Data[Date],"&gt;="&amp;T$4,Data[Date],"&lt;"&amp;EDATE(T$4,1))</f>
        <v>0</v>
      </c>
      <c r="U105" s="2">
        <f>COUNTIFS(Data[Account],$C105,Data[Date],"&gt;="&amp;U$4,Data[Date],"&lt;"&amp;EDATE(U$4,1))</f>
        <v>4</v>
      </c>
      <c r="V105" s="2">
        <f>COUNTIFS(Data[Account],$C105,Data[Date],"&gt;="&amp;V$4,Data[Date],"&lt;"&amp;EDATE(V$4,1))</f>
        <v>3</v>
      </c>
      <c r="W105" s="2">
        <f>COUNTIFS(Data[Account],$C105,Data[Date],"&gt;="&amp;W$4,Data[Date],"&lt;"&amp;EDATE(W$4,1))</f>
        <v>1</v>
      </c>
      <c r="X105" s="2">
        <f>COUNTIFS(Data[Account],$C105,Data[Date],"&gt;="&amp;X$4,Data[Date],"&lt;"&amp;EDATE(X$4,1))</f>
        <v>0</v>
      </c>
      <c r="Y105" s="2">
        <f>COUNTIFS(Data[Account],$C105,Data[Date],"&gt;="&amp;Y$4,Data[Date],"&lt;"&amp;EDATE(Y$4,1))</f>
        <v>3</v>
      </c>
      <c r="Z105" s="2">
        <f>COUNTIFS(Data[Account],$C105,Data[Date],"&gt;="&amp;Z$4,Data[Date],"&lt;"&amp;EDATE(Z$4,1))</f>
        <v>0</v>
      </c>
      <c r="AA105" s="2">
        <f>COUNTIFS(Data[Account],$C105,Data[Date],"&gt;="&amp;AA$4,Data[Date],"&lt;"&amp;EDATE(AA$4,1))</f>
        <v>0</v>
      </c>
      <c r="AB105" s="2">
        <f>COUNTIFS(Data[Account],$C105,Data[Date],"&gt;="&amp;AB$4,Data[Date],"&lt;"&amp;EDATE(AB$4,1))</f>
        <v>0</v>
      </c>
    </row>
    <row r="106" spans="2:28" x14ac:dyDescent="0.25">
      <c r="B106" s="3">
        <f>MAX($B$4:B105)+1</f>
        <v>102</v>
      </c>
      <c r="C106" t="str" cm="1">
        <f t="array" ref="C106">IFERROR(INDEX(Data[Account],MATCH(0,INDEX(COUNTIF($C$4:C105,Data[Account]),0),0)),"")</f>
        <v>JMI Marketing</v>
      </c>
      <c r="D106" s="1" cm="1">
        <f t="array" ref="D106">IFERROR(_xlfn.SINGLE(INDEX(Data[Date],_xlfn.AGGREGATE(15,6,1/(Data[Account]=C106)*(ROW(Data[Account])-ROW(Data[[#Headers],[Account]])),1))),"")</f>
        <v>44426</v>
      </c>
      <c r="E106" s="2">
        <f>COUNTIFS(Data[Account],$C106,Data[Date],"&gt;="&amp;E$4,Data[Date],"&lt;"&amp;EDATE(E$4,1))</f>
        <v>0</v>
      </c>
      <c r="F106" s="2">
        <f>COUNTIFS(Data[Account],$C106,Data[Date],"&gt;="&amp;F$4,Data[Date],"&lt;"&amp;EDATE(F$4,1))</f>
        <v>0</v>
      </c>
      <c r="G106" s="2">
        <f>COUNTIFS(Data[Account],$C106,Data[Date],"&gt;="&amp;G$4,Data[Date],"&lt;"&amp;EDATE(G$4,1))</f>
        <v>0</v>
      </c>
      <c r="H106" s="2">
        <f>COUNTIFS(Data[Account],$C106,Data[Date],"&gt;="&amp;H$4,Data[Date],"&lt;"&amp;EDATE(H$4,1))</f>
        <v>0</v>
      </c>
      <c r="I106" s="2">
        <f>COUNTIFS(Data[Account],$C106,Data[Date],"&gt;="&amp;I$4,Data[Date],"&lt;"&amp;EDATE(I$4,1))</f>
        <v>0</v>
      </c>
      <c r="J106" s="2">
        <f>COUNTIFS(Data[Account],$C106,Data[Date],"&gt;="&amp;J$4,Data[Date],"&lt;"&amp;EDATE(J$4,1))</f>
        <v>0</v>
      </c>
      <c r="K106" s="2">
        <f>COUNTIFS(Data[Account],$C106,Data[Date],"&gt;="&amp;K$4,Data[Date],"&lt;"&amp;EDATE(K$4,1))</f>
        <v>0</v>
      </c>
      <c r="L106" s="2">
        <f>COUNTIFS(Data[Account],$C106,Data[Date],"&gt;="&amp;L$4,Data[Date],"&lt;"&amp;EDATE(L$4,1))</f>
        <v>0</v>
      </c>
      <c r="M106" s="2">
        <f>COUNTIFS(Data[Account],$C106,Data[Date],"&gt;="&amp;M$4,Data[Date],"&lt;"&amp;EDATE(M$4,1))</f>
        <v>0</v>
      </c>
      <c r="N106" s="2">
        <f>COUNTIFS(Data[Account],$C106,Data[Date],"&gt;="&amp;N$4,Data[Date],"&lt;"&amp;EDATE(N$4,1))</f>
        <v>0</v>
      </c>
      <c r="O106" s="2">
        <f>COUNTIFS(Data[Account],$C106,Data[Date],"&gt;="&amp;O$4,Data[Date],"&lt;"&amp;EDATE(O$4,1))</f>
        <v>0</v>
      </c>
      <c r="P106" s="2">
        <f>COUNTIFS(Data[Account],$C106,Data[Date],"&gt;="&amp;P$4,Data[Date],"&lt;"&amp;EDATE(P$4,1))</f>
        <v>0</v>
      </c>
      <c r="Q106" s="2">
        <f>COUNTIFS(Data[Account],$C106,Data[Date],"&gt;="&amp;Q$4,Data[Date],"&lt;"&amp;EDATE(Q$4,1))</f>
        <v>0</v>
      </c>
      <c r="R106" s="2">
        <f>COUNTIFS(Data[Account],$C106,Data[Date],"&gt;="&amp;R$4,Data[Date],"&lt;"&amp;EDATE(R$4,1))</f>
        <v>1</v>
      </c>
      <c r="S106" s="2">
        <f>COUNTIFS(Data[Account],$C106,Data[Date],"&gt;="&amp;S$4,Data[Date],"&lt;"&amp;EDATE(S$4,1))</f>
        <v>0</v>
      </c>
      <c r="T106" s="2">
        <f>COUNTIFS(Data[Account],$C106,Data[Date],"&gt;="&amp;T$4,Data[Date],"&lt;"&amp;EDATE(T$4,1))</f>
        <v>2</v>
      </c>
      <c r="U106" s="2">
        <f>COUNTIFS(Data[Account],$C106,Data[Date],"&gt;="&amp;U$4,Data[Date],"&lt;"&amp;EDATE(U$4,1))</f>
        <v>0</v>
      </c>
      <c r="V106" s="2">
        <f>COUNTIFS(Data[Account],$C106,Data[Date],"&gt;="&amp;V$4,Data[Date],"&lt;"&amp;EDATE(V$4,1))</f>
        <v>0</v>
      </c>
      <c r="W106" s="2">
        <f>COUNTIFS(Data[Account],$C106,Data[Date],"&gt;="&amp;W$4,Data[Date],"&lt;"&amp;EDATE(W$4,1))</f>
        <v>0</v>
      </c>
      <c r="X106" s="2">
        <f>COUNTIFS(Data[Account],$C106,Data[Date],"&gt;="&amp;X$4,Data[Date],"&lt;"&amp;EDATE(X$4,1))</f>
        <v>0</v>
      </c>
      <c r="Y106" s="2">
        <f>COUNTIFS(Data[Account],$C106,Data[Date],"&gt;="&amp;Y$4,Data[Date],"&lt;"&amp;EDATE(Y$4,1))</f>
        <v>0</v>
      </c>
      <c r="Z106" s="2">
        <f>COUNTIFS(Data[Account],$C106,Data[Date],"&gt;="&amp;Z$4,Data[Date],"&lt;"&amp;EDATE(Z$4,1))</f>
        <v>0</v>
      </c>
      <c r="AA106" s="2">
        <f>COUNTIFS(Data[Account],$C106,Data[Date],"&gt;="&amp;AA$4,Data[Date],"&lt;"&amp;EDATE(AA$4,1))</f>
        <v>0</v>
      </c>
      <c r="AB106" s="2">
        <f>COUNTIFS(Data[Account],$C106,Data[Date],"&gt;="&amp;AB$4,Data[Date],"&lt;"&amp;EDATE(AB$4,1))</f>
        <v>0</v>
      </c>
    </row>
    <row r="107" spans="2:28" x14ac:dyDescent="0.25">
      <c r="B107" s="3">
        <f>MAX($B$4:B106)+1</f>
        <v>103</v>
      </c>
      <c r="C107" t="str" cm="1">
        <f t="array" ref="C107">IFERROR(INDEX(Data[Account],MATCH(0,INDEX(COUNTIF($C$4:C106,Data[Account]),0),0)),"")</f>
        <v>Community Bank</v>
      </c>
      <c r="D107" s="1" cm="1">
        <f t="array" ref="D107">IFERROR(_xlfn.SINGLE(INDEX(Data[Date],_xlfn.AGGREGATE(15,6,1/(Data[Account]=C107)*(ROW(Data[Account])-ROW(Data[[#Headers],[Account]])),1))),"")</f>
        <v>44429</v>
      </c>
      <c r="E107" s="2">
        <f>COUNTIFS(Data[Account],$C107,Data[Date],"&gt;="&amp;E$4,Data[Date],"&lt;"&amp;EDATE(E$4,1))</f>
        <v>0</v>
      </c>
      <c r="F107" s="2">
        <f>COUNTIFS(Data[Account],$C107,Data[Date],"&gt;="&amp;F$4,Data[Date],"&lt;"&amp;EDATE(F$4,1))</f>
        <v>0</v>
      </c>
      <c r="G107" s="2">
        <f>COUNTIFS(Data[Account],$C107,Data[Date],"&gt;="&amp;G$4,Data[Date],"&lt;"&amp;EDATE(G$4,1))</f>
        <v>0</v>
      </c>
      <c r="H107" s="2">
        <f>COUNTIFS(Data[Account],$C107,Data[Date],"&gt;="&amp;H$4,Data[Date],"&lt;"&amp;EDATE(H$4,1))</f>
        <v>0</v>
      </c>
      <c r="I107" s="2">
        <f>COUNTIFS(Data[Account],$C107,Data[Date],"&gt;="&amp;I$4,Data[Date],"&lt;"&amp;EDATE(I$4,1))</f>
        <v>0</v>
      </c>
      <c r="J107" s="2">
        <f>COUNTIFS(Data[Account],$C107,Data[Date],"&gt;="&amp;J$4,Data[Date],"&lt;"&amp;EDATE(J$4,1))</f>
        <v>0</v>
      </c>
      <c r="K107" s="2">
        <f>COUNTIFS(Data[Account],$C107,Data[Date],"&gt;="&amp;K$4,Data[Date],"&lt;"&amp;EDATE(K$4,1))</f>
        <v>0</v>
      </c>
      <c r="L107" s="2">
        <f>COUNTIFS(Data[Account],$C107,Data[Date],"&gt;="&amp;L$4,Data[Date],"&lt;"&amp;EDATE(L$4,1))</f>
        <v>0</v>
      </c>
      <c r="M107" s="2">
        <f>COUNTIFS(Data[Account],$C107,Data[Date],"&gt;="&amp;M$4,Data[Date],"&lt;"&amp;EDATE(M$4,1))</f>
        <v>0</v>
      </c>
      <c r="N107" s="2">
        <f>COUNTIFS(Data[Account],$C107,Data[Date],"&gt;="&amp;N$4,Data[Date],"&lt;"&amp;EDATE(N$4,1))</f>
        <v>0</v>
      </c>
      <c r="O107" s="2">
        <f>COUNTIFS(Data[Account],$C107,Data[Date],"&gt;="&amp;O$4,Data[Date],"&lt;"&amp;EDATE(O$4,1))</f>
        <v>0</v>
      </c>
      <c r="P107" s="2">
        <f>COUNTIFS(Data[Account],$C107,Data[Date],"&gt;="&amp;P$4,Data[Date],"&lt;"&amp;EDATE(P$4,1))</f>
        <v>0</v>
      </c>
      <c r="Q107" s="2">
        <f>COUNTIFS(Data[Account],$C107,Data[Date],"&gt;="&amp;Q$4,Data[Date],"&lt;"&amp;EDATE(Q$4,1))</f>
        <v>0</v>
      </c>
      <c r="R107" s="2">
        <f>COUNTIFS(Data[Account],$C107,Data[Date],"&gt;="&amp;R$4,Data[Date],"&lt;"&amp;EDATE(R$4,1))</f>
        <v>2</v>
      </c>
      <c r="S107" s="2">
        <f>COUNTIFS(Data[Account],$C107,Data[Date],"&gt;="&amp;S$4,Data[Date],"&lt;"&amp;EDATE(S$4,1))</f>
        <v>2</v>
      </c>
      <c r="T107" s="2">
        <f>COUNTIFS(Data[Account],$C107,Data[Date],"&gt;="&amp;T$4,Data[Date],"&lt;"&amp;EDATE(T$4,1))</f>
        <v>1</v>
      </c>
      <c r="U107" s="2">
        <f>COUNTIFS(Data[Account],$C107,Data[Date],"&gt;="&amp;U$4,Data[Date],"&lt;"&amp;EDATE(U$4,1))</f>
        <v>0</v>
      </c>
      <c r="V107" s="2">
        <f>COUNTIFS(Data[Account],$C107,Data[Date],"&gt;="&amp;V$4,Data[Date],"&lt;"&amp;EDATE(V$4,1))</f>
        <v>0</v>
      </c>
      <c r="W107" s="2">
        <f>COUNTIFS(Data[Account],$C107,Data[Date],"&gt;="&amp;W$4,Data[Date],"&lt;"&amp;EDATE(W$4,1))</f>
        <v>1</v>
      </c>
      <c r="X107" s="2">
        <f>COUNTIFS(Data[Account],$C107,Data[Date],"&gt;="&amp;X$4,Data[Date],"&lt;"&amp;EDATE(X$4,1))</f>
        <v>0</v>
      </c>
      <c r="Y107" s="2">
        <f>COUNTIFS(Data[Account],$C107,Data[Date],"&gt;="&amp;Y$4,Data[Date],"&lt;"&amp;EDATE(Y$4,1))</f>
        <v>0</v>
      </c>
      <c r="Z107" s="2">
        <f>COUNTIFS(Data[Account],$C107,Data[Date],"&gt;="&amp;Z$4,Data[Date],"&lt;"&amp;EDATE(Z$4,1))</f>
        <v>0</v>
      </c>
      <c r="AA107" s="2">
        <f>COUNTIFS(Data[Account],$C107,Data[Date],"&gt;="&amp;AA$4,Data[Date],"&lt;"&amp;EDATE(AA$4,1))</f>
        <v>0</v>
      </c>
      <c r="AB107" s="2">
        <f>COUNTIFS(Data[Account],$C107,Data[Date],"&gt;="&amp;AB$4,Data[Date],"&lt;"&amp;EDATE(AB$4,1))</f>
        <v>0</v>
      </c>
    </row>
    <row r="108" spans="2:28" x14ac:dyDescent="0.25">
      <c r="B108" s="3">
        <f>MAX($B$4:B107)+1</f>
        <v>104</v>
      </c>
      <c r="C108" t="str" cm="1">
        <f t="array" ref="C108">IFERROR(INDEX(Data[Account],MATCH(0,INDEX(COUNTIF($C$4:C107,Data[Account]),0),0)),"")</f>
        <v>GIZ</v>
      </c>
      <c r="D108" s="1" cm="1">
        <f t="array" ref="D108">IFERROR(_xlfn.SINGLE(INDEX(Data[Date],_xlfn.AGGREGATE(15,6,1/(Data[Account]=C108)*(ROW(Data[Account])-ROW(Data[[#Headers],[Account]])),1))),"")</f>
        <v>44433</v>
      </c>
      <c r="E108" s="2">
        <f>COUNTIFS(Data[Account],$C108,Data[Date],"&gt;="&amp;E$4,Data[Date],"&lt;"&amp;EDATE(E$4,1))</f>
        <v>0</v>
      </c>
      <c r="F108" s="2">
        <f>COUNTIFS(Data[Account],$C108,Data[Date],"&gt;="&amp;F$4,Data[Date],"&lt;"&amp;EDATE(F$4,1))</f>
        <v>0</v>
      </c>
      <c r="G108" s="2">
        <f>COUNTIFS(Data[Account],$C108,Data[Date],"&gt;="&amp;G$4,Data[Date],"&lt;"&amp;EDATE(G$4,1))</f>
        <v>0</v>
      </c>
      <c r="H108" s="2">
        <f>COUNTIFS(Data[Account],$C108,Data[Date],"&gt;="&amp;H$4,Data[Date],"&lt;"&amp;EDATE(H$4,1))</f>
        <v>0</v>
      </c>
      <c r="I108" s="2">
        <f>COUNTIFS(Data[Account],$C108,Data[Date],"&gt;="&amp;I$4,Data[Date],"&lt;"&amp;EDATE(I$4,1))</f>
        <v>0</v>
      </c>
      <c r="J108" s="2">
        <f>COUNTIFS(Data[Account],$C108,Data[Date],"&gt;="&amp;J$4,Data[Date],"&lt;"&amp;EDATE(J$4,1))</f>
        <v>0</v>
      </c>
      <c r="K108" s="2">
        <f>COUNTIFS(Data[Account],$C108,Data[Date],"&gt;="&amp;K$4,Data[Date],"&lt;"&amp;EDATE(K$4,1))</f>
        <v>0</v>
      </c>
      <c r="L108" s="2">
        <f>COUNTIFS(Data[Account],$C108,Data[Date],"&gt;="&amp;L$4,Data[Date],"&lt;"&amp;EDATE(L$4,1))</f>
        <v>0</v>
      </c>
      <c r="M108" s="2">
        <f>COUNTIFS(Data[Account],$C108,Data[Date],"&gt;="&amp;M$4,Data[Date],"&lt;"&amp;EDATE(M$4,1))</f>
        <v>0</v>
      </c>
      <c r="N108" s="2">
        <f>COUNTIFS(Data[Account],$C108,Data[Date],"&gt;="&amp;N$4,Data[Date],"&lt;"&amp;EDATE(N$4,1))</f>
        <v>0</v>
      </c>
      <c r="O108" s="2">
        <f>COUNTIFS(Data[Account],$C108,Data[Date],"&gt;="&amp;O$4,Data[Date],"&lt;"&amp;EDATE(O$4,1))</f>
        <v>0</v>
      </c>
      <c r="P108" s="2">
        <f>COUNTIFS(Data[Account],$C108,Data[Date],"&gt;="&amp;P$4,Data[Date],"&lt;"&amp;EDATE(P$4,1))</f>
        <v>0</v>
      </c>
      <c r="Q108" s="2">
        <f>COUNTIFS(Data[Account],$C108,Data[Date],"&gt;="&amp;Q$4,Data[Date],"&lt;"&amp;EDATE(Q$4,1))</f>
        <v>0</v>
      </c>
      <c r="R108" s="2">
        <f>COUNTIFS(Data[Account],$C108,Data[Date],"&gt;="&amp;R$4,Data[Date],"&lt;"&amp;EDATE(R$4,1))</f>
        <v>2</v>
      </c>
      <c r="S108" s="2">
        <f>COUNTIFS(Data[Account],$C108,Data[Date],"&gt;="&amp;S$4,Data[Date],"&lt;"&amp;EDATE(S$4,1))</f>
        <v>2</v>
      </c>
      <c r="T108" s="2">
        <f>COUNTIFS(Data[Account],$C108,Data[Date],"&gt;="&amp;T$4,Data[Date],"&lt;"&amp;EDATE(T$4,1))</f>
        <v>0</v>
      </c>
      <c r="U108" s="2">
        <f>COUNTIFS(Data[Account],$C108,Data[Date],"&gt;="&amp;U$4,Data[Date],"&lt;"&amp;EDATE(U$4,1))</f>
        <v>0</v>
      </c>
      <c r="V108" s="2">
        <f>COUNTIFS(Data[Account],$C108,Data[Date],"&gt;="&amp;V$4,Data[Date],"&lt;"&amp;EDATE(V$4,1))</f>
        <v>0</v>
      </c>
      <c r="W108" s="2">
        <f>COUNTIFS(Data[Account],$C108,Data[Date],"&gt;="&amp;W$4,Data[Date],"&lt;"&amp;EDATE(W$4,1))</f>
        <v>0</v>
      </c>
      <c r="X108" s="2">
        <f>COUNTIFS(Data[Account],$C108,Data[Date],"&gt;="&amp;X$4,Data[Date],"&lt;"&amp;EDATE(X$4,1))</f>
        <v>1</v>
      </c>
      <c r="Y108" s="2">
        <f>COUNTIFS(Data[Account],$C108,Data[Date],"&gt;="&amp;Y$4,Data[Date],"&lt;"&amp;EDATE(Y$4,1))</f>
        <v>0</v>
      </c>
      <c r="Z108" s="2">
        <f>COUNTIFS(Data[Account],$C108,Data[Date],"&gt;="&amp;Z$4,Data[Date],"&lt;"&amp;EDATE(Z$4,1))</f>
        <v>0</v>
      </c>
      <c r="AA108" s="2">
        <f>COUNTIFS(Data[Account],$C108,Data[Date],"&gt;="&amp;AA$4,Data[Date],"&lt;"&amp;EDATE(AA$4,1))</f>
        <v>0</v>
      </c>
      <c r="AB108" s="2">
        <f>COUNTIFS(Data[Account],$C108,Data[Date],"&gt;="&amp;AB$4,Data[Date],"&lt;"&amp;EDATE(AB$4,1))</f>
        <v>0</v>
      </c>
    </row>
    <row r="109" spans="2:28" x14ac:dyDescent="0.25">
      <c r="B109" s="3">
        <f>MAX($B$4:B108)+1</f>
        <v>105</v>
      </c>
      <c r="C109" t="str" cm="1">
        <f t="array" ref="C109">IFERROR(INDEX(Data[Account],MATCH(0,INDEX(COUNTIF($C$4:C108,Data[Account]),0),0)),"")</f>
        <v>Navana Foods</v>
      </c>
      <c r="D109" s="1" cm="1">
        <f t="array" ref="D109">IFERROR(_xlfn.SINGLE(INDEX(Data[Date],_xlfn.AGGREGATE(15,6,1/(Data[Account]=C109)*(ROW(Data[Account])-ROW(Data[[#Headers],[Account]])),1))),"")</f>
        <v>44446</v>
      </c>
      <c r="E109" s="2">
        <f>COUNTIFS(Data[Account],$C109,Data[Date],"&gt;="&amp;E$4,Data[Date],"&lt;"&amp;EDATE(E$4,1))</f>
        <v>0</v>
      </c>
      <c r="F109" s="2">
        <f>COUNTIFS(Data[Account],$C109,Data[Date],"&gt;="&amp;F$4,Data[Date],"&lt;"&amp;EDATE(F$4,1))</f>
        <v>0</v>
      </c>
      <c r="G109" s="2">
        <f>COUNTIFS(Data[Account],$C109,Data[Date],"&gt;="&amp;G$4,Data[Date],"&lt;"&amp;EDATE(G$4,1))</f>
        <v>0</v>
      </c>
      <c r="H109" s="2">
        <f>COUNTIFS(Data[Account],$C109,Data[Date],"&gt;="&amp;H$4,Data[Date],"&lt;"&amp;EDATE(H$4,1))</f>
        <v>0</v>
      </c>
      <c r="I109" s="2">
        <f>COUNTIFS(Data[Account],$C109,Data[Date],"&gt;="&amp;I$4,Data[Date],"&lt;"&amp;EDATE(I$4,1))</f>
        <v>0</v>
      </c>
      <c r="J109" s="2">
        <f>COUNTIFS(Data[Account],$C109,Data[Date],"&gt;="&amp;J$4,Data[Date],"&lt;"&amp;EDATE(J$4,1))</f>
        <v>0</v>
      </c>
      <c r="K109" s="2">
        <f>COUNTIFS(Data[Account],$C109,Data[Date],"&gt;="&amp;K$4,Data[Date],"&lt;"&amp;EDATE(K$4,1))</f>
        <v>0</v>
      </c>
      <c r="L109" s="2">
        <f>COUNTIFS(Data[Account],$C109,Data[Date],"&gt;="&amp;L$4,Data[Date],"&lt;"&amp;EDATE(L$4,1))</f>
        <v>0</v>
      </c>
      <c r="M109" s="2">
        <f>COUNTIFS(Data[Account],$C109,Data[Date],"&gt;="&amp;M$4,Data[Date],"&lt;"&amp;EDATE(M$4,1))</f>
        <v>0</v>
      </c>
      <c r="N109" s="2">
        <f>COUNTIFS(Data[Account],$C109,Data[Date],"&gt;="&amp;N$4,Data[Date],"&lt;"&amp;EDATE(N$4,1))</f>
        <v>0</v>
      </c>
      <c r="O109" s="2">
        <f>COUNTIFS(Data[Account],$C109,Data[Date],"&gt;="&amp;O$4,Data[Date],"&lt;"&amp;EDATE(O$4,1))</f>
        <v>0</v>
      </c>
      <c r="P109" s="2">
        <f>COUNTIFS(Data[Account],$C109,Data[Date],"&gt;="&amp;P$4,Data[Date],"&lt;"&amp;EDATE(P$4,1))</f>
        <v>0</v>
      </c>
      <c r="Q109" s="2">
        <f>COUNTIFS(Data[Account],$C109,Data[Date],"&gt;="&amp;Q$4,Data[Date],"&lt;"&amp;EDATE(Q$4,1))</f>
        <v>0</v>
      </c>
      <c r="R109" s="2">
        <f>COUNTIFS(Data[Account],$C109,Data[Date],"&gt;="&amp;R$4,Data[Date],"&lt;"&amp;EDATE(R$4,1))</f>
        <v>0</v>
      </c>
      <c r="S109" s="2">
        <f>COUNTIFS(Data[Account],$C109,Data[Date],"&gt;="&amp;S$4,Data[Date],"&lt;"&amp;EDATE(S$4,1))</f>
        <v>2</v>
      </c>
      <c r="T109" s="2">
        <f>COUNTIFS(Data[Account],$C109,Data[Date],"&gt;="&amp;T$4,Data[Date],"&lt;"&amp;EDATE(T$4,1))</f>
        <v>1</v>
      </c>
      <c r="U109" s="2">
        <f>COUNTIFS(Data[Account],$C109,Data[Date],"&gt;="&amp;U$4,Data[Date],"&lt;"&amp;EDATE(U$4,1))</f>
        <v>1</v>
      </c>
      <c r="V109" s="2">
        <f>COUNTIFS(Data[Account],$C109,Data[Date],"&gt;="&amp;V$4,Data[Date],"&lt;"&amp;EDATE(V$4,1))</f>
        <v>1</v>
      </c>
      <c r="W109" s="2">
        <f>COUNTIFS(Data[Account],$C109,Data[Date],"&gt;="&amp;W$4,Data[Date],"&lt;"&amp;EDATE(W$4,1))</f>
        <v>2</v>
      </c>
      <c r="X109" s="2">
        <f>COUNTIFS(Data[Account],$C109,Data[Date],"&gt;="&amp;X$4,Data[Date],"&lt;"&amp;EDATE(X$4,1))</f>
        <v>2</v>
      </c>
      <c r="Y109" s="2">
        <f>COUNTIFS(Data[Account],$C109,Data[Date],"&gt;="&amp;Y$4,Data[Date],"&lt;"&amp;EDATE(Y$4,1))</f>
        <v>0</v>
      </c>
      <c r="Z109" s="2">
        <f>COUNTIFS(Data[Account],$C109,Data[Date],"&gt;="&amp;Z$4,Data[Date],"&lt;"&amp;EDATE(Z$4,1))</f>
        <v>0</v>
      </c>
      <c r="AA109" s="2">
        <f>COUNTIFS(Data[Account],$C109,Data[Date],"&gt;="&amp;AA$4,Data[Date],"&lt;"&amp;EDATE(AA$4,1))</f>
        <v>0</v>
      </c>
      <c r="AB109" s="2">
        <f>COUNTIFS(Data[Account],$C109,Data[Date],"&gt;="&amp;AB$4,Data[Date],"&lt;"&amp;EDATE(AB$4,1))</f>
        <v>0</v>
      </c>
    </row>
    <row r="110" spans="2:28" x14ac:dyDescent="0.25">
      <c r="B110" s="3">
        <f>MAX($B$4:B109)+1</f>
        <v>106</v>
      </c>
      <c r="C110" t="str" cm="1">
        <f t="array" ref="C110">IFERROR(INDEX(Data[Account],MATCH(0,INDEX(COUNTIF($C$4:C109,Data[Account]),0),0)),"")</f>
        <v>BRAC International</v>
      </c>
      <c r="D110" s="1" cm="1">
        <f t="array" ref="D110">IFERROR(_xlfn.SINGLE(INDEX(Data[Date],_xlfn.AGGREGATE(15,6,1/(Data[Account]=C110)*(ROW(Data[Account])-ROW(Data[[#Headers],[Account]])),1))),"")</f>
        <v>44450</v>
      </c>
      <c r="E110" s="2">
        <f>COUNTIFS(Data[Account],$C110,Data[Date],"&gt;="&amp;E$4,Data[Date],"&lt;"&amp;EDATE(E$4,1))</f>
        <v>0</v>
      </c>
      <c r="F110" s="2">
        <f>COUNTIFS(Data[Account],$C110,Data[Date],"&gt;="&amp;F$4,Data[Date],"&lt;"&amp;EDATE(F$4,1))</f>
        <v>0</v>
      </c>
      <c r="G110" s="2">
        <f>COUNTIFS(Data[Account],$C110,Data[Date],"&gt;="&amp;G$4,Data[Date],"&lt;"&amp;EDATE(G$4,1))</f>
        <v>0</v>
      </c>
      <c r="H110" s="2">
        <f>COUNTIFS(Data[Account],$C110,Data[Date],"&gt;="&amp;H$4,Data[Date],"&lt;"&amp;EDATE(H$4,1))</f>
        <v>0</v>
      </c>
      <c r="I110" s="2">
        <f>COUNTIFS(Data[Account],$C110,Data[Date],"&gt;="&amp;I$4,Data[Date],"&lt;"&amp;EDATE(I$4,1))</f>
        <v>0</v>
      </c>
      <c r="J110" s="2">
        <f>COUNTIFS(Data[Account],$C110,Data[Date],"&gt;="&amp;J$4,Data[Date],"&lt;"&amp;EDATE(J$4,1))</f>
        <v>0</v>
      </c>
      <c r="K110" s="2">
        <f>COUNTIFS(Data[Account],$C110,Data[Date],"&gt;="&amp;K$4,Data[Date],"&lt;"&amp;EDATE(K$4,1))</f>
        <v>0</v>
      </c>
      <c r="L110" s="2">
        <f>COUNTIFS(Data[Account],$C110,Data[Date],"&gt;="&amp;L$4,Data[Date],"&lt;"&amp;EDATE(L$4,1))</f>
        <v>0</v>
      </c>
      <c r="M110" s="2">
        <f>COUNTIFS(Data[Account],$C110,Data[Date],"&gt;="&amp;M$4,Data[Date],"&lt;"&amp;EDATE(M$4,1))</f>
        <v>0</v>
      </c>
      <c r="N110" s="2">
        <f>COUNTIFS(Data[Account],$C110,Data[Date],"&gt;="&amp;N$4,Data[Date],"&lt;"&amp;EDATE(N$4,1))</f>
        <v>0</v>
      </c>
      <c r="O110" s="2">
        <f>COUNTIFS(Data[Account],$C110,Data[Date],"&gt;="&amp;O$4,Data[Date],"&lt;"&amp;EDATE(O$4,1))</f>
        <v>0</v>
      </c>
      <c r="P110" s="2">
        <f>COUNTIFS(Data[Account],$C110,Data[Date],"&gt;="&amp;P$4,Data[Date],"&lt;"&amp;EDATE(P$4,1))</f>
        <v>0</v>
      </c>
      <c r="Q110" s="2">
        <f>COUNTIFS(Data[Account],$C110,Data[Date],"&gt;="&amp;Q$4,Data[Date],"&lt;"&amp;EDATE(Q$4,1))</f>
        <v>0</v>
      </c>
      <c r="R110" s="2">
        <f>COUNTIFS(Data[Account],$C110,Data[Date],"&gt;="&amp;R$4,Data[Date],"&lt;"&amp;EDATE(R$4,1))</f>
        <v>0</v>
      </c>
      <c r="S110" s="2">
        <f>COUNTIFS(Data[Account],$C110,Data[Date],"&gt;="&amp;S$4,Data[Date],"&lt;"&amp;EDATE(S$4,1))</f>
        <v>2</v>
      </c>
      <c r="T110" s="2">
        <f>COUNTIFS(Data[Account],$C110,Data[Date],"&gt;="&amp;T$4,Data[Date],"&lt;"&amp;EDATE(T$4,1))</f>
        <v>0</v>
      </c>
      <c r="U110" s="2">
        <f>COUNTIFS(Data[Account],$C110,Data[Date],"&gt;="&amp;U$4,Data[Date],"&lt;"&amp;EDATE(U$4,1))</f>
        <v>0</v>
      </c>
      <c r="V110" s="2">
        <f>COUNTIFS(Data[Account],$C110,Data[Date],"&gt;="&amp;V$4,Data[Date],"&lt;"&amp;EDATE(V$4,1))</f>
        <v>4</v>
      </c>
      <c r="W110" s="2">
        <f>COUNTIFS(Data[Account],$C110,Data[Date],"&gt;="&amp;W$4,Data[Date],"&lt;"&amp;EDATE(W$4,1))</f>
        <v>1</v>
      </c>
      <c r="X110" s="2">
        <f>COUNTIFS(Data[Account],$C110,Data[Date],"&gt;="&amp;X$4,Data[Date],"&lt;"&amp;EDATE(X$4,1))</f>
        <v>0</v>
      </c>
      <c r="Y110" s="2">
        <f>COUNTIFS(Data[Account],$C110,Data[Date],"&gt;="&amp;Y$4,Data[Date],"&lt;"&amp;EDATE(Y$4,1))</f>
        <v>1</v>
      </c>
      <c r="Z110" s="2">
        <f>COUNTIFS(Data[Account],$C110,Data[Date],"&gt;="&amp;Z$4,Data[Date],"&lt;"&amp;EDATE(Z$4,1))</f>
        <v>0</v>
      </c>
      <c r="AA110" s="2">
        <f>COUNTIFS(Data[Account],$C110,Data[Date],"&gt;="&amp;AA$4,Data[Date],"&lt;"&amp;EDATE(AA$4,1))</f>
        <v>0</v>
      </c>
      <c r="AB110" s="2">
        <f>COUNTIFS(Data[Account],$C110,Data[Date],"&gt;="&amp;AB$4,Data[Date],"&lt;"&amp;EDATE(AB$4,1))</f>
        <v>0</v>
      </c>
    </row>
    <row r="111" spans="2:28" x14ac:dyDescent="0.25">
      <c r="B111" s="3">
        <f>MAX($B$4:B110)+1</f>
        <v>107</v>
      </c>
      <c r="C111" t="str" cm="1">
        <f t="array" ref="C111">IFERROR(INDEX(Data[Account],MATCH(0,INDEX(COUNTIF($C$4:C110,Data[Account]),0),0)),"")</f>
        <v>New Asia - JMI Group</v>
      </c>
      <c r="D111" s="1" cm="1">
        <f t="array" ref="D111">IFERROR(_xlfn.SINGLE(INDEX(Data[Date],_xlfn.AGGREGATE(15,6,1/(Data[Account]=C111)*(ROW(Data[Account])-ROW(Data[[#Headers],[Account]])),1))),"")</f>
        <v>44469</v>
      </c>
      <c r="E111" s="2">
        <f>COUNTIFS(Data[Account],$C111,Data[Date],"&gt;="&amp;E$4,Data[Date],"&lt;"&amp;EDATE(E$4,1))</f>
        <v>0</v>
      </c>
      <c r="F111" s="2">
        <f>COUNTIFS(Data[Account],$C111,Data[Date],"&gt;="&amp;F$4,Data[Date],"&lt;"&amp;EDATE(F$4,1))</f>
        <v>0</v>
      </c>
      <c r="G111" s="2">
        <f>COUNTIFS(Data[Account],$C111,Data[Date],"&gt;="&amp;G$4,Data[Date],"&lt;"&amp;EDATE(G$4,1))</f>
        <v>0</v>
      </c>
      <c r="H111" s="2">
        <f>COUNTIFS(Data[Account],$C111,Data[Date],"&gt;="&amp;H$4,Data[Date],"&lt;"&amp;EDATE(H$4,1))</f>
        <v>0</v>
      </c>
      <c r="I111" s="2">
        <f>COUNTIFS(Data[Account],$C111,Data[Date],"&gt;="&amp;I$4,Data[Date],"&lt;"&amp;EDATE(I$4,1))</f>
        <v>0</v>
      </c>
      <c r="J111" s="2">
        <f>COUNTIFS(Data[Account],$C111,Data[Date],"&gt;="&amp;J$4,Data[Date],"&lt;"&amp;EDATE(J$4,1))</f>
        <v>0</v>
      </c>
      <c r="K111" s="2">
        <f>COUNTIFS(Data[Account],$C111,Data[Date],"&gt;="&amp;K$4,Data[Date],"&lt;"&amp;EDATE(K$4,1))</f>
        <v>0</v>
      </c>
      <c r="L111" s="2">
        <f>COUNTIFS(Data[Account],$C111,Data[Date],"&gt;="&amp;L$4,Data[Date],"&lt;"&amp;EDATE(L$4,1))</f>
        <v>0</v>
      </c>
      <c r="M111" s="2">
        <f>COUNTIFS(Data[Account],$C111,Data[Date],"&gt;="&amp;M$4,Data[Date],"&lt;"&amp;EDATE(M$4,1))</f>
        <v>0</v>
      </c>
      <c r="N111" s="2">
        <f>COUNTIFS(Data[Account],$C111,Data[Date],"&gt;="&amp;N$4,Data[Date],"&lt;"&amp;EDATE(N$4,1))</f>
        <v>0</v>
      </c>
      <c r="O111" s="2">
        <f>COUNTIFS(Data[Account],$C111,Data[Date],"&gt;="&amp;O$4,Data[Date],"&lt;"&amp;EDATE(O$4,1))</f>
        <v>0</v>
      </c>
      <c r="P111" s="2">
        <f>COUNTIFS(Data[Account],$C111,Data[Date],"&gt;="&amp;P$4,Data[Date],"&lt;"&amp;EDATE(P$4,1))</f>
        <v>0</v>
      </c>
      <c r="Q111" s="2">
        <f>COUNTIFS(Data[Account],$C111,Data[Date],"&gt;="&amp;Q$4,Data[Date],"&lt;"&amp;EDATE(Q$4,1))</f>
        <v>0</v>
      </c>
      <c r="R111" s="2">
        <f>COUNTIFS(Data[Account],$C111,Data[Date],"&gt;="&amp;R$4,Data[Date],"&lt;"&amp;EDATE(R$4,1))</f>
        <v>0</v>
      </c>
      <c r="S111" s="2">
        <f>COUNTIFS(Data[Account],$C111,Data[Date],"&gt;="&amp;S$4,Data[Date],"&lt;"&amp;EDATE(S$4,1))</f>
        <v>1</v>
      </c>
      <c r="T111" s="2">
        <f>COUNTIFS(Data[Account],$C111,Data[Date],"&gt;="&amp;T$4,Data[Date],"&lt;"&amp;EDATE(T$4,1))</f>
        <v>6</v>
      </c>
      <c r="U111" s="2">
        <f>COUNTIFS(Data[Account],$C111,Data[Date],"&gt;="&amp;U$4,Data[Date],"&lt;"&amp;EDATE(U$4,1))</f>
        <v>0</v>
      </c>
      <c r="V111" s="2">
        <f>COUNTIFS(Data[Account],$C111,Data[Date],"&gt;="&amp;V$4,Data[Date],"&lt;"&amp;EDATE(V$4,1))</f>
        <v>0</v>
      </c>
      <c r="W111" s="2">
        <f>COUNTIFS(Data[Account],$C111,Data[Date],"&gt;="&amp;W$4,Data[Date],"&lt;"&amp;EDATE(W$4,1))</f>
        <v>0</v>
      </c>
      <c r="X111" s="2">
        <f>COUNTIFS(Data[Account],$C111,Data[Date],"&gt;="&amp;X$4,Data[Date],"&lt;"&amp;EDATE(X$4,1))</f>
        <v>0</v>
      </c>
      <c r="Y111" s="2">
        <f>COUNTIFS(Data[Account],$C111,Data[Date],"&gt;="&amp;Y$4,Data[Date],"&lt;"&amp;EDATE(Y$4,1))</f>
        <v>0</v>
      </c>
      <c r="Z111" s="2">
        <f>COUNTIFS(Data[Account],$C111,Data[Date],"&gt;="&amp;Z$4,Data[Date],"&lt;"&amp;EDATE(Z$4,1))</f>
        <v>0</v>
      </c>
      <c r="AA111" s="2">
        <f>COUNTIFS(Data[Account],$C111,Data[Date],"&gt;="&amp;AA$4,Data[Date],"&lt;"&amp;EDATE(AA$4,1))</f>
        <v>0</v>
      </c>
      <c r="AB111" s="2">
        <f>COUNTIFS(Data[Account],$C111,Data[Date],"&gt;="&amp;AB$4,Data[Date],"&lt;"&amp;EDATE(AB$4,1))</f>
        <v>0</v>
      </c>
    </row>
    <row r="112" spans="2:28" x14ac:dyDescent="0.25">
      <c r="B112" s="3">
        <f>MAX($B$4:B111)+1</f>
        <v>108</v>
      </c>
      <c r="C112" t="str" cm="1">
        <f t="array" ref="C112">IFERROR(INDEX(Data[Account],MATCH(0,INDEX(COUNTIF($C$4:C111,Data[Account]),0),0)),"")</f>
        <v>The Padma Bank Ltd</v>
      </c>
      <c r="D112" s="1" cm="1">
        <f t="array" ref="D112">IFERROR(_xlfn.SINGLE(INDEX(Data[Date],_xlfn.AGGREGATE(15,6,1/(Data[Account]=C112)*(ROW(Data[Account])-ROW(Data[[#Headers],[Account]])),1))),"")</f>
        <v>44469</v>
      </c>
      <c r="E112" s="2">
        <f>COUNTIFS(Data[Account],$C112,Data[Date],"&gt;="&amp;E$4,Data[Date],"&lt;"&amp;EDATE(E$4,1))</f>
        <v>0</v>
      </c>
      <c r="F112" s="2">
        <f>COUNTIFS(Data[Account],$C112,Data[Date],"&gt;="&amp;F$4,Data[Date],"&lt;"&amp;EDATE(F$4,1))</f>
        <v>0</v>
      </c>
      <c r="G112" s="2">
        <f>COUNTIFS(Data[Account],$C112,Data[Date],"&gt;="&amp;G$4,Data[Date],"&lt;"&amp;EDATE(G$4,1))</f>
        <v>0</v>
      </c>
      <c r="H112" s="2">
        <f>COUNTIFS(Data[Account],$C112,Data[Date],"&gt;="&amp;H$4,Data[Date],"&lt;"&amp;EDATE(H$4,1))</f>
        <v>0</v>
      </c>
      <c r="I112" s="2">
        <f>COUNTIFS(Data[Account],$C112,Data[Date],"&gt;="&amp;I$4,Data[Date],"&lt;"&amp;EDATE(I$4,1))</f>
        <v>0</v>
      </c>
      <c r="J112" s="2">
        <f>COUNTIFS(Data[Account],$C112,Data[Date],"&gt;="&amp;J$4,Data[Date],"&lt;"&amp;EDATE(J$4,1))</f>
        <v>0</v>
      </c>
      <c r="K112" s="2">
        <f>COUNTIFS(Data[Account],$C112,Data[Date],"&gt;="&amp;K$4,Data[Date],"&lt;"&amp;EDATE(K$4,1))</f>
        <v>0</v>
      </c>
      <c r="L112" s="2">
        <f>COUNTIFS(Data[Account],$C112,Data[Date],"&gt;="&amp;L$4,Data[Date],"&lt;"&amp;EDATE(L$4,1))</f>
        <v>0</v>
      </c>
      <c r="M112" s="2">
        <f>COUNTIFS(Data[Account],$C112,Data[Date],"&gt;="&amp;M$4,Data[Date],"&lt;"&amp;EDATE(M$4,1))</f>
        <v>0</v>
      </c>
      <c r="N112" s="2">
        <f>COUNTIFS(Data[Account],$C112,Data[Date],"&gt;="&amp;N$4,Data[Date],"&lt;"&amp;EDATE(N$4,1))</f>
        <v>0</v>
      </c>
      <c r="O112" s="2">
        <f>COUNTIFS(Data[Account],$C112,Data[Date],"&gt;="&amp;O$4,Data[Date],"&lt;"&amp;EDATE(O$4,1))</f>
        <v>0</v>
      </c>
      <c r="P112" s="2">
        <f>COUNTIFS(Data[Account],$C112,Data[Date],"&gt;="&amp;P$4,Data[Date],"&lt;"&amp;EDATE(P$4,1))</f>
        <v>0</v>
      </c>
      <c r="Q112" s="2">
        <f>COUNTIFS(Data[Account],$C112,Data[Date],"&gt;="&amp;Q$4,Data[Date],"&lt;"&amp;EDATE(Q$4,1))</f>
        <v>0</v>
      </c>
      <c r="R112" s="2">
        <f>COUNTIFS(Data[Account],$C112,Data[Date],"&gt;="&amp;R$4,Data[Date],"&lt;"&amp;EDATE(R$4,1))</f>
        <v>0</v>
      </c>
      <c r="S112" s="2">
        <f>COUNTIFS(Data[Account],$C112,Data[Date],"&gt;="&amp;S$4,Data[Date],"&lt;"&amp;EDATE(S$4,1))</f>
        <v>1</v>
      </c>
      <c r="T112" s="2">
        <f>COUNTIFS(Data[Account],$C112,Data[Date],"&gt;="&amp;T$4,Data[Date],"&lt;"&amp;EDATE(T$4,1))</f>
        <v>4</v>
      </c>
      <c r="U112" s="2">
        <f>COUNTIFS(Data[Account],$C112,Data[Date],"&gt;="&amp;U$4,Data[Date],"&lt;"&amp;EDATE(U$4,1))</f>
        <v>0</v>
      </c>
      <c r="V112" s="2">
        <f>COUNTIFS(Data[Account],$C112,Data[Date],"&gt;="&amp;V$4,Data[Date],"&lt;"&amp;EDATE(V$4,1))</f>
        <v>0</v>
      </c>
      <c r="W112" s="2">
        <f>COUNTIFS(Data[Account],$C112,Data[Date],"&gt;="&amp;W$4,Data[Date],"&lt;"&amp;EDATE(W$4,1))</f>
        <v>0</v>
      </c>
      <c r="X112" s="2">
        <f>COUNTIFS(Data[Account],$C112,Data[Date],"&gt;="&amp;X$4,Data[Date],"&lt;"&amp;EDATE(X$4,1))</f>
        <v>0</v>
      </c>
      <c r="Y112" s="2">
        <f>COUNTIFS(Data[Account],$C112,Data[Date],"&gt;="&amp;Y$4,Data[Date],"&lt;"&amp;EDATE(Y$4,1))</f>
        <v>0</v>
      </c>
      <c r="Z112" s="2">
        <f>COUNTIFS(Data[Account],$C112,Data[Date],"&gt;="&amp;Z$4,Data[Date],"&lt;"&amp;EDATE(Z$4,1))</f>
        <v>0</v>
      </c>
      <c r="AA112" s="2">
        <f>COUNTIFS(Data[Account],$C112,Data[Date],"&gt;="&amp;AA$4,Data[Date],"&lt;"&amp;EDATE(AA$4,1))</f>
        <v>0</v>
      </c>
      <c r="AB112" s="2">
        <f>COUNTIFS(Data[Account],$C112,Data[Date],"&gt;="&amp;AB$4,Data[Date],"&lt;"&amp;EDATE(AB$4,1))</f>
        <v>0</v>
      </c>
    </row>
    <row r="113" spans="2:28" x14ac:dyDescent="0.25">
      <c r="B113" s="3">
        <f>MAX($B$4:B112)+1</f>
        <v>109</v>
      </c>
      <c r="C113" t="str" cm="1">
        <f t="array" ref="C113">IFERROR(INDEX(Data[Account],MATCH(0,INDEX(COUNTIF($C$4:C112,Data[Account]),0),0)),"")</f>
        <v>CARDIFF International School</v>
      </c>
      <c r="D113" s="1" cm="1">
        <f t="array" ref="D113">IFERROR(_xlfn.SINGLE(INDEX(Data[Date],_xlfn.AGGREGATE(15,6,1/(Data[Account]=C113)*(ROW(Data[Account])-ROW(Data[[#Headers],[Account]])),1))),"")</f>
        <v>44477</v>
      </c>
      <c r="E113" s="2">
        <f>COUNTIFS(Data[Account],$C113,Data[Date],"&gt;="&amp;E$4,Data[Date],"&lt;"&amp;EDATE(E$4,1))</f>
        <v>0</v>
      </c>
      <c r="F113" s="2">
        <f>COUNTIFS(Data[Account],$C113,Data[Date],"&gt;="&amp;F$4,Data[Date],"&lt;"&amp;EDATE(F$4,1))</f>
        <v>0</v>
      </c>
      <c r="G113" s="2">
        <f>COUNTIFS(Data[Account],$C113,Data[Date],"&gt;="&amp;G$4,Data[Date],"&lt;"&amp;EDATE(G$4,1))</f>
        <v>0</v>
      </c>
      <c r="H113" s="2">
        <f>COUNTIFS(Data[Account],$C113,Data[Date],"&gt;="&amp;H$4,Data[Date],"&lt;"&amp;EDATE(H$4,1))</f>
        <v>0</v>
      </c>
      <c r="I113" s="2">
        <f>COUNTIFS(Data[Account],$C113,Data[Date],"&gt;="&amp;I$4,Data[Date],"&lt;"&amp;EDATE(I$4,1))</f>
        <v>0</v>
      </c>
      <c r="J113" s="2">
        <f>COUNTIFS(Data[Account],$C113,Data[Date],"&gt;="&amp;J$4,Data[Date],"&lt;"&amp;EDATE(J$4,1))</f>
        <v>0</v>
      </c>
      <c r="K113" s="2">
        <f>COUNTIFS(Data[Account],$C113,Data[Date],"&gt;="&amp;K$4,Data[Date],"&lt;"&amp;EDATE(K$4,1))</f>
        <v>0</v>
      </c>
      <c r="L113" s="2">
        <f>COUNTIFS(Data[Account],$C113,Data[Date],"&gt;="&amp;L$4,Data[Date],"&lt;"&amp;EDATE(L$4,1))</f>
        <v>0</v>
      </c>
      <c r="M113" s="2">
        <f>COUNTIFS(Data[Account],$C113,Data[Date],"&gt;="&amp;M$4,Data[Date],"&lt;"&amp;EDATE(M$4,1))</f>
        <v>0</v>
      </c>
      <c r="N113" s="2">
        <f>COUNTIFS(Data[Account],$C113,Data[Date],"&gt;="&amp;N$4,Data[Date],"&lt;"&amp;EDATE(N$4,1))</f>
        <v>0</v>
      </c>
      <c r="O113" s="2">
        <f>COUNTIFS(Data[Account],$C113,Data[Date],"&gt;="&amp;O$4,Data[Date],"&lt;"&amp;EDATE(O$4,1))</f>
        <v>0</v>
      </c>
      <c r="P113" s="2">
        <f>COUNTIFS(Data[Account],$C113,Data[Date],"&gt;="&amp;P$4,Data[Date],"&lt;"&amp;EDATE(P$4,1))</f>
        <v>0</v>
      </c>
      <c r="Q113" s="2">
        <f>COUNTIFS(Data[Account],$C113,Data[Date],"&gt;="&amp;Q$4,Data[Date],"&lt;"&amp;EDATE(Q$4,1))</f>
        <v>0</v>
      </c>
      <c r="R113" s="2">
        <f>COUNTIFS(Data[Account],$C113,Data[Date],"&gt;="&amp;R$4,Data[Date],"&lt;"&amp;EDATE(R$4,1))</f>
        <v>0</v>
      </c>
      <c r="S113" s="2">
        <f>COUNTIFS(Data[Account],$C113,Data[Date],"&gt;="&amp;S$4,Data[Date],"&lt;"&amp;EDATE(S$4,1))</f>
        <v>0</v>
      </c>
      <c r="T113" s="2">
        <f>COUNTIFS(Data[Account],$C113,Data[Date],"&gt;="&amp;T$4,Data[Date],"&lt;"&amp;EDATE(T$4,1))</f>
        <v>3</v>
      </c>
      <c r="U113" s="2">
        <f>COUNTIFS(Data[Account],$C113,Data[Date],"&gt;="&amp;U$4,Data[Date],"&lt;"&amp;EDATE(U$4,1))</f>
        <v>2</v>
      </c>
      <c r="V113" s="2">
        <f>COUNTIFS(Data[Account],$C113,Data[Date],"&gt;="&amp;V$4,Data[Date],"&lt;"&amp;EDATE(V$4,1))</f>
        <v>1</v>
      </c>
      <c r="W113" s="2">
        <f>COUNTIFS(Data[Account],$C113,Data[Date],"&gt;="&amp;W$4,Data[Date],"&lt;"&amp;EDATE(W$4,1))</f>
        <v>1</v>
      </c>
      <c r="X113" s="2">
        <f>COUNTIFS(Data[Account],$C113,Data[Date],"&gt;="&amp;X$4,Data[Date],"&lt;"&amp;EDATE(X$4,1))</f>
        <v>0</v>
      </c>
      <c r="Y113" s="2">
        <f>COUNTIFS(Data[Account],$C113,Data[Date],"&gt;="&amp;Y$4,Data[Date],"&lt;"&amp;EDATE(Y$4,1))</f>
        <v>1</v>
      </c>
      <c r="Z113" s="2">
        <f>COUNTIFS(Data[Account],$C113,Data[Date],"&gt;="&amp;Z$4,Data[Date],"&lt;"&amp;EDATE(Z$4,1))</f>
        <v>0</v>
      </c>
      <c r="AA113" s="2">
        <f>COUNTIFS(Data[Account],$C113,Data[Date],"&gt;="&amp;AA$4,Data[Date],"&lt;"&amp;EDATE(AA$4,1))</f>
        <v>0</v>
      </c>
      <c r="AB113" s="2">
        <f>COUNTIFS(Data[Account],$C113,Data[Date],"&gt;="&amp;AB$4,Data[Date],"&lt;"&amp;EDATE(AB$4,1))</f>
        <v>0</v>
      </c>
    </row>
    <row r="114" spans="2:28" x14ac:dyDescent="0.25">
      <c r="B114" s="3">
        <f>MAX($B$4:B113)+1</f>
        <v>110</v>
      </c>
      <c r="C114" t="str" cm="1">
        <f t="array" ref="C114">IFERROR(INDEX(Data[Account],MATCH(0,INDEX(COUNTIF($C$4:C113,Data[Account]),0),0)),"")</f>
        <v>Edison DG Services</v>
      </c>
      <c r="D114" s="1" cm="1">
        <f t="array" ref="D114">IFERROR(_xlfn.SINGLE(INDEX(Data[Date],_xlfn.AGGREGATE(15,6,1/(Data[Account]=C114)*(ROW(Data[Account])-ROW(Data[[#Headers],[Account]])),1))),"")</f>
        <v>44482</v>
      </c>
      <c r="E114" s="2">
        <f>COUNTIFS(Data[Account],$C114,Data[Date],"&gt;="&amp;E$4,Data[Date],"&lt;"&amp;EDATE(E$4,1))</f>
        <v>0</v>
      </c>
      <c r="F114" s="2">
        <f>COUNTIFS(Data[Account],$C114,Data[Date],"&gt;="&amp;F$4,Data[Date],"&lt;"&amp;EDATE(F$4,1))</f>
        <v>0</v>
      </c>
      <c r="G114" s="2">
        <f>COUNTIFS(Data[Account],$C114,Data[Date],"&gt;="&amp;G$4,Data[Date],"&lt;"&amp;EDATE(G$4,1))</f>
        <v>0</v>
      </c>
      <c r="H114" s="2">
        <f>COUNTIFS(Data[Account],$C114,Data[Date],"&gt;="&amp;H$4,Data[Date],"&lt;"&amp;EDATE(H$4,1))</f>
        <v>0</v>
      </c>
      <c r="I114" s="2">
        <f>COUNTIFS(Data[Account],$C114,Data[Date],"&gt;="&amp;I$4,Data[Date],"&lt;"&amp;EDATE(I$4,1))</f>
        <v>0</v>
      </c>
      <c r="J114" s="2">
        <f>COUNTIFS(Data[Account],$C114,Data[Date],"&gt;="&amp;J$4,Data[Date],"&lt;"&amp;EDATE(J$4,1))</f>
        <v>0</v>
      </c>
      <c r="K114" s="2">
        <f>COUNTIFS(Data[Account],$C114,Data[Date],"&gt;="&amp;K$4,Data[Date],"&lt;"&amp;EDATE(K$4,1))</f>
        <v>0</v>
      </c>
      <c r="L114" s="2">
        <f>COUNTIFS(Data[Account],$C114,Data[Date],"&gt;="&amp;L$4,Data[Date],"&lt;"&amp;EDATE(L$4,1))</f>
        <v>0</v>
      </c>
      <c r="M114" s="2">
        <f>COUNTIFS(Data[Account],$C114,Data[Date],"&gt;="&amp;M$4,Data[Date],"&lt;"&amp;EDATE(M$4,1))</f>
        <v>0</v>
      </c>
      <c r="N114" s="2">
        <f>COUNTIFS(Data[Account],$C114,Data[Date],"&gt;="&amp;N$4,Data[Date],"&lt;"&amp;EDATE(N$4,1))</f>
        <v>0</v>
      </c>
      <c r="O114" s="2">
        <f>COUNTIFS(Data[Account],$C114,Data[Date],"&gt;="&amp;O$4,Data[Date],"&lt;"&amp;EDATE(O$4,1))</f>
        <v>0</v>
      </c>
      <c r="P114" s="2">
        <f>COUNTIFS(Data[Account],$C114,Data[Date],"&gt;="&amp;P$4,Data[Date],"&lt;"&amp;EDATE(P$4,1))</f>
        <v>0</v>
      </c>
      <c r="Q114" s="2">
        <f>COUNTIFS(Data[Account],$C114,Data[Date],"&gt;="&amp;Q$4,Data[Date],"&lt;"&amp;EDATE(Q$4,1))</f>
        <v>0</v>
      </c>
      <c r="R114" s="2">
        <f>COUNTIFS(Data[Account],$C114,Data[Date],"&gt;="&amp;R$4,Data[Date],"&lt;"&amp;EDATE(R$4,1))</f>
        <v>0</v>
      </c>
      <c r="S114" s="2">
        <f>COUNTIFS(Data[Account],$C114,Data[Date],"&gt;="&amp;S$4,Data[Date],"&lt;"&amp;EDATE(S$4,1))</f>
        <v>0</v>
      </c>
      <c r="T114" s="2">
        <f>COUNTIFS(Data[Account],$C114,Data[Date],"&gt;="&amp;T$4,Data[Date],"&lt;"&amp;EDATE(T$4,1))</f>
        <v>1</v>
      </c>
      <c r="U114" s="2">
        <f>COUNTIFS(Data[Account],$C114,Data[Date],"&gt;="&amp;U$4,Data[Date],"&lt;"&amp;EDATE(U$4,1))</f>
        <v>0</v>
      </c>
      <c r="V114" s="2">
        <f>COUNTIFS(Data[Account],$C114,Data[Date],"&gt;="&amp;V$4,Data[Date],"&lt;"&amp;EDATE(V$4,1))</f>
        <v>1</v>
      </c>
      <c r="W114" s="2">
        <f>COUNTIFS(Data[Account],$C114,Data[Date],"&gt;="&amp;W$4,Data[Date],"&lt;"&amp;EDATE(W$4,1))</f>
        <v>0</v>
      </c>
      <c r="X114" s="2">
        <f>COUNTIFS(Data[Account],$C114,Data[Date],"&gt;="&amp;X$4,Data[Date],"&lt;"&amp;EDATE(X$4,1))</f>
        <v>0</v>
      </c>
      <c r="Y114" s="2">
        <f>COUNTIFS(Data[Account],$C114,Data[Date],"&gt;="&amp;Y$4,Data[Date],"&lt;"&amp;EDATE(Y$4,1))</f>
        <v>0</v>
      </c>
      <c r="Z114" s="2">
        <f>COUNTIFS(Data[Account],$C114,Data[Date],"&gt;="&amp;Z$4,Data[Date],"&lt;"&amp;EDATE(Z$4,1))</f>
        <v>0</v>
      </c>
      <c r="AA114" s="2">
        <f>COUNTIFS(Data[Account],$C114,Data[Date],"&gt;="&amp;AA$4,Data[Date],"&lt;"&amp;EDATE(AA$4,1))</f>
        <v>0</v>
      </c>
      <c r="AB114" s="2">
        <f>COUNTIFS(Data[Account],$C114,Data[Date],"&gt;="&amp;AB$4,Data[Date],"&lt;"&amp;EDATE(AB$4,1))</f>
        <v>0</v>
      </c>
    </row>
    <row r="115" spans="2:28" x14ac:dyDescent="0.25">
      <c r="B115" s="3">
        <f>MAX($B$4:B114)+1</f>
        <v>111</v>
      </c>
      <c r="C115" t="str" cm="1">
        <f t="array" ref="C115">IFERROR(INDEX(Data[Account],MATCH(0,INDEX(COUNTIF($C$4:C114,Data[Account]),0),0)),"")</f>
        <v>Partex Star Group</v>
      </c>
      <c r="D115" s="1" cm="1">
        <f t="array" ref="D115">IFERROR(_xlfn.SINGLE(INDEX(Data[Date],_xlfn.AGGREGATE(15,6,1/(Data[Account]=C115)*(ROW(Data[Account])-ROW(Data[[#Headers],[Account]])),1))),"")</f>
        <v>44499</v>
      </c>
      <c r="E115" s="2">
        <f>COUNTIFS(Data[Account],$C115,Data[Date],"&gt;="&amp;E$4,Data[Date],"&lt;"&amp;EDATE(E$4,1))</f>
        <v>0</v>
      </c>
      <c r="F115" s="2">
        <f>COUNTIFS(Data[Account],$C115,Data[Date],"&gt;="&amp;F$4,Data[Date],"&lt;"&amp;EDATE(F$4,1))</f>
        <v>0</v>
      </c>
      <c r="G115" s="2">
        <f>COUNTIFS(Data[Account],$C115,Data[Date],"&gt;="&amp;G$4,Data[Date],"&lt;"&amp;EDATE(G$4,1))</f>
        <v>0</v>
      </c>
      <c r="H115" s="2">
        <f>COUNTIFS(Data[Account],$C115,Data[Date],"&gt;="&amp;H$4,Data[Date],"&lt;"&amp;EDATE(H$4,1))</f>
        <v>0</v>
      </c>
      <c r="I115" s="2">
        <f>COUNTIFS(Data[Account],$C115,Data[Date],"&gt;="&amp;I$4,Data[Date],"&lt;"&amp;EDATE(I$4,1))</f>
        <v>0</v>
      </c>
      <c r="J115" s="2">
        <f>COUNTIFS(Data[Account],$C115,Data[Date],"&gt;="&amp;J$4,Data[Date],"&lt;"&amp;EDATE(J$4,1))</f>
        <v>0</v>
      </c>
      <c r="K115" s="2">
        <f>COUNTIFS(Data[Account],$C115,Data[Date],"&gt;="&amp;K$4,Data[Date],"&lt;"&amp;EDATE(K$4,1))</f>
        <v>0</v>
      </c>
      <c r="L115" s="2">
        <f>COUNTIFS(Data[Account],$C115,Data[Date],"&gt;="&amp;L$4,Data[Date],"&lt;"&amp;EDATE(L$4,1))</f>
        <v>0</v>
      </c>
      <c r="M115" s="2">
        <f>COUNTIFS(Data[Account],$C115,Data[Date],"&gt;="&amp;M$4,Data[Date],"&lt;"&amp;EDATE(M$4,1))</f>
        <v>0</v>
      </c>
      <c r="N115" s="2">
        <f>COUNTIFS(Data[Account],$C115,Data[Date],"&gt;="&amp;N$4,Data[Date],"&lt;"&amp;EDATE(N$4,1))</f>
        <v>0</v>
      </c>
      <c r="O115" s="2">
        <f>COUNTIFS(Data[Account],$C115,Data[Date],"&gt;="&amp;O$4,Data[Date],"&lt;"&amp;EDATE(O$4,1))</f>
        <v>0</v>
      </c>
      <c r="P115" s="2">
        <f>COUNTIFS(Data[Account],$C115,Data[Date],"&gt;="&amp;P$4,Data[Date],"&lt;"&amp;EDATE(P$4,1))</f>
        <v>0</v>
      </c>
      <c r="Q115" s="2">
        <f>COUNTIFS(Data[Account],$C115,Data[Date],"&gt;="&amp;Q$4,Data[Date],"&lt;"&amp;EDATE(Q$4,1))</f>
        <v>0</v>
      </c>
      <c r="R115" s="2">
        <f>COUNTIFS(Data[Account],$C115,Data[Date],"&gt;="&amp;R$4,Data[Date],"&lt;"&amp;EDATE(R$4,1))</f>
        <v>0</v>
      </c>
      <c r="S115" s="2">
        <f>COUNTIFS(Data[Account],$C115,Data[Date],"&gt;="&amp;S$4,Data[Date],"&lt;"&amp;EDATE(S$4,1))</f>
        <v>0</v>
      </c>
      <c r="T115" s="2">
        <f>COUNTIFS(Data[Account],$C115,Data[Date],"&gt;="&amp;T$4,Data[Date],"&lt;"&amp;EDATE(T$4,1))</f>
        <v>1</v>
      </c>
      <c r="U115" s="2">
        <f>COUNTIFS(Data[Account],$C115,Data[Date],"&gt;="&amp;U$4,Data[Date],"&lt;"&amp;EDATE(U$4,1))</f>
        <v>0</v>
      </c>
      <c r="V115" s="2">
        <f>COUNTIFS(Data[Account],$C115,Data[Date],"&gt;="&amp;V$4,Data[Date],"&lt;"&amp;EDATE(V$4,1))</f>
        <v>0</v>
      </c>
      <c r="W115" s="2">
        <f>COUNTIFS(Data[Account],$C115,Data[Date],"&gt;="&amp;W$4,Data[Date],"&lt;"&amp;EDATE(W$4,1))</f>
        <v>0</v>
      </c>
      <c r="X115" s="2">
        <f>COUNTIFS(Data[Account],$C115,Data[Date],"&gt;="&amp;X$4,Data[Date],"&lt;"&amp;EDATE(X$4,1))</f>
        <v>0</v>
      </c>
      <c r="Y115" s="2">
        <f>COUNTIFS(Data[Account],$C115,Data[Date],"&gt;="&amp;Y$4,Data[Date],"&lt;"&amp;EDATE(Y$4,1))</f>
        <v>0</v>
      </c>
      <c r="Z115" s="2">
        <f>COUNTIFS(Data[Account],$C115,Data[Date],"&gt;="&amp;Z$4,Data[Date],"&lt;"&amp;EDATE(Z$4,1))</f>
        <v>0</v>
      </c>
      <c r="AA115" s="2">
        <f>COUNTIFS(Data[Account],$C115,Data[Date],"&gt;="&amp;AA$4,Data[Date],"&lt;"&amp;EDATE(AA$4,1))</f>
        <v>0</v>
      </c>
      <c r="AB115" s="2">
        <f>COUNTIFS(Data[Account],$C115,Data[Date],"&gt;="&amp;AB$4,Data[Date],"&lt;"&amp;EDATE(AB$4,1))</f>
        <v>0</v>
      </c>
    </row>
    <row r="116" spans="2:28" x14ac:dyDescent="0.25">
      <c r="B116" s="3">
        <f>MAX($B$4:B115)+1</f>
        <v>112</v>
      </c>
      <c r="C116" t="str" cm="1">
        <f t="array" ref="C116">IFERROR(INDEX(Data[Account],MATCH(0,INDEX(COUNTIF($C$4:C115,Data[Account]),0),0)),"")</f>
        <v>Epyllion</v>
      </c>
      <c r="D116" s="1" cm="1">
        <f t="array" ref="D116">IFERROR(_xlfn.SINGLE(INDEX(Data[Date],_xlfn.AGGREGATE(15,6,1/(Data[Account]=C116)*(ROW(Data[Account])-ROW(Data[[#Headers],[Account]])),1))),"")</f>
        <v>44503</v>
      </c>
      <c r="E116" s="2">
        <f>COUNTIFS(Data[Account],$C116,Data[Date],"&gt;="&amp;E$4,Data[Date],"&lt;"&amp;EDATE(E$4,1))</f>
        <v>0</v>
      </c>
      <c r="F116" s="2">
        <f>COUNTIFS(Data[Account],$C116,Data[Date],"&gt;="&amp;F$4,Data[Date],"&lt;"&amp;EDATE(F$4,1))</f>
        <v>0</v>
      </c>
      <c r="G116" s="2">
        <f>COUNTIFS(Data[Account],$C116,Data[Date],"&gt;="&amp;G$4,Data[Date],"&lt;"&amp;EDATE(G$4,1))</f>
        <v>0</v>
      </c>
      <c r="H116" s="2">
        <f>COUNTIFS(Data[Account],$C116,Data[Date],"&gt;="&amp;H$4,Data[Date],"&lt;"&amp;EDATE(H$4,1))</f>
        <v>0</v>
      </c>
      <c r="I116" s="2">
        <f>COUNTIFS(Data[Account],$C116,Data[Date],"&gt;="&amp;I$4,Data[Date],"&lt;"&amp;EDATE(I$4,1))</f>
        <v>0</v>
      </c>
      <c r="J116" s="2">
        <f>COUNTIFS(Data[Account],$C116,Data[Date],"&gt;="&amp;J$4,Data[Date],"&lt;"&amp;EDATE(J$4,1))</f>
        <v>0</v>
      </c>
      <c r="K116" s="2">
        <f>COUNTIFS(Data[Account],$C116,Data[Date],"&gt;="&amp;K$4,Data[Date],"&lt;"&amp;EDATE(K$4,1))</f>
        <v>0</v>
      </c>
      <c r="L116" s="2">
        <f>COUNTIFS(Data[Account],$C116,Data[Date],"&gt;="&amp;L$4,Data[Date],"&lt;"&amp;EDATE(L$4,1))</f>
        <v>0</v>
      </c>
      <c r="M116" s="2">
        <f>COUNTIFS(Data[Account],$C116,Data[Date],"&gt;="&amp;M$4,Data[Date],"&lt;"&amp;EDATE(M$4,1))</f>
        <v>0</v>
      </c>
      <c r="N116" s="2">
        <f>COUNTIFS(Data[Account],$C116,Data[Date],"&gt;="&amp;N$4,Data[Date],"&lt;"&amp;EDATE(N$4,1))</f>
        <v>0</v>
      </c>
      <c r="O116" s="2">
        <f>COUNTIFS(Data[Account],$C116,Data[Date],"&gt;="&amp;O$4,Data[Date],"&lt;"&amp;EDATE(O$4,1))</f>
        <v>0</v>
      </c>
      <c r="P116" s="2">
        <f>COUNTIFS(Data[Account],$C116,Data[Date],"&gt;="&amp;P$4,Data[Date],"&lt;"&amp;EDATE(P$4,1))</f>
        <v>0</v>
      </c>
      <c r="Q116" s="2">
        <f>COUNTIFS(Data[Account],$C116,Data[Date],"&gt;="&amp;Q$4,Data[Date],"&lt;"&amp;EDATE(Q$4,1))</f>
        <v>0</v>
      </c>
      <c r="R116" s="2">
        <f>COUNTIFS(Data[Account],$C116,Data[Date],"&gt;="&amp;R$4,Data[Date],"&lt;"&amp;EDATE(R$4,1))</f>
        <v>0</v>
      </c>
      <c r="S116" s="2">
        <f>COUNTIFS(Data[Account],$C116,Data[Date],"&gt;="&amp;S$4,Data[Date],"&lt;"&amp;EDATE(S$4,1))</f>
        <v>0</v>
      </c>
      <c r="T116" s="2">
        <f>COUNTIFS(Data[Account],$C116,Data[Date],"&gt;="&amp;T$4,Data[Date],"&lt;"&amp;EDATE(T$4,1))</f>
        <v>0</v>
      </c>
      <c r="U116" s="2">
        <f>COUNTIFS(Data[Account],$C116,Data[Date],"&gt;="&amp;U$4,Data[Date],"&lt;"&amp;EDATE(U$4,1))</f>
        <v>13</v>
      </c>
      <c r="V116" s="2">
        <f>COUNTIFS(Data[Account],$C116,Data[Date],"&gt;="&amp;V$4,Data[Date],"&lt;"&amp;EDATE(V$4,1))</f>
        <v>9</v>
      </c>
      <c r="W116" s="2">
        <f>COUNTIFS(Data[Account],$C116,Data[Date],"&gt;="&amp;W$4,Data[Date],"&lt;"&amp;EDATE(W$4,1))</f>
        <v>8</v>
      </c>
      <c r="X116" s="2">
        <f>COUNTIFS(Data[Account],$C116,Data[Date],"&gt;="&amp;X$4,Data[Date],"&lt;"&amp;EDATE(X$4,1))</f>
        <v>4</v>
      </c>
      <c r="Y116" s="2">
        <f>COUNTIFS(Data[Account],$C116,Data[Date],"&gt;="&amp;Y$4,Data[Date],"&lt;"&amp;EDATE(Y$4,1))</f>
        <v>1</v>
      </c>
      <c r="Z116" s="2">
        <f>COUNTIFS(Data[Account],$C116,Data[Date],"&gt;="&amp;Z$4,Data[Date],"&lt;"&amp;EDATE(Z$4,1))</f>
        <v>0</v>
      </c>
      <c r="AA116" s="2">
        <f>COUNTIFS(Data[Account],$C116,Data[Date],"&gt;="&amp;AA$4,Data[Date],"&lt;"&amp;EDATE(AA$4,1))</f>
        <v>0</v>
      </c>
      <c r="AB116" s="2">
        <f>COUNTIFS(Data[Account],$C116,Data[Date],"&gt;="&amp;AB$4,Data[Date],"&lt;"&amp;EDATE(AB$4,1))</f>
        <v>0</v>
      </c>
    </row>
    <row r="117" spans="2:28" x14ac:dyDescent="0.25">
      <c r="B117" s="3">
        <f>MAX($B$4:B116)+1</f>
        <v>113</v>
      </c>
      <c r="C117" t="str" cm="1">
        <f t="array" ref="C117">IFERROR(INDEX(Data[Account],MATCH(0,INDEX(COUNTIF($C$4:C116,Data[Account]),0),0)),"")</f>
        <v>Orgenergostroy</v>
      </c>
      <c r="D117" s="1" cm="1">
        <f t="array" ref="D117">IFERROR(_xlfn.SINGLE(INDEX(Data[Date],_xlfn.AGGREGATE(15,6,1/(Data[Account]=C117)*(ROW(Data[Account])-ROW(Data[[#Headers],[Account]])),1))),"")</f>
        <v>44510</v>
      </c>
      <c r="E117" s="2">
        <f>COUNTIFS(Data[Account],$C117,Data[Date],"&gt;="&amp;E$4,Data[Date],"&lt;"&amp;EDATE(E$4,1))</f>
        <v>0</v>
      </c>
      <c r="F117" s="2">
        <f>COUNTIFS(Data[Account],$C117,Data[Date],"&gt;="&amp;F$4,Data[Date],"&lt;"&amp;EDATE(F$4,1))</f>
        <v>0</v>
      </c>
      <c r="G117" s="2">
        <f>COUNTIFS(Data[Account],$C117,Data[Date],"&gt;="&amp;G$4,Data[Date],"&lt;"&amp;EDATE(G$4,1))</f>
        <v>0</v>
      </c>
      <c r="H117" s="2">
        <f>COUNTIFS(Data[Account],$C117,Data[Date],"&gt;="&amp;H$4,Data[Date],"&lt;"&amp;EDATE(H$4,1))</f>
        <v>0</v>
      </c>
      <c r="I117" s="2">
        <f>COUNTIFS(Data[Account],$C117,Data[Date],"&gt;="&amp;I$4,Data[Date],"&lt;"&amp;EDATE(I$4,1))</f>
        <v>0</v>
      </c>
      <c r="J117" s="2">
        <f>COUNTIFS(Data[Account],$C117,Data[Date],"&gt;="&amp;J$4,Data[Date],"&lt;"&amp;EDATE(J$4,1))</f>
        <v>0</v>
      </c>
      <c r="K117" s="2">
        <f>COUNTIFS(Data[Account],$C117,Data[Date],"&gt;="&amp;K$4,Data[Date],"&lt;"&amp;EDATE(K$4,1))</f>
        <v>0</v>
      </c>
      <c r="L117" s="2">
        <f>COUNTIFS(Data[Account],$C117,Data[Date],"&gt;="&amp;L$4,Data[Date],"&lt;"&amp;EDATE(L$4,1))</f>
        <v>0</v>
      </c>
      <c r="M117" s="2">
        <f>COUNTIFS(Data[Account],$C117,Data[Date],"&gt;="&amp;M$4,Data[Date],"&lt;"&amp;EDATE(M$4,1))</f>
        <v>0</v>
      </c>
      <c r="N117" s="2">
        <f>COUNTIFS(Data[Account],$C117,Data[Date],"&gt;="&amp;N$4,Data[Date],"&lt;"&amp;EDATE(N$4,1))</f>
        <v>0</v>
      </c>
      <c r="O117" s="2">
        <f>COUNTIFS(Data[Account],$C117,Data[Date],"&gt;="&amp;O$4,Data[Date],"&lt;"&amp;EDATE(O$4,1))</f>
        <v>0</v>
      </c>
      <c r="P117" s="2">
        <f>COUNTIFS(Data[Account],$C117,Data[Date],"&gt;="&amp;P$4,Data[Date],"&lt;"&amp;EDATE(P$4,1))</f>
        <v>0</v>
      </c>
      <c r="Q117" s="2">
        <f>COUNTIFS(Data[Account],$C117,Data[Date],"&gt;="&amp;Q$4,Data[Date],"&lt;"&amp;EDATE(Q$4,1))</f>
        <v>0</v>
      </c>
      <c r="R117" s="2">
        <f>COUNTIFS(Data[Account],$C117,Data[Date],"&gt;="&amp;R$4,Data[Date],"&lt;"&amp;EDATE(R$4,1))</f>
        <v>0</v>
      </c>
      <c r="S117" s="2">
        <f>COUNTIFS(Data[Account],$C117,Data[Date],"&gt;="&amp;S$4,Data[Date],"&lt;"&amp;EDATE(S$4,1))</f>
        <v>0</v>
      </c>
      <c r="T117" s="2">
        <f>COUNTIFS(Data[Account],$C117,Data[Date],"&gt;="&amp;T$4,Data[Date],"&lt;"&amp;EDATE(T$4,1))</f>
        <v>0</v>
      </c>
      <c r="U117" s="2">
        <f>COUNTIFS(Data[Account],$C117,Data[Date],"&gt;="&amp;U$4,Data[Date],"&lt;"&amp;EDATE(U$4,1))</f>
        <v>1</v>
      </c>
      <c r="V117" s="2">
        <f>COUNTIFS(Data[Account],$C117,Data[Date],"&gt;="&amp;V$4,Data[Date],"&lt;"&amp;EDATE(V$4,1))</f>
        <v>0</v>
      </c>
      <c r="W117" s="2">
        <f>COUNTIFS(Data[Account],$C117,Data[Date],"&gt;="&amp;W$4,Data[Date],"&lt;"&amp;EDATE(W$4,1))</f>
        <v>0</v>
      </c>
      <c r="X117" s="2">
        <f>COUNTIFS(Data[Account],$C117,Data[Date],"&gt;="&amp;X$4,Data[Date],"&lt;"&amp;EDATE(X$4,1))</f>
        <v>0</v>
      </c>
      <c r="Y117" s="2">
        <f>COUNTIFS(Data[Account],$C117,Data[Date],"&gt;="&amp;Y$4,Data[Date],"&lt;"&amp;EDATE(Y$4,1))</f>
        <v>0</v>
      </c>
      <c r="Z117" s="2">
        <f>COUNTIFS(Data[Account],$C117,Data[Date],"&gt;="&amp;Z$4,Data[Date],"&lt;"&amp;EDATE(Z$4,1))</f>
        <v>0</v>
      </c>
      <c r="AA117" s="2">
        <f>COUNTIFS(Data[Account],$C117,Data[Date],"&gt;="&amp;AA$4,Data[Date],"&lt;"&amp;EDATE(AA$4,1))</f>
        <v>0</v>
      </c>
      <c r="AB117" s="2">
        <f>COUNTIFS(Data[Account],$C117,Data[Date],"&gt;="&amp;AB$4,Data[Date],"&lt;"&amp;EDATE(AB$4,1))</f>
        <v>0</v>
      </c>
    </row>
    <row r="118" spans="2:28" x14ac:dyDescent="0.25">
      <c r="B118" s="3">
        <f>MAX($B$4:B117)+1</f>
        <v>114</v>
      </c>
      <c r="C118" t="str" cm="1">
        <f t="array" ref="C118">IFERROR(INDEX(Data[Account],MATCH(0,INDEX(COUNTIF($C$4:C117,Data[Account]),0),0)),"")</f>
        <v>Aamra Infotainment Limited</v>
      </c>
      <c r="D118" s="1" cm="1">
        <f t="array" ref="D118">IFERROR(_xlfn.SINGLE(INDEX(Data[Date],_xlfn.AGGREGATE(15,6,1/(Data[Account]=C118)*(ROW(Data[Account])-ROW(Data[[#Headers],[Account]])),1))),"")</f>
        <v>44511</v>
      </c>
      <c r="E118" s="2">
        <f>COUNTIFS(Data[Account],$C118,Data[Date],"&gt;="&amp;E$4,Data[Date],"&lt;"&amp;EDATE(E$4,1))</f>
        <v>0</v>
      </c>
      <c r="F118" s="2">
        <f>COUNTIFS(Data[Account],$C118,Data[Date],"&gt;="&amp;F$4,Data[Date],"&lt;"&amp;EDATE(F$4,1))</f>
        <v>0</v>
      </c>
      <c r="G118" s="2">
        <f>COUNTIFS(Data[Account],$C118,Data[Date],"&gt;="&amp;G$4,Data[Date],"&lt;"&amp;EDATE(G$4,1))</f>
        <v>0</v>
      </c>
      <c r="H118" s="2">
        <f>COUNTIFS(Data[Account],$C118,Data[Date],"&gt;="&amp;H$4,Data[Date],"&lt;"&amp;EDATE(H$4,1))</f>
        <v>0</v>
      </c>
      <c r="I118" s="2">
        <f>COUNTIFS(Data[Account],$C118,Data[Date],"&gt;="&amp;I$4,Data[Date],"&lt;"&amp;EDATE(I$4,1))</f>
        <v>0</v>
      </c>
      <c r="J118" s="2">
        <f>COUNTIFS(Data[Account],$C118,Data[Date],"&gt;="&amp;J$4,Data[Date],"&lt;"&amp;EDATE(J$4,1))</f>
        <v>0</v>
      </c>
      <c r="K118" s="2">
        <f>COUNTIFS(Data[Account],$C118,Data[Date],"&gt;="&amp;K$4,Data[Date],"&lt;"&amp;EDATE(K$4,1))</f>
        <v>0</v>
      </c>
      <c r="L118" s="2">
        <f>COUNTIFS(Data[Account],$C118,Data[Date],"&gt;="&amp;L$4,Data[Date],"&lt;"&amp;EDATE(L$4,1))</f>
        <v>0</v>
      </c>
      <c r="M118" s="2">
        <f>COUNTIFS(Data[Account],$C118,Data[Date],"&gt;="&amp;M$4,Data[Date],"&lt;"&amp;EDATE(M$4,1))</f>
        <v>0</v>
      </c>
      <c r="N118" s="2">
        <f>COUNTIFS(Data[Account],$C118,Data[Date],"&gt;="&amp;N$4,Data[Date],"&lt;"&amp;EDATE(N$4,1))</f>
        <v>0</v>
      </c>
      <c r="O118" s="2">
        <f>COUNTIFS(Data[Account],$C118,Data[Date],"&gt;="&amp;O$4,Data[Date],"&lt;"&amp;EDATE(O$4,1))</f>
        <v>0</v>
      </c>
      <c r="P118" s="2">
        <f>COUNTIFS(Data[Account],$C118,Data[Date],"&gt;="&amp;P$4,Data[Date],"&lt;"&amp;EDATE(P$4,1))</f>
        <v>0</v>
      </c>
      <c r="Q118" s="2">
        <f>COUNTIFS(Data[Account],$C118,Data[Date],"&gt;="&amp;Q$4,Data[Date],"&lt;"&amp;EDATE(Q$4,1))</f>
        <v>0</v>
      </c>
      <c r="R118" s="2">
        <f>COUNTIFS(Data[Account],$C118,Data[Date],"&gt;="&amp;R$4,Data[Date],"&lt;"&amp;EDATE(R$4,1))</f>
        <v>0</v>
      </c>
      <c r="S118" s="2">
        <f>COUNTIFS(Data[Account],$C118,Data[Date],"&gt;="&amp;S$4,Data[Date],"&lt;"&amp;EDATE(S$4,1))</f>
        <v>0</v>
      </c>
      <c r="T118" s="2">
        <f>COUNTIFS(Data[Account],$C118,Data[Date],"&gt;="&amp;T$4,Data[Date],"&lt;"&amp;EDATE(T$4,1))</f>
        <v>0</v>
      </c>
      <c r="U118" s="2">
        <f>COUNTIFS(Data[Account],$C118,Data[Date],"&gt;="&amp;U$4,Data[Date],"&lt;"&amp;EDATE(U$4,1))</f>
        <v>3</v>
      </c>
      <c r="V118" s="2">
        <f>COUNTIFS(Data[Account],$C118,Data[Date],"&gt;="&amp;V$4,Data[Date],"&lt;"&amp;EDATE(V$4,1))</f>
        <v>0</v>
      </c>
      <c r="W118" s="2">
        <f>COUNTIFS(Data[Account],$C118,Data[Date],"&gt;="&amp;W$4,Data[Date],"&lt;"&amp;EDATE(W$4,1))</f>
        <v>0</v>
      </c>
      <c r="X118" s="2">
        <f>COUNTIFS(Data[Account],$C118,Data[Date],"&gt;="&amp;X$4,Data[Date],"&lt;"&amp;EDATE(X$4,1))</f>
        <v>1</v>
      </c>
      <c r="Y118" s="2">
        <f>COUNTIFS(Data[Account],$C118,Data[Date],"&gt;="&amp;Y$4,Data[Date],"&lt;"&amp;EDATE(Y$4,1))</f>
        <v>1</v>
      </c>
      <c r="Z118" s="2">
        <f>COUNTIFS(Data[Account],$C118,Data[Date],"&gt;="&amp;Z$4,Data[Date],"&lt;"&amp;EDATE(Z$4,1))</f>
        <v>0</v>
      </c>
      <c r="AA118" s="2">
        <f>COUNTIFS(Data[Account],$C118,Data[Date],"&gt;="&amp;AA$4,Data[Date],"&lt;"&amp;EDATE(AA$4,1))</f>
        <v>0</v>
      </c>
      <c r="AB118" s="2">
        <f>COUNTIFS(Data[Account],$C118,Data[Date],"&gt;="&amp;AB$4,Data[Date],"&lt;"&amp;EDATE(AB$4,1))</f>
        <v>0</v>
      </c>
    </row>
    <row r="119" spans="2:28" x14ac:dyDescent="0.25">
      <c r="B119" s="3">
        <f>MAX($B$4:B118)+1</f>
        <v>115</v>
      </c>
      <c r="C119" t="str" cm="1">
        <f t="array" ref="C119">IFERROR(INDEX(Data[Account],MATCH(0,INDEX(COUNTIF($C$4:C118,Data[Account]),0),0)),"")</f>
        <v>Padma Bank Ltd</v>
      </c>
      <c r="D119" s="1" cm="1">
        <f t="array" ref="D119">IFERROR(_xlfn.SINGLE(INDEX(Data[Date],_xlfn.AGGREGATE(15,6,1/(Data[Account]=C119)*(ROW(Data[Account])-ROW(Data[[#Headers],[Account]])),1))),"")</f>
        <v>44512</v>
      </c>
      <c r="E119" s="2">
        <f>COUNTIFS(Data[Account],$C119,Data[Date],"&gt;="&amp;E$4,Data[Date],"&lt;"&amp;EDATE(E$4,1))</f>
        <v>0</v>
      </c>
      <c r="F119" s="2">
        <f>COUNTIFS(Data[Account],$C119,Data[Date],"&gt;="&amp;F$4,Data[Date],"&lt;"&amp;EDATE(F$4,1))</f>
        <v>0</v>
      </c>
      <c r="G119" s="2">
        <f>COUNTIFS(Data[Account],$C119,Data[Date],"&gt;="&amp;G$4,Data[Date],"&lt;"&amp;EDATE(G$4,1))</f>
        <v>0</v>
      </c>
      <c r="H119" s="2">
        <f>COUNTIFS(Data[Account],$C119,Data[Date],"&gt;="&amp;H$4,Data[Date],"&lt;"&amp;EDATE(H$4,1))</f>
        <v>0</v>
      </c>
      <c r="I119" s="2">
        <f>COUNTIFS(Data[Account],$C119,Data[Date],"&gt;="&amp;I$4,Data[Date],"&lt;"&amp;EDATE(I$4,1))</f>
        <v>0</v>
      </c>
      <c r="J119" s="2">
        <f>COUNTIFS(Data[Account],$C119,Data[Date],"&gt;="&amp;J$4,Data[Date],"&lt;"&amp;EDATE(J$4,1))</f>
        <v>0</v>
      </c>
      <c r="K119" s="2">
        <f>COUNTIFS(Data[Account],$C119,Data[Date],"&gt;="&amp;K$4,Data[Date],"&lt;"&amp;EDATE(K$4,1))</f>
        <v>0</v>
      </c>
      <c r="L119" s="2">
        <f>COUNTIFS(Data[Account],$C119,Data[Date],"&gt;="&amp;L$4,Data[Date],"&lt;"&amp;EDATE(L$4,1))</f>
        <v>0</v>
      </c>
      <c r="M119" s="2">
        <f>COUNTIFS(Data[Account],$C119,Data[Date],"&gt;="&amp;M$4,Data[Date],"&lt;"&amp;EDATE(M$4,1))</f>
        <v>0</v>
      </c>
      <c r="N119" s="2">
        <f>COUNTIFS(Data[Account],$C119,Data[Date],"&gt;="&amp;N$4,Data[Date],"&lt;"&amp;EDATE(N$4,1))</f>
        <v>0</v>
      </c>
      <c r="O119" s="2">
        <f>COUNTIFS(Data[Account],$C119,Data[Date],"&gt;="&amp;O$4,Data[Date],"&lt;"&amp;EDATE(O$4,1))</f>
        <v>0</v>
      </c>
      <c r="P119" s="2">
        <f>COUNTIFS(Data[Account],$C119,Data[Date],"&gt;="&amp;P$4,Data[Date],"&lt;"&amp;EDATE(P$4,1))</f>
        <v>0</v>
      </c>
      <c r="Q119" s="2">
        <f>COUNTIFS(Data[Account],$C119,Data[Date],"&gt;="&amp;Q$4,Data[Date],"&lt;"&amp;EDATE(Q$4,1))</f>
        <v>0</v>
      </c>
      <c r="R119" s="2">
        <f>COUNTIFS(Data[Account],$C119,Data[Date],"&gt;="&amp;R$4,Data[Date],"&lt;"&amp;EDATE(R$4,1))</f>
        <v>0</v>
      </c>
      <c r="S119" s="2">
        <f>COUNTIFS(Data[Account],$C119,Data[Date],"&gt;="&amp;S$4,Data[Date],"&lt;"&amp;EDATE(S$4,1))</f>
        <v>0</v>
      </c>
      <c r="T119" s="2">
        <f>COUNTIFS(Data[Account],$C119,Data[Date],"&gt;="&amp;T$4,Data[Date],"&lt;"&amp;EDATE(T$4,1))</f>
        <v>0</v>
      </c>
      <c r="U119" s="2">
        <f>COUNTIFS(Data[Account],$C119,Data[Date],"&gt;="&amp;U$4,Data[Date],"&lt;"&amp;EDATE(U$4,1))</f>
        <v>1</v>
      </c>
      <c r="V119" s="2">
        <f>COUNTIFS(Data[Account],$C119,Data[Date],"&gt;="&amp;V$4,Data[Date],"&lt;"&amp;EDATE(V$4,1))</f>
        <v>0</v>
      </c>
      <c r="W119" s="2">
        <f>COUNTIFS(Data[Account],$C119,Data[Date],"&gt;="&amp;W$4,Data[Date],"&lt;"&amp;EDATE(W$4,1))</f>
        <v>0</v>
      </c>
      <c r="X119" s="2">
        <f>COUNTIFS(Data[Account],$C119,Data[Date],"&gt;="&amp;X$4,Data[Date],"&lt;"&amp;EDATE(X$4,1))</f>
        <v>0</v>
      </c>
      <c r="Y119" s="2">
        <f>COUNTIFS(Data[Account],$C119,Data[Date],"&gt;="&amp;Y$4,Data[Date],"&lt;"&amp;EDATE(Y$4,1))</f>
        <v>0</v>
      </c>
      <c r="Z119" s="2">
        <f>COUNTIFS(Data[Account],$C119,Data[Date],"&gt;="&amp;Z$4,Data[Date],"&lt;"&amp;EDATE(Z$4,1))</f>
        <v>0</v>
      </c>
      <c r="AA119" s="2">
        <f>COUNTIFS(Data[Account],$C119,Data[Date],"&gt;="&amp;AA$4,Data[Date],"&lt;"&amp;EDATE(AA$4,1))</f>
        <v>0</v>
      </c>
      <c r="AB119" s="2">
        <f>COUNTIFS(Data[Account],$C119,Data[Date],"&gt;="&amp;AB$4,Data[Date],"&lt;"&amp;EDATE(AB$4,1))</f>
        <v>0</v>
      </c>
    </row>
    <row r="120" spans="2:28" x14ac:dyDescent="0.25">
      <c r="B120" s="3">
        <f>MAX($B$4:B119)+1</f>
        <v>116</v>
      </c>
      <c r="C120" t="str" cm="1">
        <f t="array" ref="C120">IFERROR(INDEX(Data[Account],MATCH(0,INDEX(COUNTIF($C$4:C119,Data[Account]),0),0)),"")</f>
        <v>Ultra Maritime Services &amp; Trading Ltd.</v>
      </c>
      <c r="D120" s="1" cm="1">
        <f t="array" ref="D120">IFERROR(_xlfn.SINGLE(INDEX(Data[Date],_xlfn.AGGREGATE(15,6,1/(Data[Account]=C120)*(ROW(Data[Account])-ROW(Data[[#Headers],[Account]])),1))),"")</f>
        <v>44516</v>
      </c>
      <c r="E120" s="2">
        <f>COUNTIFS(Data[Account],$C120,Data[Date],"&gt;="&amp;E$4,Data[Date],"&lt;"&amp;EDATE(E$4,1))</f>
        <v>0</v>
      </c>
      <c r="F120" s="2">
        <f>COUNTIFS(Data[Account],$C120,Data[Date],"&gt;="&amp;F$4,Data[Date],"&lt;"&amp;EDATE(F$4,1))</f>
        <v>0</v>
      </c>
      <c r="G120" s="2">
        <f>COUNTIFS(Data[Account],$C120,Data[Date],"&gt;="&amp;G$4,Data[Date],"&lt;"&amp;EDATE(G$4,1))</f>
        <v>0</v>
      </c>
      <c r="H120" s="2">
        <f>COUNTIFS(Data[Account],$C120,Data[Date],"&gt;="&amp;H$4,Data[Date],"&lt;"&amp;EDATE(H$4,1))</f>
        <v>0</v>
      </c>
      <c r="I120" s="2">
        <f>COUNTIFS(Data[Account],$C120,Data[Date],"&gt;="&amp;I$4,Data[Date],"&lt;"&amp;EDATE(I$4,1))</f>
        <v>0</v>
      </c>
      <c r="J120" s="2">
        <f>COUNTIFS(Data[Account],$C120,Data[Date],"&gt;="&amp;J$4,Data[Date],"&lt;"&amp;EDATE(J$4,1))</f>
        <v>0</v>
      </c>
      <c r="K120" s="2">
        <f>COUNTIFS(Data[Account],$C120,Data[Date],"&gt;="&amp;K$4,Data[Date],"&lt;"&amp;EDATE(K$4,1))</f>
        <v>0</v>
      </c>
      <c r="L120" s="2">
        <f>COUNTIFS(Data[Account],$C120,Data[Date],"&gt;="&amp;L$4,Data[Date],"&lt;"&amp;EDATE(L$4,1))</f>
        <v>0</v>
      </c>
      <c r="M120" s="2">
        <f>COUNTIFS(Data[Account],$C120,Data[Date],"&gt;="&amp;M$4,Data[Date],"&lt;"&amp;EDATE(M$4,1))</f>
        <v>0</v>
      </c>
      <c r="N120" s="2">
        <f>COUNTIFS(Data[Account],$C120,Data[Date],"&gt;="&amp;N$4,Data[Date],"&lt;"&amp;EDATE(N$4,1))</f>
        <v>0</v>
      </c>
      <c r="O120" s="2">
        <f>COUNTIFS(Data[Account],$C120,Data[Date],"&gt;="&amp;O$4,Data[Date],"&lt;"&amp;EDATE(O$4,1))</f>
        <v>0</v>
      </c>
      <c r="P120" s="2">
        <f>COUNTIFS(Data[Account],$C120,Data[Date],"&gt;="&amp;P$4,Data[Date],"&lt;"&amp;EDATE(P$4,1))</f>
        <v>0</v>
      </c>
      <c r="Q120" s="2">
        <f>COUNTIFS(Data[Account],$C120,Data[Date],"&gt;="&amp;Q$4,Data[Date],"&lt;"&amp;EDATE(Q$4,1))</f>
        <v>0</v>
      </c>
      <c r="R120" s="2">
        <f>COUNTIFS(Data[Account],$C120,Data[Date],"&gt;="&amp;R$4,Data[Date],"&lt;"&amp;EDATE(R$4,1))</f>
        <v>0</v>
      </c>
      <c r="S120" s="2">
        <f>COUNTIFS(Data[Account],$C120,Data[Date],"&gt;="&amp;S$4,Data[Date],"&lt;"&amp;EDATE(S$4,1))</f>
        <v>0</v>
      </c>
      <c r="T120" s="2">
        <f>COUNTIFS(Data[Account],$C120,Data[Date],"&gt;="&amp;T$4,Data[Date],"&lt;"&amp;EDATE(T$4,1))</f>
        <v>0</v>
      </c>
      <c r="U120" s="2">
        <f>COUNTIFS(Data[Account],$C120,Data[Date],"&gt;="&amp;U$4,Data[Date],"&lt;"&amp;EDATE(U$4,1))</f>
        <v>1</v>
      </c>
      <c r="V120" s="2">
        <f>COUNTIFS(Data[Account],$C120,Data[Date],"&gt;="&amp;V$4,Data[Date],"&lt;"&amp;EDATE(V$4,1))</f>
        <v>0</v>
      </c>
      <c r="W120" s="2">
        <f>COUNTIFS(Data[Account],$C120,Data[Date],"&gt;="&amp;W$4,Data[Date],"&lt;"&amp;EDATE(W$4,1))</f>
        <v>0</v>
      </c>
      <c r="X120" s="2">
        <f>COUNTIFS(Data[Account],$C120,Data[Date],"&gt;="&amp;X$4,Data[Date],"&lt;"&amp;EDATE(X$4,1))</f>
        <v>0</v>
      </c>
      <c r="Y120" s="2">
        <f>COUNTIFS(Data[Account],$C120,Data[Date],"&gt;="&amp;Y$4,Data[Date],"&lt;"&amp;EDATE(Y$4,1))</f>
        <v>0</v>
      </c>
      <c r="Z120" s="2">
        <f>COUNTIFS(Data[Account],$C120,Data[Date],"&gt;="&amp;Z$4,Data[Date],"&lt;"&amp;EDATE(Z$4,1))</f>
        <v>0</v>
      </c>
      <c r="AA120" s="2">
        <f>COUNTIFS(Data[Account],$C120,Data[Date],"&gt;="&amp;AA$4,Data[Date],"&lt;"&amp;EDATE(AA$4,1))</f>
        <v>0</v>
      </c>
      <c r="AB120" s="2">
        <f>COUNTIFS(Data[Account],$C120,Data[Date],"&gt;="&amp;AB$4,Data[Date],"&lt;"&amp;EDATE(AB$4,1))</f>
        <v>0</v>
      </c>
    </row>
    <row r="121" spans="2:28" x14ac:dyDescent="0.25">
      <c r="B121" s="3">
        <f>MAX($B$4:B120)+1</f>
        <v>117</v>
      </c>
      <c r="C121" t="str" cm="1">
        <f t="array" ref="C121">IFERROR(INDEX(Data[Account],MATCH(0,INDEX(COUNTIF($C$4:C120,Data[Account]),0),0)),"")</f>
        <v>Mitsubishi (Rangs Group)</v>
      </c>
      <c r="D121" s="1" cm="1">
        <f t="array" ref="D121">IFERROR(_xlfn.SINGLE(INDEX(Data[Date],_xlfn.AGGREGATE(15,6,1/(Data[Account]=C121)*(ROW(Data[Account])-ROW(Data[[#Headers],[Account]])),1))),"")</f>
        <v>44518</v>
      </c>
      <c r="E121" s="2">
        <f>COUNTIFS(Data[Account],$C121,Data[Date],"&gt;="&amp;E$4,Data[Date],"&lt;"&amp;EDATE(E$4,1))</f>
        <v>0</v>
      </c>
      <c r="F121" s="2">
        <f>COUNTIFS(Data[Account],$C121,Data[Date],"&gt;="&amp;F$4,Data[Date],"&lt;"&amp;EDATE(F$4,1))</f>
        <v>0</v>
      </c>
      <c r="G121" s="2">
        <f>COUNTIFS(Data[Account],$C121,Data[Date],"&gt;="&amp;G$4,Data[Date],"&lt;"&amp;EDATE(G$4,1))</f>
        <v>0</v>
      </c>
      <c r="H121" s="2">
        <f>COUNTIFS(Data[Account],$C121,Data[Date],"&gt;="&amp;H$4,Data[Date],"&lt;"&amp;EDATE(H$4,1))</f>
        <v>0</v>
      </c>
      <c r="I121" s="2">
        <f>COUNTIFS(Data[Account],$C121,Data[Date],"&gt;="&amp;I$4,Data[Date],"&lt;"&amp;EDATE(I$4,1))</f>
        <v>0</v>
      </c>
      <c r="J121" s="2">
        <f>COUNTIFS(Data[Account],$C121,Data[Date],"&gt;="&amp;J$4,Data[Date],"&lt;"&amp;EDATE(J$4,1))</f>
        <v>0</v>
      </c>
      <c r="K121" s="2">
        <f>COUNTIFS(Data[Account],$C121,Data[Date],"&gt;="&amp;K$4,Data[Date],"&lt;"&amp;EDATE(K$4,1))</f>
        <v>0</v>
      </c>
      <c r="L121" s="2">
        <f>COUNTIFS(Data[Account],$C121,Data[Date],"&gt;="&amp;L$4,Data[Date],"&lt;"&amp;EDATE(L$4,1))</f>
        <v>0</v>
      </c>
      <c r="M121" s="2">
        <f>COUNTIFS(Data[Account],$C121,Data[Date],"&gt;="&amp;M$4,Data[Date],"&lt;"&amp;EDATE(M$4,1))</f>
        <v>0</v>
      </c>
      <c r="N121" s="2">
        <f>COUNTIFS(Data[Account],$C121,Data[Date],"&gt;="&amp;N$4,Data[Date],"&lt;"&amp;EDATE(N$4,1))</f>
        <v>0</v>
      </c>
      <c r="O121" s="2">
        <f>COUNTIFS(Data[Account],$C121,Data[Date],"&gt;="&amp;O$4,Data[Date],"&lt;"&amp;EDATE(O$4,1))</f>
        <v>0</v>
      </c>
      <c r="P121" s="2">
        <f>COUNTIFS(Data[Account],$C121,Data[Date],"&gt;="&amp;P$4,Data[Date],"&lt;"&amp;EDATE(P$4,1))</f>
        <v>0</v>
      </c>
      <c r="Q121" s="2">
        <f>COUNTIFS(Data[Account],$C121,Data[Date],"&gt;="&amp;Q$4,Data[Date],"&lt;"&amp;EDATE(Q$4,1))</f>
        <v>0</v>
      </c>
      <c r="R121" s="2">
        <f>COUNTIFS(Data[Account],$C121,Data[Date],"&gt;="&amp;R$4,Data[Date],"&lt;"&amp;EDATE(R$4,1))</f>
        <v>0</v>
      </c>
      <c r="S121" s="2">
        <f>COUNTIFS(Data[Account],$C121,Data[Date],"&gt;="&amp;S$4,Data[Date],"&lt;"&amp;EDATE(S$4,1))</f>
        <v>0</v>
      </c>
      <c r="T121" s="2">
        <f>COUNTIFS(Data[Account],$C121,Data[Date],"&gt;="&amp;T$4,Data[Date],"&lt;"&amp;EDATE(T$4,1))</f>
        <v>0</v>
      </c>
      <c r="U121" s="2">
        <f>COUNTIFS(Data[Account],$C121,Data[Date],"&gt;="&amp;U$4,Data[Date],"&lt;"&amp;EDATE(U$4,1))</f>
        <v>1</v>
      </c>
      <c r="V121" s="2">
        <f>COUNTIFS(Data[Account],$C121,Data[Date],"&gt;="&amp;V$4,Data[Date],"&lt;"&amp;EDATE(V$4,1))</f>
        <v>1</v>
      </c>
      <c r="W121" s="2">
        <f>COUNTIFS(Data[Account],$C121,Data[Date],"&gt;="&amp;W$4,Data[Date],"&lt;"&amp;EDATE(W$4,1))</f>
        <v>1</v>
      </c>
      <c r="X121" s="2">
        <f>COUNTIFS(Data[Account],$C121,Data[Date],"&gt;="&amp;X$4,Data[Date],"&lt;"&amp;EDATE(X$4,1))</f>
        <v>0</v>
      </c>
      <c r="Y121" s="2">
        <f>COUNTIFS(Data[Account],$C121,Data[Date],"&gt;="&amp;Y$4,Data[Date],"&lt;"&amp;EDATE(Y$4,1))</f>
        <v>3</v>
      </c>
      <c r="Z121" s="2">
        <f>COUNTIFS(Data[Account],$C121,Data[Date],"&gt;="&amp;Z$4,Data[Date],"&lt;"&amp;EDATE(Z$4,1))</f>
        <v>0</v>
      </c>
      <c r="AA121" s="2">
        <f>COUNTIFS(Data[Account],$C121,Data[Date],"&gt;="&amp;AA$4,Data[Date],"&lt;"&amp;EDATE(AA$4,1))</f>
        <v>0</v>
      </c>
      <c r="AB121" s="2">
        <f>COUNTIFS(Data[Account],$C121,Data[Date],"&gt;="&amp;AB$4,Data[Date],"&lt;"&amp;EDATE(AB$4,1))</f>
        <v>0</v>
      </c>
    </row>
    <row r="122" spans="2:28" x14ac:dyDescent="0.25">
      <c r="B122" s="3">
        <f>MAX($B$4:B121)+1</f>
        <v>118</v>
      </c>
      <c r="C122" t="str" cm="1">
        <f t="array" ref="C122">IFERROR(INDEX(Data[Account],MATCH(0,INDEX(COUNTIF($C$4:C121,Data[Account]),0),0)),"")</f>
        <v>RANCON (Rangs Group)</v>
      </c>
      <c r="D122" s="1" cm="1">
        <f t="array" ref="D122">IFERROR(_xlfn.SINGLE(INDEX(Data[Date],_xlfn.AGGREGATE(15,6,1/(Data[Account]=C122)*(ROW(Data[Account])-ROW(Data[[#Headers],[Account]])),1))),"")</f>
        <v>44519</v>
      </c>
      <c r="E122" s="2">
        <f>COUNTIFS(Data[Account],$C122,Data[Date],"&gt;="&amp;E$4,Data[Date],"&lt;"&amp;EDATE(E$4,1))</f>
        <v>0</v>
      </c>
      <c r="F122" s="2">
        <f>COUNTIFS(Data[Account],$C122,Data[Date],"&gt;="&amp;F$4,Data[Date],"&lt;"&amp;EDATE(F$4,1))</f>
        <v>0</v>
      </c>
      <c r="G122" s="2">
        <f>COUNTIFS(Data[Account],$C122,Data[Date],"&gt;="&amp;G$4,Data[Date],"&lt;"&amp;EDATE(G$4,1))</f>
        <v>0</v>
      </c>
      <c r="H122" s="2">
        <f>COUNTIFS(Data[Account],$C122,Data[Date],"&gt;="&amp;H$4,Data[Date],"&lt;"&amp;EDATE(H$4,1))</f>
        <v>0</v>
      </c>
      <c r="I122" s="2">
        <f>COUNTIFS(Data[Account],$C122,Data[Date],"&gt;="&amp;I$4,Data[Date],"&lt;"&amp;EDATE(I$4,1))</f>
        <v>0</v>
      </c>
      <c r="J122" s="2">
        <f>COUNTIFS(Data[Account],$C122,Data[Date],"&gt;="&amp;J$4,Data[Date],"&lt;"&amp;EDATE(J$4,1))</f>
        <v>0</v>
      </c>
      <c r="K122" s="2">
        <f>COUNTIFS(Data[Account],$C122,Data[Date],"&gt;="&amp;K$4,Data[Date],"&lt;"&amp;EDATE(K$4,1))</f>
        <v>0</v>
      </c>
      <c r="L122" s="2">
        <f>COUNTIFS(Data[Account],$C122,Data[Date],"&gt;="&amp;L$4,Data[Date],"&lt;"&amp;EDATE(L$4,1))</f>
        <v>0</v>
      </c>
      <c r="M122" s="2">
        <f>COUNTIFS(Data[Account],$C122,Data[Date],"&gt;="&amp;M$4,Data[Date],"&lt;"&amp;EDATE(M$4,1))</f>
        <v>0</v>
      </c>
      <c r="N122" s="2">
        <f>COUNTIFS(Data[Account],$C122,Data[Date],"&gt;="&amp;N$4,Data[Date],"&lt;"&amp;EDATE(N$4,1))</f>
        <v>0</v>
      </c>
      <c r="O122" s="2">
        <f>COUNTIFS(Data[Account],$C122,Data[Date],"&gt;="&amp;O$4,Data[Date],"&lt;"&amp;EDATE(O$4,1))</f>
        <v>0</v>
      </c>
      <c r="P122" s="2">
        <f>COUNTIFS(Data[Account],$C122,Data[Date],"&gt;="&amp;P$4,Data[Date],"&lt;"&amp;EDATE(P$4,1))</f>
        <v>0</v>
      </c>
      <c r="Q122" s="2">
        <f>COUNTIFS(Data[Account],$C122,Data[Date],"&gt;="&amp;Q$4,Data[Date],"&lt;"&amp;EDATE(Q$4,1))</f>
        <v>0</v>
      </c>
      <c r="R122" s="2">
        <f>COUNTIFS(Data[Account],$C122,Data[Date],"&gt;="&amp;R$4,Data[Date],"&lt;"&amp;EDATE(R$4,1))</f>
        <v>0</v>
      </c>
      <c r="S122" s="2">
        <f>COUNTIFS(Data[Account],$C122,Data[Date],"&gt;="&amp;S$4,Data[Date],"&lt;"&amp;EDATE(S$4,1))</f>
        <v>0</v>
      </c>
      <c r="T122" s="2">
        <f>COUNTIFS(Data[Account],$C122,Data[Date],"&gt;="&amp;T$4,Data[Date],"&lt;"&amp;EDATE(T$4,1))</f>
        <v>0</v>
      </c>
      <c r="U122" s="2">
        <f>COUNTIFS(Data[Account],$C122,Data[Date],"&gt;="&amp;U$4,Data[Date],"&lt;"&amp;EDATE(U$4,1))</f>
        <v>1</v>
      </c>
      <c r="V122" s="2">
        <f>COUNTIFS(Data[Account],$C122,Data[Date],"&gt;="&amp;V$4,Data[Date],"&lt;"&amp;EDATE(V$4,1))</f>
        <v>0</v>
      </c>
      <c r="W122" s="2">
        <f>COUNTIFS(Data[Account],$C122,Data[Date],"&gt;="&amp;W$4,Data[Date],"&lt;"&amp;EDATE(W$4,1))</f>
        <v>0</v>
      </c>
      <c r="X122" s="2">
        <f>COUNTIFS(Data[Account],$C122,Data[Date],"&gt;="&amp;X$4,Data[Date],"&lt;"&amp;EDATE(X$4,1))</f>
        <v>0</v>
      </c>
      <c r="Y122" s="2">
        <f>COUNTIFS(Data[Account],$C122,Data[Date],"&gt;="&amp;Y$4,Data[Date],"&lt;"&amp;EDATE(Y$4,1))</f>
        <v>0</v>
      </c>
      <c r="Z122" s="2">
        <f>COUNTIFS(Data[Account],$C122,Data[Date],"&gt;="&amp;Z$4,Data[Date],"&lt;"&amp;EDATE(Z$4,1))</f>
        <v>0</v>
      </c>
      <c r="AA122" s="2">
        <f>COUNTIFS(Data[Account],$C122,Data[Date],"&gt;="&amp;AA$4,Data[Date],"&lt;"&amp;EDATE(AA$4,1))</f>
        <v>0</v>
      </c>
      <c r="AB122" s="2">
        <f>COUNTIFS(Data[Account],$C122,Data[Date],"&gt;="&amp;AB$4,Data[Date],"&lt;"&amp;EDATE(AB$4,1))</f>
        <v>0</v>
      </c>
    </row>
    <row r="123" spans="2:28" x14ac:dyDescent="0.25">
      <c r="B123" s="3">
        <f>MAX($B$4:B122)+1</f>
        <v>119</v>
      </c>
      <c r="C123" t="str" cm="1">
        <f t="array" ref="C123">IFERROR(INDEX(Data[Account],MATCH(0,INDEX(COUNTIF($C$4:C122,Data[Account]),0),0)),"")</f>
        <v>Educo</v>
      </c>
      <c r="D123" s="1" cm="1">
        <f t="array" ref="D123">IFERROR(_xlfn.SINGLE(INDEX(Data[Date],_xlfn.AGGREGATE(15,6,1/(Data[Account]=C123)*(ROW(Data[Account])-ROW(Data[[#Headers],[Account]])),1))),"")</f>
        <v>44520</v>
      </c>
      <c r="E123" s="2">
        <f>COUNTIFS(Data[Account],$C123,Data[Date],"&gt;="&amp;E$4,Data[Date],"&lt;"&amp;EDATE(E$4,1))</f>
        <v>0</v>
      </c>
      <c r="F123" s="2">
        <f>COUNTIFS(Data[Account],$C123,Data[Date],"&gt;="&amp;F$4,Data[Date],"&lt;"&amp;EDATE(F$4,1))</f>
        <v>0</v>
      </c>
      <c r="G123" s="2">
        <f>COUNTIFS(Data[Account],$C123,Data[Date],"&gt;="&amp;G$4,Data[Date],"&lt;"&amp;EDATE(G$4,1))</f>
        <v>0</v>
      </c>
      <c r="H123" s="2">
        <f>COUNTIFS(Data[Account],$C123,Data[Date],"&gt;="&amp;H$4,Data[Date],"&lt;"&amp;EDATE(H$4,1))</f>
        <v>0</v>
      </c>
      <c r="I123" s="2">
        <f>COUNTIFS(Data[Account],$C123,Data[Date],"&gt;="&amp;I$4,Data[Date],"&lt;"&amp;EDATE(I$4,1))</f>
        <v>0</v>
      </c>
      <c r="J123" s="2">
        <f>COUNTIFS(Data[Account],$C123,Data[Date],"&gt;="&amp;J$4,Data[Date],"&lt;"&amp;EDATE(J$4,1))</f>
        <v>0</v>
      </c>
      <c r="K123" s="2">
        <f>COUNTIFS(Data[Account],$C123,Data[Date],"&gt;="&amp;K$4,Data[Date],"&lt;"&amp;EDATE(K$4,1))</f>
        <v>0</v>
      </c>
      <c r="L123" s="2">
        <f>COUNTIFS(Data[Account],$C123,Data[Date],"&gt;="&amp;L$4,Data[Date],"&lt;"&amp;EDATE(L$4,1))</f>
        <v>0</v>
      </c>
      <c r="M123" s="2">
        <f>COUNTIFS(Data[Account],$C123,Data[Date],"&gt;="&amp;M$4,Data[Date],"&lt;"&amp;EDATE(M$4,1))</f>
        <v>0</v>
      </c>
      <c r="N123" s="2">
        <f>COUNTIFS(Data[Account],$C123,Data[Date],"&gt;="&amp;N$4,Data[Date],"&lt;"&amp;EDATE(N$4,1))</f>
        <v>0</v>
      </c>
      <c r="O123" s="2">
        <f>COUNTIFS(Data[Account],$C123,Data[Date],"&gt;="&amp;O$4,Data[Date],"&lt;"&amp;EDATE(O$4,1))</f>
        <v>0</v>
      </c>
      <c r="P123" s="2">
        <f>COUNTIFS(Data[Account],$C123,Data[Date],"&gt;="&amp;P$4,Data[Date],"&lt;"&amp;EDATE(P$4,1))</f>
        <v>0</v>
      </c>
      <c r="Q123" s="2">
        <f>COUNTIFS(Data[Account],$C123,Data[Date],"&gt;="&amp;Q$4,Data[Date],"&lt;"&amp;EDATE(Q$4,1))</f>
        <v>0</v>
      </c>
      <c r="R123" s="2">
        <f>COUNTIFS(Data[Account],$C123,Data[Date],"&gt;="&amp;R$4,Data[Date],"&lt;"&amp;EDATE(R$4,1))</f>
        <v>0</v>
      </c>
      <c r="S123" s="2">
        <f>COUNTIFS(Data[Account],$C123,Data[Date],"&gt;="&amp;S$4,Data[Date],"&lt;"&amp;EDATE(S$4,1))</f>
        <v>0</v>
      </c>
      <c r="T123" s="2">
        <f>COUNTIFS(Data[Account],$C123,Data[Date],"&gt;="&amp;T$4,Data[Date],"&lt;"&amp;EDATE(T$4,1))</f>
        <v>0</v>
      </c>
      <c r="U123" s="2">
        <f>COUNTIFS(Data[Account],$C123,Data[Date],"&gt;="&amp;U$4,Data[Date],"&lt;"&amp;EDATE(U$4,1))</f>
        <v>2</v>
      </c>
      <c r="V123" s="2">
        <f>COUNTIFS(Data[Account],$C123,Data[Date],"&gt;="&amp;V$4,Data[Date],"&lt;"&amp;EDATE(V$4,1))</f>
        <v>2</v>
      </c>
      <c r="W123" s="2">
        <f>COUNTIFS(Data[Account],$C123,Data[Date],"&gt;="&amp;W$4,Data[Date],"&lt;"&amp;EDATE(W$4,1))</f>
        <v>0</v>
      </c>
      <c r="X123" s="2">
        <f>COUNTIFS(Data[Account],$C123,Data[Date],"&gt;="&amp;X$4,Data[Date],"&lt;"&amp;EDATE(X$4,1))</f>
        <v>0</v>
      </c>
      <c r="Y123" s="2">
        <f>COUNTIFS(Data[Account],$C123,Data[Date],"&gt;="&amp;Y$4,Data[Date],"&lt;"&amp;EDATE(Y$4,1))</f>
        <v>0</v>
      </c>
      <c r="Z123" s="2">
        <f>COUNTIFS(Data[Account],$C123,Data[Date],"&gt;="&amp;Z$4,Data[Date],"&lt;"&amp;EDATE(Z$4,1))</f>
        <v>0</v>
      </c>
      <c r="AA123" s="2">
        <f>COUNTIFS(Data[Account],$C123,Data[Date],"&gt;="&amp;AA$4,Data[Date],"&lt;"&amp;EDATE(AA$4,1))</f>
        <v>0</v>
      </c>
      <c r="AB123" s="2">
        <f>COUNTIFS(Data[Account],$C123,Data[Date],"&gt;="&amp;AB$4,Data[Date],"&lt;"&amp;EDATE(AB$4,1))</f>
        <v>0</v>
      </c>
    </row>
    <row r="124" spans="2:28" x14ac:dyDescent="0.25">
      <c r="B124" s="3">
        <f>MAX($B$4:B123)+1</f>
        <v>120</v>
      </c>
      <c r="C124" t="str" cm="1">
        <f t="array" ref="C124">IFERROR(INDEX(Data[Account],MATCH(0,INDEX(COUNTIF($C$4:C123,Data[Account]),0),0)),"")</f>
        <v>Rangs (RWL)</v>
      </c>
      <c r="D124" s="1" cm="1">
        <f t="array" ref="D124">IFERROR(_xlfn.SINGLE(INDEX(Data[Date],_xlfn.AGGREGATE(15,6,1/(Data[Account]=C124)*(ROW(Data[Account])-ROW(Data[[#Headers],[Account]])),1))),"")</f>
        <v>44523</v>
      </c>
      <c r="E124" s="2">
        <f>COUNTIFS(Data[Account],$C124,Data[Date],"&gt;="&amp;E$4,Data[Date],"&lt;"&amp;EDATE(E$4,1))</f>
        <v>0</v>
      </c>
      <c r="F124" s="2">
        <f>COUNTIFS(Data[Account],$C124,Data[Date],"&gt;="&amp;F$4,Data[Date],"&lt;"&amp;EDATE(F$4,1))</f>
        <v>0</v>
      </c>
      <c r="G124" s="2">
        <f>COUNTIFS(Data[Account],$C124,Data[Date],"&gt;="&amp;G$4,Data[Date],"&lt;"&amp;EDATE(G$4,1))</f>
        <v>0</v>
      </c>
      <c r="H124" s="2">
        <f>COUNTIFS(Data[Account],$C124,Data[Date],"&gt;="&amp;H$4,Data[Date],"&lt;"&amp;EDATE(H$4,1))</f>
        <v>0</v>
      </c>
      <c r="I124" s="2">
        <f>COUNTIFS(Data[Account],$C124,Data[Date],"&gt;="&amp;I$4,Data[Date],"&lt;"&amp;EDATE(I$4,1))</f>
        <v>0</v>
      </c>
      <c r="J124" s="2">
        <f>COUNTIFS(Data[Account],$C124,Data[Date],"&gt;="&amp;J$4,Data[Date],"&lt;"&amp;EDATE(J$4,1))</f>
        <v>0</v>
      </c>
      <c r="K124" s="2">
        <f>COUNTIFS(Data[Account],$C124,Data[Date],"&gt;="&amp;K$4,Data[Date],"&lt;"&amp;EDATE(K$4,1))</f>
        <v>0</v>
      </c>
      <c r="L124" s="2">
        <f>COUNTIFS(Data[Account],$C124,Data[Date],"&gt;="&amp;L$4,Data[Date],"&lt;"&amp;EDATE(L$4,1))</f>
        <v>0</v>
      </c>
      <c r="M124" s="2">
        <f>COUNTIFS(Data[Account],$C124,Data[Date],"&gt;="&amp;M$4,Data[Date],"&lt;"&amp;EDATE(M$4,1))</f>
        <v>0</v>
      </c>
      <c r="N124" s="2">
        <f>COUNTIFS(Data[Account],$C124,Data[Date],"&gt;="&amp;N$4,Data[Date],"&lt;"&amp;EDATE(N$4,1))</f>
        <v>0</v>
      </c>
      <c r="O124" s="2">
        <f>COUNTIFS(Data[Account],$C124,Data[Date],"&gt;="&amp;O$4,Data[Date],"&lt;"&amp;EDATE(O$4,1))</f>
        <v>0</v>
      </c>
      <c r="P124" s="2">
        <f>COUNTIFS(Data[Account],$C124,Data[Date],"&gt;="&amp;P$4,Data[Date],"&lt;"&amp;EDATE(P$4,1))</f>
        <v>0</v>
      </c>
      <c r="Q124" s="2">
        <f>COUNTIFS(Data[Account],$C124,Data[Date],"&gt;="&amp;Q$4,Data[Date],"&lt;"&amp;EDATE(Q$4,1))</f>
        <v>0</v>
      </c>
      <c r="R124" s="2">
        <f>COUNTIFS(Data[Account],$C124,Data[Date],"&gt;="&amp;R$4,Data[Date],"&lt;"&amp;EDATE(R$4,1))</f>
        <v>0</v>
      </c>
      <c r="S124" s="2">
        <f>COUNTIFS(Data[Account],$C124,Data[Date],"&gt;="&amp;S$4,Data[Date],"&lt;"&amp;EDATE(S$4,1))</f>
        <v>0</v>
      </c>
      <c r="T124" s="2">
        <f>COUNTIFS(Data[Account],$C124,Data[Date],"&gt;="&amp;T$4,Data[Date],"&lt;"&amp;EDATE(T$4,1))</f>
        <v>0</v>
      </c>
      <c r="U124" s="2">
        <f>COUNTIFS(Data[Account],$C124,Data[Date],"&gt;="&amp;U$4,Data[Date],"&lt;"&amp;EDATE(U$4,1))</f>
        <v>1</v>
      </c>
      <c r="V124" s="2">
        <f>COUNTIFS(Data[Account],$C124,Data[Date],"&gt;="&amp;V$4,Data[Date],"&lt;"&amp;EDATE(V$4,1))</f>
        <v>0</v>
      </c>
      <c r="W124" s="2">
        <f>COUNTIFS(Data[Account],$C124,Data[Date],"&gt;="&amp;W$4,Data[Date],"&lt;"&amp;EDATE(W$4,1))</f>
        <v>2</v>
      </c>
      <c r="X124" s="2">
        <f>COUNTIFS(Data[Account],$C124,Data[Date],"&gt;="&amp;X$4,Data[Date],"&lt;"&amp;EDATE(X$4,1))</f>
        <v>0</v>
      </c>
      <c r="Y124" s="2">
        <f>COUNTIFS(Data[Account],$C124,Data[Date],"&gt;="&amp;Y$4,Data[Date],"&lt;"&amp;EDATE(Y$4,1))</f>
        <v>0</v>
      </c>
      <c r="Z124" s="2">
        <f>COUNTIFS(Data[Account],$C124,Data[Date],"&gt;="&amp;Z$4,Data[Date],"&lt;"&amp;EDATE(Z$4,1))</f>
        <v>0</v>
      </c>
      <c r="AA124" s="2">
        <f>COUNTIFS(Data[Account],$C124,Data[Date],"&gt;="&amp;AA$4,Data[Date],"&lt;"&amp;EDATE(AA$4,1))</f>
        <v>0</v>
      </c>
      <c r="AB124" s="2">
        <f>COUNTIFS(Data[Account],$C124,Data[Date],"&gt;="&amp;AB$4,Data[Date],"&lt;"&amp;EDATE(AB$4,1))</f>
        <v>0</v>
      </c>
    </row>
    <row r="125" spans="2:28" x14ac:dyDescent="0.25">
      <c r="B125" s="3">
        <f>MAX($B$4:B124)+1</f>
        <v>121</v>
      </c>
      <c r="C125" t="str" cm="1">
        <f t="array" ref="C125">IFERROR(INDEX(Data[Account],MATCH(0,INDEX(COUNTIF($C$4:C124,Data[Account]),0),0)),"")</f>
        <v>MM Builders &amp; Engineers Ltd.</v>
      </c>
      <c r="D125" s="1" cm="1">
        <f t="array" ref="D125">IFERROR(_xlfn.SINGLE(INDEX(Data[Date],_xlfn.AGGREGATE(15,6,1/(Data[Account]=C125)*(ROW(Data[Account])-ROW(Data[[#Headers],[Account]])),1))),"")</f>
        <v>44524</v>
      </c>
      <c r="E125" s="2">
        <f>COUNTIFS(Data[Account],$C125,Data[Date],"&gt;="&amp;E$4,Data[Date],"&lt;"&amp;EDATE(E$4,1))</f>
        <v>0</v>
      </c>
      <c r="F125" s="2">
        <f>COUNTIFS(Data[Account],$C125,Data[Date],"&gt;="&amp;F$4,Data[Date],"&lt;"&amp;EDATE(F$4,1))</f>
        <v>0</v>
      </c>
      <c r="G125" s="2">
        <f>COUNTIFS(Data[Account],$C125,Data[Date],"&gt;="&amp;G$4,Data[Date],"&lt;"&amp;EDATE(G$4,1))</f>
        <v>0</v>
      </c>
      <c r="H125" s="2">
        <f>COUNTIFS(Data[Account],$C125,Data[Date],"&gt;="&amp;H$4,Data[Date],"&lt;"&amp;EDATE(H$4,1))</f>
        <v>0</v>
      </c>
      <c r="I125" s="2">
        <f>COUNTIFS(Data[Account],$C125,Data[Date],"&gt;="&amp;I$4,Data[Date],"&lt;"&amp;EDATE(I$4,1))</f>
        <v>0</v>
      </c>
      <c r="J125" s="2">
        <f>COUNTIFS(Data[Account],$C125,Data[Date],"&gt;="&amp;J$4,Data[Date],"&lt;"&amp;EDATE(J$4,1))</f>
        <v>0</v>
      </c>
      <c r="K125" s="2">
        <f>COUNTIFS(Data[Account],$C125,Data[Date],"&gt;="&amp;K$4,Data[Date],"&lt;"&amp;EDATE(K$4,1))</f>
        <v>0</v>
      </c>
      <c r="L125" s="2">
        <f>COUNTIFS(Data[Account],$C125,Data[Date],"&gt;="&amp;L$4,Data[Date],"&lt;"&amp;EDATE(L$4,1))</f>
        <v>0</v>
      </c>
      <c r="M125" s="2">
        <f>COUNTIFS(Data[Account],$C125,Data[Date],"&gt;="&amp;M$4,Data[Date],"&lt;"&amp;EDATE(M$4,1))</f>
        <v>0</v>
      </c>
      <c r="N125" s="2">
        <f>COUNTIFS(Data[Account],$C125,Data[Date],"&gt;="&amp;N$4,Data[Date],"&lt;"&amp;EDATE(N$4,1))</f>
        <v>0</v>
      </c>
      <c r="O125" s="2">
        <f>COUNTIFS(Data[Account],$C125,Data[Date],"&gt;="&amp;O$4,Data[Date],"&lt;"&amp;EDATE(O$4,1))</f>
        <v>0</v>
      </c>
      <c r="P125" s="2">
        <f>COUNTIFS(Data[Account],$C125,Data[Date],"&gt;="&amp;P$4,Data[Date],"&lt;"&amp;EDATE(P$4,1))</f>
        <v>0</v>
      </c>
      <c r="Q125" s="2">
        <f>COUNTIFS(Data[Account],$C125,Data[Date],"&gt;="&amp;Q$4,Data[Date],"&lt;"&amp;EDATE(Q$4,1))</f>
        <v>0</v>
      </c>
      <c r="R125" s="2">
        <f>COUNTIFS(Data[Account],$C125,Data[Date],"&gt;="&amp;R$4,Data[Date],"&lt;"&amp;EDATE(R$4,1))</f>
        <v>0</v>
      </c>
      <c r="S125" s="2">
        <f>COUNTIFS(Data[Account],$C125,Data[Date],"&gt;="&amp;S$4,Data[Date],"&lt;"&amp;EDATE(S$4,1))</f>
        <v>0</v>
      </c>
      <c r="T125" s="2">
        <f>COUNTIFS(Data[Account],$C125,Data[Date],"&gt;="&amp;T$4,Data[Date],"&lt;"&amp;EDATE(T$4,1))</f>
        <v>0</v>
      </c>
      <c r="U125" s="2">
        <f>COUNTIFS(Data[Account],$C125,Data[Date],"&gt;="&amp;U$4,Data[Date],"&lt;"&amp;EDATE(U$4,1))</f>
        <v>1</v>
      </c>
      <c r="V125" s="2">
        <f>COUNTIFS(Data[Account],$C125,Data[Date],"&gt;="&amp;V$4,Data[Date],"&lt;"&amp;EDATE(V$4,1))</f>
        <v>0</v>
      </c>
      <c r="W125" s="2">
        <f>COUNTIFS(Data[Account],$C125,Data[Date],"&gt;="&amp;W$4,Data[Date],"&lt;"&amp;EDATE(W$4,1))</f>
        <v>1</v>
      </c>
      <c r="X125" s="2">
        <f>COUNTIFS(Data[Account],$C125,Data[Date],"&gt;="&amp;X$4,Data[Date],"&lt;"&amp;EDATE(X$4,1))</f>
        <v>0</v>
      </c>
      <c r="Y125" s="2">
        <f>COUNTIFS(Data[Account],$C125,Data[Date],"&gt;="&amp;Y$4,Data[Date],"&lt;"&amp;EDATE(Y$4,1))</f>
        <v>0</v>
      </c>
      <c r="Z125" s="2">
        <f>COUNTIFS(Data[Account],$C125,Data[Date],"&gt;="&amp;Z$4,Data[Date],"&lt;"&amp;EDATE(Z$4,1))</f>
        <v>0</v>
      </c>
      <c r="AA125" s="2">
        <f>COUNTIFS(Data[Account],$C125,Data[Date],"&gt;="&amp;AA$4,Data[Date],"&lt;"&amp;EDATE(AA$4,1))</f>
        <v>0</v>
      </c>
      <c r="AB125" s="2">
        <f>COUNTIFS(Data[Account],$C125,Data[Date],"&gt;="&amp;AB$4,Data[Date],"&lt;"&amp;EDATE(AB$4,1))</f>
        <v>0</v>
      </c>
    </row>
    <row r="126" spans="2:28" x14ac:dyDescent="0.25">
      <c r="B126" s="3">
        <f>MAX($B$4:B125)+1</f>
        <v>122</v>
      </c>
      <c r="C126" t="str" cm="1">
        <f t="array" ref="C126">IFERROR(INDEX(Data[Account],MATCH(0,INDEX(COUNTIF($C$4:C125,Data[Account]),0),0)),"")</f>
        <v>Trust Bank Limited</v>
      </c>
      <c r="D126" s="1" cm="1">
        <f t="array" ref="D126">IFERROR(_xlfn.SINGLE(INDEX(Data[Date],_xlfn.AGGREGATE(15,6,1/(Data[Account]=C126)*(ROW(Data[Account])-ROW(Data[[#Headers],[Account]])),1))),"")</f>
        <v>44525</v>
      </c>
      <c r="E126" s="2">
        <f>COUNTIFS(Data[Account],$C126,Data[Date],"&gt;="&amp;E$4,Data[Date],"&lt;"&amp;EDATE(E$4,1))</f>
        <v>0</v>
      </c>
      <c r="F126" s="2">
        <f>COUNTIFS(Data[Account],$C126,Data[Date],"&gt;="&amp;F$4,Data[Date],"&lt;"&amp;EDATE(F$4,1))</f>
        <v>0</v>
      </c>
      <c r="G126" s="2">
        <f>COUNTIFS(Data[Account],$C126,Data[Date],"&gt;="&amp;G$4,Data[Date],"&lt;"&amp;EDATE(G$4,1))</f>
        <v>0</v>
      </c>
      <c r="H126" s="2">
        <f>COUNTIFS(Data[Account],$C126,Data[Date],"&gt;="&amp;H$4,Data[Date],"&lt;"&amp;EDATE(H$4,1))</f>
        <v>0</v>
      </c>
      <c r="I126" s="2">
        <f>COUNTIFS(Data[Account],$C126,Data[Date],"&gt;="&amp;I$4,Data[Date],"&lt;"&amp;EDATE(I$4,1))</f>
        <v>0</v>
      </c>
      <c r="J126" s="2">
        <f>COUNTIFS(Data[Account],$C126,Data[Date],"&gt;="&amp;J$4,Data[Date],"&lt;"&amp;EDATE(J$4,1))</f>
        <v>0</v>
      </c>
      <c r="K126" s="2">
        <f>COUNTIFS(Data[Account],$C126,Data[Date],"&gt;="&amp;K$4,Data[Date],"&lt;"&amp;EDATE(K$4,1))</f>
        <v>0</v>
      </c>
      <c r="L126" s="2">
        <f>COUNTIFS(Data[Account],$C126,Data[Date],"&gt;="&amp;L$4,Data[Date],"&lt;"&amp;EDATE(L$4,1))</f>
        <v>0</v>
      </c>
      <c r="M126" s="2">
        <f>COUNTIFS(Data[Account],$C126,Data[Date],"&gt;="&amp;M$4,Data[Date],"&lt;"&amp;EDATE(M$4,1))</f>
        <v>0</v>
      </c>
      <c r="N126" s="2">
        <f>COUNTIFS(Data[Account],$C126,Data[Date],"&gt;="&amp;N$4,Data[Date],"&lt;"&amp;EDATE(N$4,1))</f>
        <v>0</v>
      </c>
      <c r="O126" s="2">
        <f>COUNTIFS(Data[Account],$C126,Data[Date],"&gt;="&amp;O$4,Data[Date],"&lt;"&amp;EDATE(O$4,1))</f>
        <v>0</v>
      </c>
      <c r="P126" s="2">
        <f>COUNTIFS(Data[Account],$C126,Data[Date],"&gt;="&amp;P$4,Data[Date],"&lt;"&amp;EDATE(P$4,1))</f>
        <v>0</v>
      </c>
      <c r="Q126" s="2">
        <f>COUNTIFS(Data[Account],$C126,Data[Date],"&gt;="&amp;Q$4,Data[Date],"&lt;"&amp;EDATE(Q$4,1))</f>
        <v>0</v>
      </c>
      <c r="R126" s="2">
        <f>COUNTIFS(Data[Account],$C126,Data[Date],"&gt;="&amp;R$4,Data[Date],"&lt;"&amp;EDATE(R$4,1))</f>
        <v>0</v>
      </c>
      <c r="S126" s="2">
        <f>COUNTIFS(Data[Account],$C126,Data[Date],"&gt;="&amp;S$4,Data[Date],"&lt;"&amp;EDATE(S$4,1))</f>
        <v>0</v>
      </c>
      <c r="T126" s="2">
        <f>COUNTIFS(Data[Account],$C126,Data[Date],"&gt;="&amp;T$4,Data[Date],"&lt;"&amp;EDATE(T$4,1))</f>
        <v>0</v>
      </c>
      <c r="U126" s="2">
        <f>COUNTIFS(Data[Account],$C126,Data[Date],"&gt;="&amp;U$4,Data[Date],"&lt;"&amp;EDATE(U$4,1))</f>
        <v>1</v>
      </c>
      <c r="V126" s="2">
        <f>COUNTIFS(Data[Account],$C126,Data[Date],"&gt;="&amp;V$4,Data[Date],"&lt;"&amp;EDATE(V$4,1))</f>
        <v>0</v>
      </c>
      <c r="W126" s="2">
        <f>COUNTIFS(Data[Account],$C126,Data[Date],"&gt;="&amp;W$4,Data[Date],"&lt;"&amp;EDATE(W$4,1))</f>
        <v>0</v>
      </c>
      <c r="X126" s="2">
        <f>COUNTIFS(Data[Account],$C126,Data[Date],"&gt;="&amp;X$4,Data[Date],"&lt;"&amp;EDATE(X$4,1))</f>
        <v>0</v>
      </c>
      <c r="Y126" s="2">
        <f>COUNTIFS(Data[Account],$C126,Data[Date],"&gt;="&amp;Y$4,Data[Date],"&lt;"&amp;EDATE(Y$4,1))</f>
        <v>0</v>
      </c>
      <c r="Z126" s="2">
        <f>COUNTIFS(Data[Account],$C126,Data[Date],"&gt;="&amp;Z$4,Data[Date],"&lt;"&amp;EDATE(Z$4,1))</f>
        <v>0</v>
      </c>
      <c r="AA126" s="2">
        <f>COUNTIFS(Data[Account],$C126,Data[Date],"&gt;="&amp;AA$4,Data[Date],"&lt;"&amp;EDATE(AA$4,1))</f>
        <v>0</v>
      </c>
      <c r="AB126" s="2">
        <f>COUNTIFS(Data[Account],$C126,Data[Date],"&gt;="&amp;AB$4,Data[Date],"&lt;"&amp;EDATE(AB$4,1))</f>
        <v>0</v>
      </c>
    </row>
    <row r="127" spans="2:28" x14ac:dyDescent="0.25">
      <c r="B127" s="3">
        <f>MAX($B$4:B126)+1</f>
        <v>123</v>
      </c>
      <c r="C127" t="str" cm="1">
        <f t="array" ref="C127">IFERROR(INDEX(Data[Account],MATCH(0,INDEX(COUNTIF($C$4:C126,Data[Account]),0),0)),"")</f>
        <v>Rancon Motor Bikes</v>
      </c>
      <c r="D127" s="1" cm="1">
        <f t="array" ref="D127">IFERROR(_xlfn.SINGLE(INDEX(Data[Date],_xlfn.AGGREGATE(15,6,1/(Data[Account]=C127)*(ROW(Data[Account])-ROW(Data[[#Headers],[Account]])),1))),"")</f>
        <v>44527</v>
      </c>
      <c r="E127" s="2">
        <f>COUNTIFS(Data[Account],$C127,Data[Date],"&gt;="&amp;E$4,Data[Date],"&lt;"&amp;EDATE(E$4,1))</f>
        <v>0</v>
      </c>
      <c r="F127" s="2">
        <f>COUNTIFS(Data[Account],$C127,Data[Date],"&gt;="&amp;F$4,Data[Date],"&lt;"&amp;EDATE(F$4,1))</f>
        <v>0</v>
      </c>
      <c r="G127" s="2">
        <f>COUNTIFS(Data[Account],$C127,Data[Date],"&gt;="&amp;G$4,Data[Date],"&lt;"&amp;EDATE(G$4,1))</f>
        <v>0</v>
      </c>
      <c r="H127" s="2">
        <f>COUNTIFS(Data[Account],$C127,Data[Date],"&gt;="&amp;H$4,Data[Date],"&lt;"&amp;EDATE(H$4,1))</f>
        <v>0</v>
      </c>
      <c r="I127" s="2">
        <f>COUNTIFS(Data[Account],$C127,Data[Date],"&gt;="&amp;I$4,Data[Date],"&lt;"&amp;EDATE(I$4,1))</f>
        <v>0</v>
      </c>
      <c r="J127" s="2">
        <f>COUNTIFS(Data[Account],$C127,Data[Date],"&gt;="&amp;J$4,Data[Date],"&lt;"&amp;EDATE(J$4,1))</f>
        <v>0</v>
      </c>
      <c r="K127" s="2">
        <f>COUNTIFS(Data[Account],$C127,Data[Date],"&gt;="&amp;K$4,Data[Date],"&lt;"&amp;EDATE(K$4,1))</f>
        <v>0</v>
      </c>
      <c r="L127" s="2">
        <f>COUNTIFS(Data[Account],$C127,Data[Date],"&gt;="&amp;L$4,Data[Date],"&lt;"&amp;EDATE(L$4,1))</f>
        <v>0</v>
      </c>
      <c r="M127" s="2">
        <f>COUNTIFS(Data[Account],$C127,Data[Date],"&gt;="&amp;M$4,Data[Date],"&lt;"&amp;EDATE(M$4,1))</f>
        <v>0</v>
      </c>
      <c r="N127" s="2">
        <f>COUNTIFS(Data[Account],$C127,Data[Date],"&gt;="&amp;N$4,Data[Date],"&lt;"&amp;EDATE(N$4,1))</f>
        <v>0</v>
      </c>
      <c r="O127" s="2">
        <f>COUNTIFS(Data[Account],$C127,Data[Date],"&gt;="&amp;O$4,Data[Date],"&lt;"&amp;EDATE(O$4,1))</f>
        <v>0</v>
      </c>
      <c r="P127" s="2">
        <f>COUNTIFS(Data[Account],$C127,Data[Date],"&gt;="&amp;P$4,Data[Date],"&lt;"&amp;EDATE(P$4,1))</f>
        <v>0</v>
      </c>
      <c r="Q127" s="2">
        <f>COUNTIFS(Data[Account],$C127,Data[Date],"&gt;="&amp;Q$4,Data[Date],"&lt;"&amp;EDATE(Q$4,1))</f>
        <v>0</v>
      </c>
      <c r="R127" s="2">
        <f>COUNTIFS(Data[Account],$C127,Data[Date],"&gt;="&amp;R$4,Data[Date],"&lt;"&amp;EDATE(R$4,1))</f>
        <v>0</v>
      </c>
      <c r="S127" s="2">
        <f>COUNTIFS(Data[Account],$C127,Data[Date],"&gt;="&amp;S$4,Data[Date],"&lt;"&amp;EDATE(S$4,1))</f>
        <v>0</v>
      </c>
      <c r="T127" s="2">
        <f>COUNTIFS(Data[Account],$C127,Data[Date],"&gt;="&amp;T$4,Data[Date],"&lt;"&amp;EDATE(T$4,1))</f>
        <v>0</v>
      </c>
      <c r="U127" s="2">
        <f>COUNTIFS(Data[Account],$C127,Data[Date],"&gt;="&amp;U$4,Data[Date],"&lt;"&amp;EDATE(U$4,1))</f>
        <v>1</v>
      </c>
      <c r="V127" s="2">
        <f>COUNTIFS(Data[Account],$C127,Data[Date],"&gt;="&amp;V$4,Data[Date],"&lt;"&amp;EDATE(V$4,1))</f>
        <v>2</v>
      </c>
      <c r="W127" s="2">
        <f>COUNTIFS(Data[Account],$C127,Data[Date],"&gt;="&amp;W$4,Data[Date],"&lt;"&amp;EDATE(W$4,1))</f>
        <v>0</v>
      </c>
      <c r="X127" s="2">
        <f>COUNTIFS(Data[Account],$C127,Data[Date],"&gt;="&amp;X$4,Data[Date],"&lt;"&amp;EDATE(X$4,1))</f>
        <v>1</v>
      </c>
      <c r="Y127" s="2">
        <f>COUNTIFS(Data[Account],$C127,Data[Date],"&gt;="&amp;Y$4,Data[Date],"&lt;"&amp;EDATE(Y$4,1))</f>
        <v>3</v>
      </c>
      <c r="Z127" s="2">
        <f>COUNTIFS(Data[Account],$C127,Data[Date],"&gt;="&amp;Z$4,Data[Date],"&lt;"&amp;EDATE(Z$4,1))</f>
        <v>0</v>
      </c>
      <c r="AA127" s="2">
        <f>COUNTIFS(Data[Account],$C127,Data[Date],"&gt;="&amp;AA$4,Data[Date],"&lt;"&amp;EDATE(AA$4,1))</f>
        <v>0</v>
      </c>
      <c r="AB127" s="2">
        <f>COUNTIFS(Data[Account],$C127,Data[Date],"&gt;="&amp;AB$4,Data[Date],"&lt;"&amp;EDATE(AB$4,1))</f>
        <v>0</v>
      </c>
    </row>
    <row r="128" spans="2:28" x14ac:dyDescent="0.25">
      <c r="B128" s="3">
        <f>MAX($B$4:B127)+1</f>
        <v>124</v>
      </c>
      <c r="C128" t="str" cm="1">
        <f t="array" ref="C128">IFERROR(INDEX(Data[Account],MATCH(0,INDEX(COUNTIF($C$4:C127,Data[Account]),0),0)),"")</f>
        <v>MR Corporation</v>
      </c>
      <c r="D128" s="1" cm="1">
        <f t="array" ref="D128">IFERROR(_xlfn.SINGLE(INDEX(Data[Date],_xlfn.AGGREGATE(15,6,1/(Data[Account]=C128)*(ROW(Data[Account])-ROW(Data[[#Headers],[Account]])),1))),"")</f>
        <v>44547</v>
      </c>
      <c r="E128" s="2">
        <f>COUNTIFS(Data[Account],$C128,Data[Date],"&gt;="&amp;E$4,Data[Date],"&lt;"&amp;EDATE(E$4,1))</f>
        <v>0</v>
      </c>
      <c r="F128" s="2">
        <f>COUNTIFS(Data[Account],$C128,Data[Date],"&gt;="&amp;F$4,Data[Date],"&lt;"&amp;EDATE(F$4,1))</f>
        <v>0</v>
      </c>
      <c r="G128" s="2">
        <f>COUNTIFS(Data[Account],$C128,Data[Date],"&gt;="&amp;G$4,Data[Date],"&lt;"&amp;EDATE(G$4,1))</f>
        <v>0</v>
      </c>
      <c r="H128" s="2">
        <f>COUNTIFS(Data[Account],$C128,Data[Date],"&gt;="&amp;H$4,Data[Date],"&lt;"&amp;EDATE(H$4,1))</f>
        <v>0</v>
      </c>
      <c r="I128" s="2">
        <f>COUNTIFS(Data[Account],$C128,Data[Date],"&gt;="&amp;I$4,Data[Date],"&lt;"&amp;EDATE(I$4,1))</f>
        <v>0</v>
      </c>
      <c r="J128" s="2">
        <f>COUNTIFS(Data[Account],$C128,Data[Date],"&gt;="&amp;J$4,Data[Date],"&lt;"&amp;EDATE(J$4,1))</f>
        <v>0</v>
      </c>
      <c r="K128" s="2">
        <f>COUNTIFS(Data[Account],$C128,Data[Date],"&gt;="&amp;K$4,Data[Date],"&lt;"&amp;EDATE(K$4,1))</f>
        <v>0</v>
      </c>
      <c r="L128" s="2">
        <f>COUNTIFS(Data[Account],$C128,Data[Date],"&gt;="&amp;L$4,Data[Date],"&lt;"&amp;EDATE(L$4,1))</f>
        <v>0</v>
      </c>
      <c r="M128" s="2">
        <f>COUNTIFS(Data[Account],$C128,Data[Date],"&gt;="&amp;M$4,Data[Date],"&lt;"&amp;EDATE(M$4,1))</f>
        <v>0</v>
      </c>
      <c r="N128" s="2">
        <f>COUNTIFS(Data[Account],$C128,Data[Date],"&gt;="&amp;N$4,Data[Date],"&lt;"&amp;EDATE(N$4,1))</f>
        <v>0</v>
      </c>
      <c r="O128" s="2">
        <f>COUNTIFS(Data[Account],$C128,Data[Date],"&gt;="&amp;O$4,Data[Date],"&lt;"&amp;EDATE(O$4,1))</f>
        <v>0</v>
      </c>
      <c r="P128" s="2">
        <f>COUNTIFS(Data[Account],$C128,Data[Date],"&gt;="&amp;P$4,Data[Date],"&lt;"&amp;EDATE(P$4,1))</f>
        <v>0</v>
      </c>
      <c r="Q128" s="2">
        <f>COUNTIFS(Data[Account],$C128,Data[Date],"&gt;="&amp;Q$4,Data[Date],"&lt;"&amp;EDATE(Q$4,1))</f>
        <v>0</v>
      </c>
      <c r="R128" s="2">
        <f>COUNTIFS(Data[Account],$C128,Data[Date],"&gt;="&amp;R$4,Data[Date],"&lt;"&amp;EDATE(R$4,1))</f>
        <v>0</v>
      </c>
      <c r="S128" s="2">
        <f>COUNTIFS(Data[Account],$C128,Data[Date],"&gt;="&amp;S$4,Data[Date],"&lt;"&amp;EDATE(S$4,1))</f>
        <v>0</v>
      </c>
      <c r="T128" s="2">
        <f>COUNTIFS(Data[Account],$C128,Data[Date],"&gt;="&amp;T$4,Data[Date],"&lt;"&amp;EDATE(T$4,1))</f>
        <v>0</v>
      </c>
      <c r="U128" s="2">
        <f>COUNTIFS(Data[Account],$C128,Data[Date],"&gt;="&amp;U$4,Data[Date],"&lt;"&amp;EDATE(U$4,1))</f>
        <v>0</v>
      </c>
      <c r="V128" s="2">
        <f>COUNTIFS(Data[Account],$C128,Data[Date],"&gt;="&amp;V$4,Data[Date],"&lt;"&amp;EDATE(V$4,1))</f>
        <v>1</v>
      </c>
      <c r="W128" s="2">
        <f>COUNTIFS(Data[Account],$C128,Data[Date],"&gt;="&amp;W$4,Data[Date],"&lt;"&amp;EDATE(W$4,1))</f>
        <v>0</v>
      </c>
      <c r="X128" s="2">
        <f>COUNTIFS(Data[Account],$C128,Data[Date],"&gt;="&amp;X$4,Data[Date],"&lt;"&amp;EDATE(X$4,1))</f>
        <v>1</v>
      </c>
      <c r="Y128" s="2">
        <f>COUNTIFS(Data[Account],$C128,Data[Date],"&gt;="&amp;Y$4,Data[Date],"&lt;"&amp;EDATE(Y$4,1))</f>
        <v>0</v>
      </c>
      <c r="Z128" s="2">
        <f>COUNTIFS(Data[Account],$C128,Data[Date],"&gt;="&amp;Z$4,Data[Date],"&lt;"&amp;EDATE(Z$4,1))</f>
        <v>0</v>
      </c>
      <c r="AA128" s="2">
        <f>COUNTIFS(Data[Account],$C128,Data[Date],"&gt;="&amp;AA$4,Data[Date],"&lt;"&amp;EDATE(AA$4,1))</f>
        <v>0</v>
      </c>
      <c r="AB128" s="2">
        <f>COUNTIFS(Data[Account],$C128,Data[Date],"&gt;="&amp;AB$4,Data[Date],"&lt;"&amp;EDATE(AB$4,1))</f>
        <v>0</v>
      </c>
    </row>
    <row r="129" spans="2:28" x14ac:dyDescent="0.25">
      <c r="B129" s="3">
        <f>MAX($B$4:B128)+1</f>
        <v>125</v>
      </c>
      <c r="C129" t="str" cm="1">
        <f t="array" ref="C129">IFERROR(INDEX(Data[Account],MATCH(0,INDEX(COUNTIF($C$4:C128,Data[Account]),0),0)),"")</f>
        <v>Rancon British Motors Limited</v>
      </c>
      <c r="D129" s="1" cm="1">
        <f t="array" ref="D129">IFERROR(_xlfn.SINGLE(INDEX(Data[Date],_xlfn.AGGREGATE(15,6,1/(Data[Account]=C129)*(ROW(Data[Account])-ROW(Data[[#Headers],[Account]])),1))),"")</f>
        <v>44548</v>
      </c>
      <c r="E129" s="2">
        <f>COUNTIFS(Data[Account],$C129,Data[Date],"&gt;="&amp;E$4,Data[Date],"&lt;"&amp;EDATE(E$4,1))</f>
        <v>0</v>
      </c>
      <c r="F129" s="2">
        <f>COUNTIFS(Data[Account],$C129,Data[Date],"&gt;="&amp;F$4,Data[Date],"&lt;"&amp;EDATE(F$4,1))</f>
        <v>0</v>
      </c>
      <c r="G129" s="2">
        <f>COUNTIFS(Data[Account],$C129,Data[Date],"&gt;="&amp;G$4,Data[Date],"&lt;"&amp;EDATE(G$4,1))</f>
        <v>0</v>
      </c>
      <c r="H129" s="2">
        <f>COUNTIFS(Data[Account],$C129,Data[Date],"&gt;="&amp;H$4,Data[Date],"&lt;"&amp;EDATE(H$4,1))</f>
        <v>0</v>
      </c>
      <c r="I129" s="2">
        <f>COUNTIFS(Data[Account],$C129,Data[Date],"&gt;="&amp;I$4,Data[Date],"&lt;"&amp;EDATE(I$4,1))</f>
        <v>0</v>
      </c>
      <c r="J129" s="2">
        <f>COUNTIFS(Data[Account],$C129,Data[Date],"&gt;="&amp;J$4,Data[Date],"&lt;"&amp;EDATE(J$4,1))</f>
        <v>0</v>
      </c>
      <c r="K129" s="2">
        <f>COUNTIFS(Data[Account],$C129,Data[Date],"&gt;="&amp;K$4,Data[Date],"&lt;"&amp;EDATE(K$4,1))</f>
        <v>0</v>
      </c>
      <c r="L129" s="2">
        <f>COUNTIFS(Data[Account],$C129,Data[Date],"&gt;="&amp;L$4,Data[Date],"&lt;"&amp;EDATE(L$4,1))</f>
        <v>0</v>
      </c>
      <c r="M129" s="2">
        <f>COUNTIFS(Data[Account],$C129,Data[Date],"&gt;="&amp;M$4,Data[Date],"&lt;"&amp;EDATE(M$4,1))</f>
        <v>0</v>
      </c>
      <c r="N129" s="2">
        <f>COUNTIFS(Data[Account],$C129,Data[Date],"&gt;="&amp;N$4,Data[Date],"&lt;"&amp;EDATE(N$4,1))</f>
        <v>0</v>
      </c>
      <c r="O129" s="2">
        <f>COUNTIFS(Data[Account],$C129,Data[Date],"&gt;="&amp;O$4,Data[Date],"&lt;"&amp;EDATE(O$4,1))</f>
        <v>0</v>
      </c>
      <c r="P129" s="2">
        <f>COUNTIFS(Data[Account],$C129,Data[Date],"&gt;="&amp;P$4,Data[Date],"&lt;"&amp;EDATE(P$4,1))</f>
        <v>0</v>
      </c>
      <c r="Q129" s="2">
        <f>COUNTIFS(Data[Account],$C129,Data[Date],"&gt;="&amp;Q$4,Data[Date],"&lt;"&amp;EDATE(Q$4,1))</f>
        <v>0</v>
      </c>
      <c r="R129" s="2">
        <f>COUNTIFS(Data[Account],$C129,Data[Date],"&gt;="&amp;R$4,Data[Date],"&lt;"&amp;EDATE(R$4,1))</f>
        <v>0</v>
      </c>
      <c r="S129" s="2">
        <f>COUNTIFS(Data[Account],$C129,Data[Date],"&gt;="&amp;S$4,Data[Date],"&lt;"&amp;EDATE(S$4,1))</f>
        <v>0</v>
      </c>
      <c r="T129" s="2">
        <f>COUNTIFS(Data[Account],$C129,Data[Date],"&gt;="&amp;T$4,Data[Date],"&lt;"&amp;EDATE(T$4,1))</f>
        <v>0</v>
      </c>
      <c r="U129" s="2">
        <f>COUNTIFS(Data[Account],$C129,Data[Date],"&gt;="&amp;U$4,Data[Date],"&lt;"&amp;EDATE(U$4,1))</f>
        <v>0</v>
      </c>
      <c r="V129" s="2">
        <f>COUNTIFS(Data[Account],$C129,Data[Date],"&gt;="&amp;V$4,Data[Date],"&lt;"&amp;EDATE(V$4,1))</f>
        <v>1</v>
      </c>
      <c r="W129" s="2">
        <f>COUNTIFS(Data[Account],$C129,Data[Date],"&gt;="&amp;W$4,Data[Date],"&lt;"&amp;EDATE(W$4,1))</f>
        <v>1</v>
      </c>
      <c r="X129" s="2">
        <f>COUNTIFS(Data[Account],$C129,Data[Date],"&gt;="&amp;X$4,Data[Date],"&lt;"&amp;EDATE(X$4,1))</f>
        <v>0</v>
      </c>
      <c r="Y129" s="2">
        <f>COUNTIFS(Data[Account],$C129,Data[Date],"&gt;="&amp;Y$4,Data[Date],"&lt;"&amp;EDATE(Y$4,1))</f>
        <v>0</v>
      </c>
      <c r="Z129" s="2">
        <f>COUNTIFS(Data[Account],$C129,Data[Date],"&gt;="&amp;Z$4,Data[Date],"&lt;"&amp;EDATE(Z$4,1))</f>
        <v>0</v>
      </c>
      <c r="AA129" s="2">
        <f>COUNTIFS(Data[Account],$C129,Data[Date],"&gt;="&amp;AA$4,Data[Date],"&lt;"&amp;EDATE(AA$4,1))</f>
        <v>0</v>
      </c>
      <c r="AB129" s="2">
        <f>COUNTIFS(Data[Account],$C129,Data[Date],"&gt;="&amp;AB$4,Data[Date],"&lt;"&amp;EDATE(AB$4,1))</f>
        <v>0</v>
      </c>
    </row>
    <row r="130" spans="2:28" x14ac:dyDescent="0.25">
      <c r="B130" s="3">
        <f>MAX($B$4:B129)+1</f>
        <v>126</v>
      </c>
      <c r="C130" t="str" cm="1">
        <f t="array" ref="C130">IFERROR(INDEX(Data[Account],MATCH(0,INDEX(COUNTIF($C$4:C129,Data[Account]),0),0)),"")</f>
        <v>RANCON TRUCKS &amp; BUSES LIMITED</v>
      </c>
      <c r="D130" s="1" cm="1">
        <f t="array" ref="D130">IFERROR(_xlfn.SINGLE(INDEX(Data[Date],_xlfn.AGGREGATE(15,6,1/(Data[Account]=C130)*(ROW(Data[Account])-ROW(Data[[#Headers],[Account]])),1))),"")</f>
        <v>44553</v>
      </c>
      <c r="E130" s="2">
        <f>COUNTIFS(Data[Account],$C130,Data[Date],"&gt;="&amp;E$4,Data[Date],"&lt;"&amp;EDATE(E$4,1))</f>
        <v>0</v>
      </c>
      <c r="F130" s="2">
        <f>COUNTIFS(Data[Account],$C130,Data[Date],"&gt;="&amp;F$4,Data[Date],"&lt;"&amp;EDATE(F$4,1))</f>
        <v>0</v>
      </c>
      <c r="G130" s="2">
        <f>COUNTIFS(Data[Account],$C130,Data[Date],"&gt;="&amp;G$4,Data[Date],"&lt;"&amp;EDATE(G$4,1))</f>
        <v>0</v>
      </c>
      <c r="H130" s="2">
        <f>COUNTIFS(Data[Account],$C130,Data[Date],"&gt;="&amp;H$4,Data[Date],"&lt;"&amp;EDATE(H$4,1))</f>
        <v>0</v>
      </c>
      <c r="I130" s="2">
        <f>COUNTIFS(Data[Account],$C130,Data[Date],"&gt;="&amp;I$4,Data[Date],"&lt;"&amp;EDATE(I$4,1))</f>
        <v>0</v>
      </c>
      <c r="J130" s="2">
        <f>COUNTIFS(Data[Account],$C130,Data[Date],"&gt;="&amp;J$4,Data[Date],"&lt;"&amp;EDATE(J$4,1))</f>
        <v>0</v>
      </c>
      <c r="K130" s="2">
        <f>COUNTIFS(Data[Account],$C130,Data[Date],"&gt;="&amp;K$4,Data[Date],"&lt;"&amp;EDATE(K$4,1))</f>
        <v>0</v>
      </c>
      <c r="L130" s="2">
        <f>COUNTIFS(Data[Account],$C130,Data[Date],"&gt;="&amp;L$4,Data[Date],"&lt;"&amp;EDATE(L$4,1))</f>
        <v>0</v>
      </c>
      <c r="M130" s="2">
        <f>COUNTIFS(Data[Account],$C130,Data[Date],"&gt;="&amp;M$4,Data[Date],"&lt;"&amp;EDATE(M$4,1))</f>
        <v>0</v>
      </c>
      <c r="N130" s="2">
        <f>COUNTIFS(Data[Account],$C130,Data[Date],"&gt;="&amp;N$4,Data[Date],"&lt;"&amp;EDATE(N$4,1))</f>
        <v>0</v>
      </c>
      <c r="O130" s="2">
        <f>COUNTIFS(Data[Account],$C130,Data[Date],"&gt;="&amp;O$4,Data[Date],"&lt;"&amp;EDATE(O$4,1))</f>
        <v>0</v>
      </c>
      <c r="P130" s="2">
        <f>COUNTIFS(Data[Account],$C130,Data[Date],"&gt;="&amp;P$4,Data[Date],"&lt;"&amp;EDATE(P$4,1))</f>
        <v>0</v>
      </c>
      <c r="Q130" s="2">
        <f>COUNTIFS(Data[Account],$C130,Data[Date],"&gt;="&amp;Q$4,Data[Date],"&lt;"&amp;EDATE(Q$4,1))</f>
        <v>0</v>
      </c>
      <c r="R130" s="2">
        <f>COUNTIFS(Data[Account],$C130,Data[Date],"&gt;="&amp;R$4,Data[Date],"&lt;"&amp;EDATE(R$4,1))</f>
        <v>0</v>
      </c>
      <c r="S130" s="2">
        <f>COUNTIFS(Data[Account],$C130,Data[Date],"&gt;="&amp;S$4,Data[Date],"&lt;"&amp;EDATE(S$4,1))</f>
        <v>0</v>
      </c>
      <c r="T130" s="2">
        <f>COUNTIFS(Data[Account],$C130,Data[Date],"&gt;="&amp;T$4,Data[Date],"&lt;"&amp;EDATE(T$4,1))</f>
        <v>0</v>
      </c>
      <c r="U130" s="2">
        <f>COUNTIFS(Data[Account],$C130,Data[Date],"&gt;="&amp;U$4,Data[Date],"&lt;"&amp;EDATE(U$4,1))</f>
        <v>0</v>
      </c>
      <c r="V130" s="2">
        <f>COUNTIFS(Data[Account],$C130,Data[Date],"&gt;="&amp;V$4,Data[Date],"&lt;"&amp;EDATE(V$4,1))</f>
        <v>1</v>
      </c>
      <c r="W130" s="2">
        <f>COUNTIFS(Data[Account],$C130,Data[Date],"&gt;="&amp;W$4,Data[Date],"&lt;"&amp;EDATE(W$4,1))</f>
        <v>1</v>
      </c>
      <c r="X130" s="2">
        <f>COUNTIFS(Data[Account],$C130,Data[Date],"&gt;="&amp;X$4,Data[Date],"&lt;"&amp;EDATE(X$4,1))</f>
        <v>1</v>
      </c>
      <c r="Y130" s="2">
        <f>COUNTIFS(Data[Account],$C130,Data[Date],"&gt;="&amp;Y$4,Data[Date],"&lt;"&amp;EDATE(Y$4,1))</f>
        <v>2</v>
      </c>
      <c r="Z130" s="2">
        <f>COUNTIFS(Data[Account],$C130,Data[Date],"&gt;="&amp;Z$4,Data[Date],"&lt;"&amp;EDATE(Z$4,1))</f>
        <v>0</v>
      </c>
      <c r="AA130" s="2">
        <f>COUNTIFS(Data[Account],$C130,Data[Date],"&gt;="&amp;AA$4,Data[Date],"&lt;"&amp;EDATE(AA$4,1))</f>
        <v>0</v>
      </c>
      <c r="AB130" s="2">
        <f>COUNTIFS(Data[Account],$C130,Data[Date],"&gt;="&amp;AB$4,Data[Date],"&lt;"&amp;EDATE(AB$4,1))</f>
        <v>0</v>
      </c>
    </row>
    <row r="131" spans="2:28" x14ac:dyDescent="0.25">
      <c r="B131" s="3">
        <f>MAX($B$4:B130)+1</f>
        <v>127</v>
      </c>
      <c r="C131" t="str" cm="1">
        <f t="array" ref="C131">IFERROR(INDEX(Data[Account],MATCH(0,INDEX(COUNTIF($C$4:C130,Data[Account]),0),0)),"")</f>
        <v>JMI - Nippro</v>
      </c>
      <c r="D131" s="1" cm="1">
        <f t="array" ref="D131">IFERROR(_xlfn.SINGLE(INDEX(Data[Date],_xlfn.AGGREGATE(15,6,1/(Data[Account]=C131)*(ROW(Data[Account])-ROW(Data[[#Headers],[Account]])),1))),"")</f>
        <v>44565</v>
      </c>
      <c r="E131" s="2">
        <f>COUNTIFS(Data[Account],$C131,Data[Date],"&gt;="&amp;E$4,Data[Date],"&lt;"&amp;EDATE(E$4,1))</f>
        <v>0</v>
      </c>
      <c r="F131" s="2">
        <f>COUNTIFS(Data[Account],$C131,Data[Date],"&gt;="&amp;F$4,Data[Date],"&lt;"&amp;EDATE(F$4,1))</f>
        <v>0</v>
      </c>
      <c r="G131" s="2">
        <f>COUNTIFS(Data[Account],$C131,Data[Date],"&gt;="&amp;G$4,Data[Date],"&lt;"&amp;EDATE(G$4,1))</f>
        <v>0</v>
      </c>
      <c r="H131" s="2">
        <f>COUNTIFS(Data[Account],$C131,Data[Date],"&gt;="&amp;H$4,Data[Date],"&lt;"&amp;EDATE(H$4,1))</f>
        <v>0</v>
      </c>
      <c r="I131" s="2">
        <f>COUNTIFS(Data[Account],$C131,Data[Date],"&gt;="&amp;I$4,Data[Date],"&lt;"&amp;EDATE(I$4,1))</f>
        <v>0</v>
      </c>
      <c r="J131" s="2">
        <f>COUNTIFS(Data[Account],$C131,Data[Date],"&gt;="&amp;J$4,Data[Date],"&lt;"&amp;EDATE(J$4,1))</f>
        <v>0</v>
      </c>
      <c r="K131" s="2">
        <f>COUNTIFS(Data[Account],$C131,Data[Date],"&gt;="&amp;K$4,Data[Date],"&lt;"&amp;EDATE(K$4,1))</f>
        <v>0</v>
      </c>
      <c r="L131" s="2">
        <f>COUNTIFS(Data[Account],$C131,Data[Date],"&gt;="&amp;L$4,Data[Date],"&lt;"&amp;EDATE(L$4,1))</f>
        <v>0</v>
      </c>
      <c r="M131" s="2">
        <f>COUNTIFS(Data[Account],$C131,Data[Date],"&gt;="&amp;M$4,Data[Date],"&lt;"&amp;EDATE(M$4,1))</f>
        <v>0</v>
      </c>
      <c r="N131" s="2">
        <f>COUNTIFS(Data[Account],$C131,Data[Date],"&gt;="&amp;N$4,Data[Date],"&lt;"&amp;EDATE(N$4,1))</f>
        <v>0</v>
      </c>
      <c r="O131" s="2">
        <f>COUNTIFS(Data[Account],$C131,Data[Date],"&gt;="&amp;O$4,Data[Date],"&lt;"&amp;EDATE(O$4,1))</f>
        <v>0</v>
      </c>
      <c r="P131" s="2">
        <f>COUNTIFS(Data[Account],$C131,Data[Date],"&gt;="&amp;P$4,Data[Date],"&lt;"&amp;EDATE(P$4,1))</f>
        <v>0</v>
      </c>
      <c r="Q131" s="2">
        <f>COUNTIFS(Data[Account],$C131,Data[Date],"&gt;="&amp;Q$4,Data[Date],"&lt;"&amp;EDATE(Q$4,1))</f>
        <v>0</v>
      </c>
      <c r="R131" s="2">
        <f>COUNTIFS(Data[Account],$C131,Data[Date],"&gt;="&amp;R$4,Data[Date],"&lt;"&amp;EDATE(R$4,1))</f>
        <v>0</v>
      </c>
      <c r="S131" s="2">
        <f>COUNTIFS(Data[Account],$C131,Data[Date],"&gt;="&amp;S$4,Data[Date],"&lt;"&amp;EDATE(S$4,1))</f>
        <v>0</v>
      </c>
      <c r="T131" s="2">
        <f>COUNTIFS(Data[Account],$C131,Data[Date],"&gt;="&amp;T$4,Data[Date],"&lt;"&amp;EDATE(T$4,1))</f>
        <v>0</v>
      </c>
      <c r="U131" s="2">
        <f>COUNTIFS(Data[Account],$C131,Data[Date],"&gt;="&amp;U$4,Data[Date],"&lt;"&amp;EDATE(U$4,1))</f>
        <v>0</v>
      </c>
      <c r="V131" s="2">
        <f>COUNTIFS(Data[Account],$C131,Data[Date],"&gt;="&amp;V$4,Data[Date],"&lt;"&amp;EDATE(V$4,1))</f>
        <v>0</v>
      </c>
      <c r="W131" s="2">
        <f>COUNTIFS(Data[Account],$C131,Data[Date],"&gt;="&amp;W$4,Data[Date],"&lt;"&amp;EDATE(W$4,1))</f>
        <v>1</v>
      </c>
      <c r="X131" s="2">
        <f>COUNTIFS(Data[Account],$C131,Data[Date],"&gt;="&amp;X$4,Data[Date],"&lt;"&amp;EDATE(X$4,1))</f>
        <v>0</v>
      </c>
      <c r="Y131" s="2">
        <f>COUNTIFS(Data[Account],$C131,Data[Date],"&gt;="&amp;Y$4,Data[Date],"&lt;"&amp;EDATE(Y$4,1))</f>
        <v>1</v>
      </c>
      <c r="Z131" s="2">
        <f>COUNTIFS(Data[Account],$C131,Data[Date],"&gt;="&amp;Z$4,Data[Date],"&lt;"&amp;EDATE(Z$4,1))</f>
        <v>0</v>
      </c>
      <c r="AA131" s="2">
        <f>COUNTIFS(Data[Account],$C131,Data[Date],"&gt;="&amp;AA$4,Data[Date],"&lt;"&amp;EDATE(AA$4,1))</f>
        <v>0</v>
      </c>
      <c r="AB131" s="2">
        <f>COUNTIFS(Data[Account],$C131,Data[Date],"&gt;="&amp;AB$4,Data[Date],"&lt;"&amp;EDATE(AB$4,1))</f>
        <v>0</v>
      </c>
    </row>
    <row r="132" spans="2:28" x14ac:dyDescent="0.25">
      <c r="B132" s="3">
        <f>MAX($B$4:B131)+1</f>
        <v>128</v>
      </c>
      <c r="C132" t="str" cm="1">
        <f t="array" ref="C132">IFERROR(INDEX(Data[Account],MATCH(0,INDEX(COUNTIF($C$4:C131,Data[Account]),0),0)),"")</f>
        <v>Action Aid</v>
      </c>
      <c r="D132" s="1" cm="1">
        <f t="array" ref="D132">IFERROR(_xlfn.SINGLE(INDEX(Data[Date],_xlfn.AGGREGATE(15,6,1/(Data[Account]=C132)*(ROW(Data[Account])-ROW(Data[[#Headers],[Account]])),1))),"")</f>
        <v>44572</v>
      </c>
      <c r="E132" s="2">
        <f>COUNTIFS(Data[Account],$C132,Data[Date],"&gt;="&amp;E$4,Data[Date],"&lt;"&amp;EDATE(E$4,1))</f>
        <v>0</v>
      </c>
      <c r="F132" s="2">
        <f>COUNTIFS(Data[Account],$C132,Data[Date],"&gt;="&amp;F$4,Data[Date],"&lt;"&amp;EDATE(F$4,1))</f>
        <v>0</v>
      </c>
      <c r="G132" s="2">
        <f>COUNTIFS(Data[Account],$C132,Data[Date],"&gt;="&amp;G$4,Data[Date],"&lt;"&amp;EDATE(G$4,1))</f>
        <v>0</v>
      </c>
      <c r="H132" s="2">
        <f>COUNTIFS(Data[Account],$C132,Data[Date],"&gt;="&amp;H$4,Data[Date],"&lt;"&amp;EDATE(H$4,1))</f>
        <v>0</v>
      </c>
      <c r="I132" s="2">
        <f>COUNTIFS(Data[Account],$C132,Data[Date],"&gt;="&amp;I$4,Data[Date],"&lt;"&amp;EDATE(I$4,1))</f>
        <v>0</v>
      </c>
      <c r="J132" s="2">
        <f>COUNTIFS(Data[Account],$C132,Data[Date],"&gt;="&amp;J$4,Data[Date],"&lt;"&amp;EDATE(J$4,1))</f>
        <v>0</v>
      </c>
      <c r="K132" s="2">
        <f>COUNTIFS(Data[Account],$C132,Data[Date],"&gt;="&amp;K$4,Data[Date],"&lt;"&amp;EDATE(K$4,1))</f>
        <v>0</v>
      </c>
      <c r="L132" s="2">
        <f>COUNTIFS(Data[Account],$C132,Data[Date],"&gt;="&amp;L$4,Data[Date],"&lt;"&amp;EDATE(L$4,1))</f>
        <v>0</v>
      </c>
      <c r="M132" s="2">
        <f>COUNTIFS(Data[Account],$C132,Data[Date],"&gt;="&amp;M$4,Data[Date],"&lt;"&amp;EDATE(M$4,1))</f>
        <v>0</v>
      </c>
      <c r="N132" s="2">
        <f>COUNTIFS(Data[Account],$C132,Data[Date],"&gt;="&amp;N$4,Data[Date],"&lt;"&amp;EDATE(N$4,1))</f>
        <v>0</v>
      </c>
      <c r="O132" s="2">
        <f>COUNTIFS(Data[Account],$C132,Data[Date],"&gt;="&amp;O$4,Data[Date],"&lt;"&amp;EDATE(O$4,1))</f>
        <v>0</v>
      </c>
      <c r="P132" s="2">
        <f>COUNTIFS(Data[Account],$C132,Data[Date],"&gt;="&amp;P$4,Data[Date],"&lt;"&amp;EDATE(P$4,1))</f>
        <v>0</v>
      </c>
      <c r="Q132" s="2">
        <f>COUNTIFS(Data[Account],$C132,Data[Date],"&gt;="&amp;Q$4,Data[Date],"&lt;"&amp;EDATE(Q$4,1))</f>
        <v>0</v>
      </c>
      <c r="R132" s="2">
        <f>COUNTIFS(Data[Account],$C132,Data[Date],"&gt;="&amp;R$4,Data[Date],"&lt;"&amp;EDATE(R$4,1))</f>
        <v>0</v>
      </c>
      <c r="S132" s="2">
        <f>COUNTIFS(Data[Account],$C132,Data[Date],"&gt;="&amp;S$4,Data[Date],"&lt;"&amp;EDATE(S$4,1))</f>
        <v>0</v>
      </c>
      <c r="T132" s="2">
        <f>COUNTIFS(Data[Account],$C132,Data[Date],"&gt;="&amp;T$4,Data[Date],"&lt;"&amp;EDATE(T$4,1))</f>
        <v>0</v>
      </c>
      <c r="U132" s="2">
        <f>COUNTIFS(Data[Account],$C132,Data[Date],"&gt;="&amp;U$4,Data[Date],"&lt;"&amp;EDATE(U$4,1))</f>
        <v>0</v>
      </c>
      <c r="V132" s="2">
        <f>COUNTIFS(Data[Account],$C132,Data[Date],"&gt;="&amp;V$4,Data[Date],"&lt;"&amp;EDATE(V$4,1))</f>
        <v>0</v>
      </c>
      <c r="W132" s="2">
        <f>COUNTIFS(Data[Account],$C132,Data[Date],"&gt;="&amp;W$4,Data[Date],"&lt;"&amp;EDATE(W$4,1))</f>
        <v>1</v>
      </c>
      <c r="X132" s="2">
        <f>COUNTIFS(Data[Account],$C132,Data[Date],"&gt;="&amp;X$4,Data[Date],"&lt;"&amp;EDATE(X$4,1))</f>
        <v>0</v>
      </c>
      <c r="Y132" s="2">
        <f>COUNTIFS(Data[Account],$C132,Data[Date],"&gt;="&amp;Y$4,Data[Date],"&lt;"&amp;EDATE(Y$4,1))</f>
        <v>0</v>
      </c>
      <c r="Z132" s="2">
        <f>COUNTIFS(Data[Account],$C132,Data[Date],"&gt;="&amp;Z$4,Data[Date],"&lt;"&amp;EDATE(Z$4,1))</f>
        <v>0</v>
      </c>
      <c r="AA132" s="2">
        <f>COUNTIFS(Data[Account],$C132,Data[Date],"&gt;="&amp;AA$4,Data[Date],"&lt;"&amp;EDATE(AA$4,1))</f>
        <v>0</v>
      </c>
      <c r="AB132" s="2">
        <f>COUNTIFS(Data[Account],$C132,Data[Date],"&gt;="&amp;AB$4,Data[Date],"&lt;"&amp;EDATE(AB$4,1))</f>
        <v>0</v>
      </c>
    </row>
    <row r="133" spans="2:28" x14ac:dyDescent="0.25">
      <c r="B133" s="3">
        <f>MAX($B$4:B132)+1</f>
        <v>129</v>
      </c>
      <c r="C133" t="str" cm="1">
        <f t="array" ref="C133">IFERROR(INDEX(Data[Account],MATCH(0,INDEX(COUNTIF($C$4:C132,Data[Account]),0),0)),"")</f>
        <v>Provati Courier Service Ltd.</v>
      </c>
      <c r="D133" s="1" cm="1">
        <f t="array" ref="D133">IFERROR(_xlfn.SINGLE(INDEX(Data[Date],_xlfn.AGGREGATE(15,6,1/(Data[Account]=C133)*(ROW(Data[Account])-ROW(Data[[#Headers],[Account]])),1))),"")</f>
        <v>44586</v>
      </c>
      <c r="E133" s="2">
        <f>COUNTIFS(Data[Account],$C133,Data[Date],"&gt;="&amp;E$4,Data[Date],"&lt;"&amp;EDATE(E$4,1))</f>
        <v>0</v>
      </c>
      <c r="F133" s="2">
        <f>COUNTIFS(Data[Account],$C133,Data[Date],"&gt;="&amp;F$4,Data[Date],"&lt;"&amp;EDATE(F$4,1))</f>
        <v>0</v>
      </c>
      <c r="G133" s="2">
        <f>COUNTIFS(Data[Account],$C133,Data[Date],"&gt;="&amp;G$4,Data[Date],"&lt;"&amp;EDATE(G$4,1))</f>
        <v>0</v>
      </c>
      <c r="H133" s="2">
        <f>COUNTIFS(Data[Account],$C133,Data[Date],"&gt;="&amp;H$4,Data[Date],"&lt;"&amp;EDATE(H$4,1))</f>
        <v>0</v>
      </c>
      <c r="I133" s="2">
        <f>COUNTIFS(Data[Account],$C133,Data[Date],"&gt;="&amp;I$4,Data[Date],"&lt;"&amp;EDATE(I$4,1))</f>
        <v>0</v>
      </c>
      <c r="J133" s="2">
        <f>COUNTIFS(Data[Account],$C133,Data[Date],"&gt;="&amp;J$4,Data[Date],"&lt;"&amp;EDATE(J$4,1))</f>
        <v>0</v>
      </c>
      <c r="K133" s="2">
        <f>COUNTIFS(Data[Account],$C133,Data[Date],"&gt;="&amp;K$4,Data[Date],"&lt;"&amp;EDATE(K$4,1))</f>
        <v>0</v>
      </c>
      <c r="L133" s="2">
        <f>COUNTIFS(Data[Account],$C133,Data[Date],"&gt;="&amp;L$4,Data[Date],"&lt;"&amp;EDATE(L$4,1))</f>
        <v>0</v>
      </c>
      <c r="M133" s="2">
        <f>COUNTIFS(Data[Account],$C133,Data[Date],"&gt;="&amp;M$4,Data[Date],"&lt;"&amp;EDATE(M$4,1))</f>
        <v>0</v>
      </c>
      <c r="N133" s="2">
        <f>COUNTIFS(Data[Account],$C133,Data[Date],"&gt;="&amp;N$4,Data[Date],"&lt;"&amp;EDATE(N$4,1))</f>
        <v>0</v>
      </c>
      <c r="O133" s="2">
        <f>COUNTIFS(Data[Account],$C133,Data[Date],"&gt;="&amp;O$4,Data[Date],"&lt;"&amp;EDATE(O$4,1))</f>
        <v>0</v>
      </c>
      <c r="P133" s="2">
        <f>COUNTIFS(Data[Account],$C133,Data[Date],"&gt;="&amp;P$4,Data[Date],"&lt;"&amp;EDATE(P$4,1))</f>
        <v>0</v>
      </c>
      <c r="Q133" s="2">
        <f>COUNTIFS(Data[Account],$C133,Data[Date],"&gt;="&amp;Q$4,Data[Date],"&lt;"&amp;EDATE(Q$4,1))</f>
        <v>0</v>
      </c>
      <c r="R133" s="2">
        <f>COUNTIFS(Data[Account],$C133,Data[Date],"&gt;="&amp;R$4,Data[Date],"&lt;"&amp;EDATE(R$4,1))</f>
        <v>0</v>
      </c>
      <c r="S133" s="2">
        <f>COUNTIFS(Data[Account],$C133,Data[Date],"&gt;="&amp;S$4,Data[Date],"&lt;"&amp;EDATE(S$4,1))</f>
        <v>0</v>
      </c>
      <c r="T133" s="2">
        <f>COUNTIFS(Data[Account],$C133,Data[Date],"&gt;="&amp;T$4,Data[Date],"&lt;"&amp;EDATE(T$4,1))</f>
        <v>0</v>
      </c>
      <c r="U133" s="2">
        <f>COUNTIFS(Data[Account],$C133,Data[Date],"&gt;="&amp;U$4,Data[Date],"&lt;"&amp;EDATE(U$4,1))</f>
        <v>0</v>
      </c>
      <c r="V133" s="2">
        <f>COUNTIFS(Data[Account],$C133,Data[Date],"&gt;="&amp;V$4,Data[Date],"&lt;"&amp;EDATE(V$4,1))</f>
        <v>0</v>
      </c>
      <c r="W133" s="2">
        <f>COUNTIFS(Data[Account],$C133,Data[Date],"&gt;="&amp;W$4,Data[Date],"&lt;"&amp;EDATE(W$4,1))</f>
        <v>1</v>
      </c>
      <c r="X133" s="2">
        <f>COUNTIFS(Data[Account],$C133,Data[Date],"&gt;="&amp;X$4,Data[Date],"&lt;"&amp;EDATE(X$4,1))</f>
        <v>0</v>
      </c>
      <c r="Y133" s="2">
        <f>COUNTIFS(Data[Account],$C133,Data[Date],"&gt;="&amp;Y$4,Data[Date],"&lt;"&amp;EDATE(Y$4,1))</f>
        <v>0</v>
      </c>
      <c r="Z133" s="2">
        <f>COUNTIFS(Data[Account],$C133,Data[Date],"&gt;="&amp;Z$4,Data[Date],"&lt;"&amp;EDATE(Z$4,1))</f>
        <v>0</v>
      </c>
      <c r="AA133" s="2">
        <f>COUNTIFS(Data[Account],$C133,Data[Date],"&gt;="&amp;AA$4,Data[Date],"&lt;"&amp;EDATE(AA$4,1))</f>
        <v>0</v>
      </c>
      <c r="AB133" s="2">
        <f>COUNTIFS(Data[Account],$C133,Data[Date],"&gt;="&amp;AB$4,Data[Date],"&lt;"&amp;EDATE(AB$4,1))</f>
        <v>0</v>
      </c>
    </row>
    <row r="134" spans="2:28" x14ac:dyDescent="0.25">
      <c r="B134" s="3">
        <f>MAX($B$4:B133)+1</f>
        <v>130</v>
      </c>
      <c r="C134" t="str" cm="1">
        <f t="array" ref="C134">IFERROR(INDEX(Data[Account],MATCH(0,INDEX(COUNTIF($C$4:C133,Data[Account]),0),0)),"")</f>
        <v>Sheba XYZ</v>
      </c>
      <c r="D134" s="1" cm="1">
        <f t="array" ref="D134">IFERROR(_xlfn.SINGLE(INDEX(Data[Date],_xlfn.AGGREGATE(15,6,1/(Data[Account]=C134)*(ROW(Data[Account])-ROW(Data[[#Headers],[Account]])),1))),"")</f>
        <v>44586</v>
      </c>
      <c r="E134" s="2">
        <f>COUNTIFS(Data[Account],$C134,Data[Date],"&gt;="&amp;E$4,Data[Date],"&lt;"&amp;EDATE(E$4,1))</f>
        <v>0</v>
      </c>
      <c r="F134" s="2">
        <f>COUNTIFS(Data[Account],$C134,Data[Date],"&gt;="&amp;F$4,Data[Date],"&lt;"&amp;EDATE(F$4,1))</f>
        <v>0</v>
      </c>
      <c r="G134" s="2">
        <f>COUNTIFS(Data[Account],$C134,Data[Date],"&gt;="&amp;G$4,Data[Date],"&lt;"&amp;EDATE(G$4,1))</f>
        <v>0</v>
      </c>
      <c r="H134" s="2">
        <f>COUNTIFS(Data[Account],$C134,Data[Date],"&gt;="&amp;H$4,Data[Date],"&lt;"&amp;EDATE(H$4,1))</f>
        <v>0</v>
      </c>
      <c r="I134" s="2">
        <f>COUNTIFS(Data[Account],$C134,Data[Date],"&gt;="&amp;I$4,Data[Date],"&lt;"&amp;EDATE(I$4,1))</f>
        <v>0</v>
      </c>
      <c r="J134" s="2">
        <f>COUNTIFS(Data[Account],$C134,Data[Date],"&gt;="&amp;J$4,Data[Date],"&lt;"&amp;EDATE(J$4,1))</f>
        <v>0</v>
      </c>
      <c r="K134" s="2">
        <f>COUNTIFS(Data[Account],$C134,Data[Date],"&gt;="&amp;K$4,Data[Date],"&lt;"&amp;EDATE(K$4,1))</f>
        <v>0</v>
      </c>
      <c r="L134" s="2">
        <f>COUNTIFS(Data[Account],$C134,Data[Date],"&gt;="&amp;L$4,Data[Date],"&lt;"&amp;EDATE(L$4,1))</f>
        <v>0</v>
      </c>
      <c r="M134" s="2">
        <f>COUNTIFS(Data[Account],$C134,Data[Date],"&gt;="&amp;M$4,Data[Date],"&lt;"&amp;EDATE(M$4,1))</f>
        <v>0</v>
      </c>
      <c r="N134" s="2">
        <f>COUNTIFS(Data[Account],$C134,Data[Date],"&gt;="&amp;N$4,Data[Date],"&lt;"&amp;EDATE(N$4,1))</f>
        <v>0</v>
      </c>
      <c r="O134" s="2">
        <f>COUNTIFS(Data[Account],$C134,Data[Date],"&gt;="&amp;O$4,Data[Date],"&lt;"&amp;EDATE(O$4,1))</f>
        <v>0</v>
      </c>
      <c r="P134" s="2">
        <f>COUNTIFS(Data[Account],$C134,Data[Date],"&gt;="&amp;P$4,Data[Date],"&lt;"&amp;EDATE(P$4,1))</f>
        <v>0</v>
      </c>
      <c r="Q134" s="2">
        <f>COUNTIFS(Data[Account],$C134,Data[Date],"&gt;="&amp;Q$4,Data[Date],"&lt;"&amp;EDATE(Q$4,1))</f>
        <v>0</v>
      </c>
      <c r="R134" s="2">
        <f>COUNTIFS(Data[Account],$C134,Data[Date],"&gt;="&amp;R$4,Data[Date],"&lt;"&amp;EDATE(R$4,1))</f>
        <v>0</v>
      </c>
      <c r="S134" s="2">
        <f>COUNTIFS(Data[Account],$C134,Data[Date],"&gt;="&amp;S$4,Data[Date],"&lt;"&amp;EDATE(S$4,1))</f>
        <v>0</v>
      </c>
      <c r="T134" s="2">
        <f>COUNTIFS(Data[Account],$C134,Data[Date],"&gt;="&amp;T$4,Data[Date],"&lt;"&amp;EDATE(T$4,1))</f>
        <v>0</v>
      </c>
      <c r="U134" s="2">
        <f>COUNTIFS(Data[Account],$C134,Data[Date],"&gt;="&amp;U$4,Data[Date],"&lt;"&amp;EDATE(U$4,1))</f>
        <v>0</v>
      </c>
      <c r="V134" s="2">
        <f>COUNTIFS(Data[Account],$C134,Data[Date],"&gt;="&amp;V$4,Data[Date],"&lt;"&amp;EDATE(V$4,1))</f>
        <v>0</v>
      </c>
      <c r="W134" s="2">
        <f>COUNTIFS(Data[Account],$C134,Data[Date],"&gt;="&amp;W$4,Data[Date],"&lt;"&amp;EDATE(W$4,1))</f>
        <v>1</v>
      </c>
      <c r="X134" s="2">
        <f>COUNTIFS(Data[Account],$C134,Data[Date],"&gt;="&amp;X$4,Data[Date],"&lt;"&amp;EDATE(X$4,1))</f>
        <v>2</v>
      </c>
      <c r="Y134" s="2">
        <f>COUNTIFS(Data[Account],$C134,Data[Date],"&gt;="&amp;Y$4,Data[Date],"&lt;"&amp;EDATE(Y$4,1))</f>
        <v>0</v>
      </c>
      <c r="Z134" s="2">
        <f>COUNTIFS(Data[Account],$C134,Data[Date],"&gt;="&amp;Z$4,Data[Date],"&lt;"&amp;EDATE(Z$4,1))</f>
        <v>0</v>
      </c>
      <c r="AA134" s="2">
        <f>COUNTIFS(Data[Account],$C134,Data[Date],"&gt;="&amp;AA$4,Data[Date],"&lt;"&amp;EDATE(AA$4,1))</f>
        <v>0</v>
      </c>
      <c r="AB134" s="2">
        <f>COUNTIFS(Data[Account],$C134,Data[Date],"&gt;="&amp;AB$4,Data[Date],"&lt;"&amp;EDATE(AB$4,1))</f>
        <v>0</v>
      </c>
    </row>
    <row r="135" spans="2:28" x14ac:dyDescent="0.25">
      <c r="B135" s="3">
        <f>MAX($B$4:B134)+1</f>
        <v>131</v>
      </c>
      <c r="C135" t="str" cm="1">
        <f t="array" ref="C135">IFERROR(INDEX(Data[Account],MATCH(0,INDEX(COUNTIF($C$4:C134,Data[Account]),0),0)),"")</f>
        <v>Bay Services Ltd.</v>
      </c>
      <c r="D135" s="1" cm="1">
        <f t="array" ref="D135">IFERROR(_xlfn.SINGLE(INDEX(Data[Date],_xlfn.AGGREGATE(15,6,1/(Data[Account]=C135)*(ROW(Data[Account])-ROW(Data[[#Headers],[Account]])),1))),"")</f>
        <v>44622</v>
      </c>
      <c r="E135" s="2">
        <f>COUNTIFS(Data[Account],$C135,Data[Date],"&gt;="&amp;E$4,Data[Date],"&lt;"&amp;EDATE(E$4,1))</f>
        <v>0</v>
      </c>
      <c r="F135" s="2">
        <f>COUNTIFS(Data[Account],$C135,Data[Date],"&gt;="&amp;F$4,Data[Date],"&lt;"&amp;EDATE(F$4,1))</f>
        <v>0</v>
      </c>
      <c r="G135" s="2">
        <f>COUNTIFS(Data[Account],$C135,Data[Date],"&gt;="&amp;G$4,Data[Date],"&lt;"&amp;EDATE(G$4,1))</f>
        <v>0</v>
      </c>
      <c r="H135" s="2">
        <f>COUNTIFS(Data[Account],$C135,Data[Date],"&gt;="&amp;H$4,Data[Date],"&lt;"&amp;EDATE(H$4,1))</f>
        <v>0</v>
      </c>
      <c r="I135" s="2">
        <f>COUNTIFS(Data[Account],$C135,Data[Date],"&gt;="&amp;I$4,Data[Date],"&lt;"&amp;EDATE(I$4,1))</f>
        <v>0</v>
      </c>
      <c r="J135" s="2">
        <f>COUNTIFS(Data[Account],$C135,Data[Date],"&gt;="&amp;J$4,Data[Date],"&lt;"&amp;EDATE(J$4,1))</f>
        <v>0</v>
      </c>
      <c r="K135" s="2">
        <f>COUNTIFS(Data[Account],$C135,Data[Date],"&gt;="&amp;K$4,Data[Date],"&lt;"&amp;EDATE(K$4,1))</f>
        <v>0</v>
      </c>
      <c r="L135" s="2">
        <f>COUNTIFS(Data[Account],$C135,Data[Date],"&gt;="&amp;L$4,Data[Date],"&lt;"&amp;EDATE(L$4,1))</f>
        <v>0</v>
      </c>
      <c r="M135" s="2">
        <f>COUNTIFS(Data[Account],$C135,Data[Date],"&gt;="&amp;M$4,Data[Date],"&lt;"&amp;EDATE(M$4,1))</f>
        <v>0</v>
      </c>
      <c r="N135" s="2">
        <f>COUNTIFS(Data[Account],$C135,Data[Date],"&gt;="&amp;N$4,Data[Date],"&lt;"&amp;EDATE(N$4,1))</f>
        <v>0</v>
      </c>
      <c r="O135" s="2">
        <f>COUNTIFS(Data[Account],$C135,Data[Date],"&gt;="&amp;O$4,Data[Date],"&lt;"&amp;EDATE(O$4,1))</f>
        <v>0</v>
      </c>
      <c r="P135" s="2">
        <f>COUNTIFS(Data[Account],$C135,Data[Date],"&gt;="&amp;P$4,Data[Date],"&lt;"&amp;EDATE(P$4,1))</f>
        <v>0</v>
      </c>
      <c r="Q135" s="2">
        <f>COUNTIFS(Data[Account],$C135,Data[Date],"&gt;="&amp;Q$4,Data[Date],"&lt;"&amp;EDATE(Q$4,1))</f>
        <v>0</v>
      </c>
      <c r="R135" s="2">
        <f>COUNTIFS(Data[Account],$C135,Data[Date],"&gt;="&amp;R$4,Data[Date],"&lt;"&amp;EDATE(R$4,1))</f>
        <v>0</v>
      </c>
      <c r="S135" s="2">
        <f>COUNTIFS(Data[Account],$C135,Data[Date],"&gt;="&amp;S$4,Data[Date],"&lt;"&amp;EDATE(S$4,1))</f>
        <v>0</v>
      </c>
      <c r="T135" s="2">
        <f>COUNTIFS(Data[Account],$C135,Data[Date],"&gt;="&amp;T$4,Data[Date],"&lt;"&amp;EDATE(T$4,1))</f>
        <v>0</v>
      </c>
      <c r="U135" s="2">
        <f>COUNTIFS(Data[Account],$C135,Data[Date],"&gt;="&amp;U$4,Data[Date],"&lt;"&amp;EDATE(U$4,1))</f>
        <v>0</v>
      </c>
      <c r="V135" s="2">
        <f>COUNTIFS(Data[Account],$C135,Data[Date],"&gt;="&amp;V$4,Data[Date],"&lt;"&amp;EDATE(V$4,1))</f>
        <v>0</v>
      </c>
      <c r="W135" s="2">
        <f>COUNTIFS(Data[Account],$C135,Data[Date],"&gt;="&amp;W$4,Data[Date],"&lt;"&amp;EDATE(W$4,1))</f>
        <v>0</v>
      </c>
      <c r="X135" s="2">
        <f>COUNTIFS(Data[Account],$C135,Data[Date],"&gt;="&amp;X$4,Data[Date],"&lt;"&amp;EDATE(X$4,1))</f>
        <v>0</v>
      </c>
      <c r="Y135" s="2">
        <f>COUNTIFS(Data[Account],$C135,Data[Date],"&gt;="&amp;Y$4,Data[Date],"&lt;"&amp;EDATE(Y$4,1))</f>
        <v>3</v>
      </c>
      <c r="Z135" s="2">
        <f>COUNTIFS(Data[Account],$C135,Data[Date],"&gt;="&amp;Z$4,Data[Date],"&lt;"&amp;EDATE(Z$4,1))</f>
        <v>0</v>
      </c>
      <c r="AA135" s="2">
        <f>COUNTIFS(Data[Account],$C135,Data[Date],"&gt;="&amp;AA$4,Data[Date],"&lt;"&amp;EDATE(AA$4,1))</f>
        <v>0</v>
      </c>
      <c r="AB135" s="2">
        <f>COUNTIFS(Data[Account],$C135,Data[Date],"&gt;="&amp;AB$4,Data[Date],"&lt;"&amp;EDATE(AB$4,1))</f>
        <v>0</v>
      </c>
    </row>
    <row r="136" spans="2:28" x14ac:dyDescent="0.25">
      <c r="B136" s="3">
        <f>MAX($B$4:B135)+1</f>
        <v>132</v>
      </c>
      <c r="C136" t="str" cm="1">
        <f t="array" ref="C136">IFERROR(INDEX(Data[Account],MATCH(0,INDEX(COUNTIF($C$4:C135,Data[Account]),0),0)),"")</f>
        <v>Circle Fintech Limited</v>
      </c>
      <c r="D136" s="1" cm="1">
        <f t="array" ref="D136">IFERROR(_xlfn.SINGLE(INDEX(Data[Date],_xlfn.AGGREGATE(15,6,1/(Data[Account]=C136)*(ROW(Data[Account])-ROW(Data[[#Headers],[Account]])),1))),"")</f>
        <v>44631</v>
      </c>
      <c r="E136" s="2">
        <f>COUNTIFS(Data[Account],$C136,Data[Date],"&gt;="&amp;E$4,Data[Date],"&lt;"&amp;EDATE(E$4,1))</f>
        <v>0</v>
      </c>
      <c r="F136" s="2">
        <f>COUNTIFS(Data[Account],$C136,Data[Date],"&gt;="&amp;F$4,Data[Date],"&lt;"&amp;EDATE(F$4,1))</f>
        <v>0</v>
      </c>
      <c r="G136" s="2">
        <f>COUNTIFS(Data[Account],$C136,Data[Date],"&gt;="&amp;G$4,Data[Date],"&lt;"&amp;EDATE(G$4,1))</f>
        <v>0</v>
      </c>
      <c r="H136" s="2">
        <f>COUNTIFS(Data[Account],$C136,Data[Date],"&gt;="&amp;H$4,Data[Date],"&lt;"&amp;EDATE(H$4,1))</f>
        <v>0</v>
      </c>
      <c r="I136" s="2">
        <f>COUNTIFS(Data[Account],$C136,Data[Date],"&gt;="&amp;I$4,Data[Date],"&lt;"&amp;EDATE(I$4,1))</f>
        <v>0</v>
      </c>
      <c r="J136" s="2">
        <f>COUNTIFS(Data[Account],$C136,Data[Date],"&gt;="&amp;J$4,Data[Date],"&lt;"&amp;EDATE(J$4,1))</f>
        <v>0</v>
      </c>
      <c r="K136" s="2">
        <f>COUNTIFS(Data[Account],$C136,Data[Date],"&gt;="&amp;K$4,Data[Date],"&lt;"&amp;EDATE(K$4,1))</f>
        <v>0</v>
      </c>
      <c r="L136" s="2">
        <f>COUNTIFS(Data[Account],$C136,Data[Date],"&gt;="&amp;L$4,Data[Date],"&lt;"&amp;EDATE(L$4,1))</f>
        <v>0</v>
      </c>
      <c r="M136" s="2">
        <f>COUNTIFS(Data[Account],$C136,Data[Date],"&gt;="&amp;M$4,Data[Date],"&lt;"&amp;EDATE(M$4,1))</f>
        <v>0</v>
      </c>
      <c r="N136" s="2">
        <f>COUNTIFS(Data[Account],$C136,Data[Date],"&gt;="&amp;N$4,Data[Date],"&lt;"&amp;EDATE(N$4,1))</f>
        <v>0</v>
      </c>
      <c r="O136" s="2">
        <f>COUNTIFS(Data[Account],$C136,Data[Date],"&gt;="&amp;O$4,Data[Date],"&lt;"&amp;EDATE(O$4,1))</f>
        <v>0</v>
      </c>
      <c r="P136" s="2">
        <f>COUNTIFS(Data[Account],$C136,Data[Date],"&gt;="&amp;P$4,Data[Date],"&lt;"&amp;EDATE(P$4,1))</f>
        <v>0</v>
      </c>
      <c r="Q136" s="2">
        <f>COUNTIFS(Data[Account],$C136,Data[Date],"&gt;="&amp;Q$4,Data[Date],"&lt;"&amp;EDATE(Q$4,1))</f>
        <v>0</v>
      </c>
      <c r="R136" s="2">
        <f>COUNTIFS(Data[Account],$C136,Data[Date],"&gt;="&amp;R$4,Data[Date],"&lt;"&amp;EDATE(R$4,1))</f>
        <v>0</v>
      </c>
      <c r="S136" s="2">
        <f>COUNTIFS(Data[Account],$C136,Data[Date],"&gt;="&amp;S$4,Data[Date],"&lt;"&amp;EDATE(S$4,1))</f>
        <v>0</v>
      </c>
      <c r="T136" s="2">
        <f>COUNTIFS(Data[Account],$C136,Data[Date],"&gt;="&amp;T$4,Data[Date],"&lt;"&amp;EDATE(T$4,1))</f>
        <v>0</v>
      </c>
      <c r="U136" s="2">
        <f>COUNTIFS(Data[Account],$C136,Data[Date],"&gt;="&amp;U$4,Data[Date],"&lt;"&amp;EDATE(U$4,1))</f>
        <v>0</v>
      </c>
      <c r="V136" s="2">
        <f>COUNTIFS(Data[Account],$C136,Data[Date],"&gt;="&amp;V$4,Data[Date],"&lt;"&amp;EDATE(V$4,1))</f>
        <v>0</v>
      </c>
      <c r="W136" s="2">
        <f>COUNTIFS(Data[Account],$C136,Data[Date],"&gt;="&amp;W$4,Data[Date],"&lt;"&amp;EDATE(W$4,1))</f>
        <v>0</v>
      </c>
      <c r="X136" s="2">
        <f>COUNTIFS(Data[Account],$C136,Data[Date],"&gt;="&amp;X$4,Data[Date],"&lt;"&amp;EDATE(X$4,1))</f>
        <v>0</v>
      </c>
      <c r="Y136" s="2">
        <f>COUNTIFS(Data[Account],$C136,Data[Date],"&gt;="&amp;Y$4,Data[Date],"&lt;"&amp;EDATE(Y$4,1))</f>
        <v>1</v>
      </c>
      <c r="Z136" s="2">
        <f>COUNTIFS(Data[Account],$C136,Data[Date],"&gt;="&amp;Z$4,Data[Date],"&lt;"&amp;EDATE(Z$4,1))</f>
        <v>0</v>
      </c>
      <c r="AA136" s="2">
        <f>COUNTIFS(Data[Account],$C136,Data[Date],"&gt;="&amp;AA$4,Data[Date],"&lt;"&amp;EDATE(AA$4,1))</f>
        <v>0</v>
      </c>
      <c r="AB136" s="2">
        <f>COUNTIFS(Data[Account],$C136,Data[Date],"&gt;="&amp;AB$4,Data[Date],"&lt;"&amp;EDATE(AB$4,1))</f>
        <v>0</v>
      </c>
    </row>
    <row r="137" spans="2:28" x14ac:dyDescent="0.25">
      <c r="B137" s="3">
        <f>MAX($B$4:B136)+1</f>
        <v>133</v>
      </c>
      <c r="C137" t="str" cm="1">
        <f t="array" ref="C137">IFERROR(INDEX(Data[Account],MATCH(0,INDEX(COUNTIF($C$4:C136,Data[Account]),0),0)),"")</f>
        <v>Verbatim</v>
      </c>
      <c r="D137" s="1" cm="1">
        <f t="array" ref="D137">IFERROR(_xlfn.SINGLE(INDEX(Data[Date],_xlfn.AGGREGATE(15,6,1/(Data[Account]=C137)*(ROW(Data[Account])-ROW(Data[[#Headers],[Account]])),1))),"")</f>
        <v>44635</v>
      </c>
      <c r="E137" s="2">
        <f>COUNTIFS(Data[Account],$C137,Data[Date],"&gt;="&amp;E$4,Data[Date],"&lt;"&amp;EDATE(E$4,1))</f>
        <v>0</v>
      </c>
      <c r="F137" s="2">
        <f>COUNTIFS(Data[Account],$C137,Data[Date],"&gt;="&amp;F$4,Data[Date],"&lt;"&amp;EDATE(F$4,1))</f>
        <v>0</v>
      </c>
      <c r="G137" s="2">
        <f>COUNTIFS(Data[Account],$C137,Data[Date],"&gt;="&amp;G$4,Data[Date],"&lt;"&amp;EDATE(G$4,1))</f>
        <v>0</v>
      </c>
      <c r="H137" s="2">
        <f>COUNTIFS(Data[Account],$C137,Data[Date],"&gt;="&amp;H$4,Data[Date],"&lt;"&amp;EDATE(H$4,1))</f>
        <v>0</v>
      </c>
      <c r="I137" s="2">
        <f>COUNTIFS(Data[Account],$C137,Data[Date],"&gt;="&amp;I$4,Data[Date],"&lt;"&amp;EDATE(I$4,1))</f>
        <v>0</v>
      </c>
      <c r="J137" s="2">
        <f>COUNTIFS(Data[Account],$C137,Data[Date],"&gt;="&amp;J$4,Data[Date],"&lt;"&amp;EDATE(J$4,1))</f>
        <v>0</v>
      </c>
      <c r="K137" s="2">
        <f>COUNTIFS(Data[Account],$C137,Data[Date],"&gt;="&amp;K$4,Data[Date],"&lt;"&amp;EDATE(K$4,1))</f>
        <v>0</v>
      </c>
      <c r="L137" s="2">
        <f>COUNTIFS(Data[Account],$C137,Data[Date],"&gt;="&amp;L$4,Data[Date],"&lt;"&amp;EDATE(L$4,1))</f>
        <v>0</v>
      </c>
      <c r="M137" s="2">
        <f>COUNTIFS(Data[Account],$C137,Data[Date],"&gt;="&amp;M$4,Data[Date],"&lt;"&amp;EDATE(M$4,1))</f>
        <v>0</v>
      </c>
      <c r="N137" s="2">
        <f>COUNTIFS(Data[Account],$C137,Data[Date],"&gt;="&amp;N$4,Data[Date],"&lt;"&amp;EDATE(N$4,1))</f>
        <v>0</v>
      </c>
      <c r="O137" s="2">
        <f>COUNTIFS(Data[Account],$C137,Data[Date],"&gt;="&amp;O$4,Data[Date],"&lt;"&amp;EDATE(O$4,1))</f>
        <v>0</v>
      </c>
      <c r="P137" s="2">
        <f>COUNTIFS(Data[Account],$C137,Data[Date],"&gt;="&amp;P$4,Data[Date],"&lt;"&amp;EDATE(P$4,1))</f>
        <v>0</v>
      </c>
      <c r="Q137" s="2">
        <f>COUNTIFS(Data[Account],$C137,Data[Date],"&gt;="&amp;Q$4,Data[Date],"&lt;"&amp;EDATE(Q$4,1))</f>
        <v>0</v>
      </c>
      <c r="R137" s="2">
        <f>COUNTIFS(Data[Account],$C137,Data[Date],"&gt;="&amp;R$4,Data[Date],"&lt;"&amp;EDATE(R$4,1))</f>
        <v>0</v>
      </c>
      <c r="S137" s="2">
        <f>COUNTIFS(Data[Account],$C137,Data[Date],"&gt;="&amp;S$4,Data[Date],"&lt;"&amp;EDATE(S$4,1))</f>
        <v>0</v>
      </c>
      <c r="T137" s="2">
        <f>COUNTIFS(Data[Account],$C137,Data[Date],"&gt;="&amp;T$4,Data[Date],"&lt;"&amp;EDATE(T$4,1))</f>
        <v>0</v>
      </c>
      <c r="U137" s="2">
        <f>COUNTIFS(Data[Account],$C137,Data[Date],"&gt;="&amp;U$4,Data[Date],"&lt;"&amp;EDATE(U$4,1))</f>
        <v>0</v>
      </c>
      <c r="V137" s="2">
        <f>COUNTIFS(Data[Account],$C137,Data[Date],"&gt;="&amp;V$4,Data[Date],"&lt;"&amp;EDATE(V$4,1))</f>
        <v>0</v>
      </c>
      <c r="W137" s="2">
        <f>COUNTIFS(Data[Account],$C137,Data[Date],"&gt;="&amp;W$4,Data[Date],"&lt;"&amp;EDATE(W$4,1))</f>
        <v>0</v>
      </c>
      <c r="X137" s="2">
        <f>COUNTIFS(Data[Account],$C137,Data[Date],"&gt;="&amp;X$4,Data[Date],"&lt;"&amp;EDATE(X$4,1))</f>
        <v>0</v>
      </c>
      <c r="Y137" s="2">
        <f>COUNTIFS(Data[Account],$C137,Data[Date],"&gt;="&amp;Y$4,Data[Date],"&lt;"&amp;EDATE(Y$4,1))</f>
        <v>1</v>
      </c>
      <c r="Z137" s="2">
        <f>COUNTIFS(Data[Account],$C137,Data[Date],"&gt;="&amp;Z$4,Data[Date],"&lt;"&amp;EDATE(Z$4,1))</f>
        <v>0</v>
      </c>
      <c r="AA137" s="2">
        <f>COUNTIFS(Data[Account],$C137,Data[Date],"&gt;="&amp;AA$4,Data[Date],"&lt;"&amp;EDATE(AA$4,1))</f>
        <v>0</v>
      </c>
      <c r="AB137" s="2">
        <f>COUNTIFS(Data[Account],$C137,Data[Date],"&gt;="&amp;AB$4,Data[Date],"&lt;"&amp;EDATE(AB$4,1))</f>
        <v>0</v>
      </c>
    </row>
    <row r="138" spans="2:28" x14ac:dyDescent="0.25">
      <c r="B138" s="3">
        <f>MAX($B$4:B137)+1</f>
        <v>134</v>
      </c>
      <c r="C138" t="str" cm="1">
        <f t="array" ref="C138">IFERROR(INDEX(Data[Account],MATCH(0,INDEX(COUNTIF($C$4:C137,Data[Account]),0),0)),"")</f>
        <v>CEVA Logistic</v>
      </c>
      <c r="D138" s="1" cm="1">
        <f t="array" ref="D138">IFERROR(_xlfn.SINGLE(INDEX(Data[Date],_xlfn.AGGREGATE(15,6,1/(Data[Account]=C138)*(ROW(Data[Account])-ROW(Data[[#Headers],[Account]])),1))),"")</f>
        <v>44644</v>
      </c>
      <c r="E138" s="2">
        <f>COUNTIFS(Data[Account],$C138,Data[Date],"&gt;="&amp;E$4,Data[Date],"&lt;"&amp;EDATE(E$4,1))</f>
        <v>0</v>
      </c>
      <c r="F138" s="2">
        <f>COUNTIFS(Data[Account],$C138,Data[Date],"&gt;="&amp;F$4,Data[Date],"&lt;"&amp;EDATE(F$4,1))</f>
        <v>0</v>
      </c>
      <c r="G138" s="2">
        <f>COUNTIFS(Data[Account],$C138,Data[Date],"&gt;="&amp;G$4,Data[Date],"&lt;"&amp;EDATE(G$4,1))</f>
        <v>0</v>
      </c>
      <c r="H138" s="2">
        <f>COUNTIFS(Data[Account],$C138,Data[Date],"&gt;="&amp;H$4,Data[Date],"&lt;"&amp;EDATE(H$4,1))</f>
        <v>0</v>
      </c>
      <c r="I138" s="2">
        <f>COUNTIFS(Data[Account],$C138,Data[Date],"&gt;="&amp;I$4,Data[Date],"&lt;"&amp;EDATE(I$4,1))</f>
        <v>0</v>
      </c>
      <c r="J138" s="2">
        <f>COUNTIFS(Data[Account],$C138,Data[Date],"&gt;="&amp;J$4,Data[Date],"&lt;"&amp;EDATE(J$4,1))</f>
        <v>0</v>
      </c>
      <c r="K138" s="2">
        <f>COUNTIFS(Data[Account],$C138,Data[Date],"&gt;="&amp;K$4,Data[Date],"&lt;"&amp;EDATE(K$4,1))</f>
        <v>0</v>
      </c>
      <c r="L138" s="2">
        <f>COUNTIFS(Data[Account],$C138,Data[Date],"&gt;="&amp;L$4,Data[Date],"&lt;"&amp;EDATE(L$4,1))</f>
        <v>0</v>
      </c>
      <c r="M138" s="2">
        <f>COUNTIFS(Data[Account],$C138,Data[Date],"&gt;="&amp;M$4,Data[Date],"&lt;"&amp;EDATE(M$4,1))</f>
        <v>0</v>
      </c>
      <c r="N138" s="2">
        <f>COUNTIFS(Data[Account],$C138,Data[Date],"&gt;="&amp;N$4,Data[Date],"&lt;"&amp;EDATE(N$4,1))</f>
        <v>0</v>
      </c>
      <c r="O138" s="2">
        <f>COUNTIFS(Data[Account],$C138,Data[Date],"&gt;="&amp;O$4,Data[Date],"&lt;"&amp;EDATE(O$4,1))</f>
        <v>0</v>
      </c>
      <c r="P138" s="2">
        <f>COUNTIFS(Data[Account],$C138,Data[Date],"&gt;="&amp;P$4,Data[Date],"&lt;"&amp;EDATE(P$4,1))</f>
        <v>0</v>
      </c>
      <c r="Q138" s="2">
        <f>COUNTIFS(Data[Account],$C138,Data[Date],"&gt;="&amp;Q$4,Data[Date],"&lt;"&amp;EDATE(Q$4,1))</f>
        <v>0</v>
      </c>
      <c r="R138" s="2">
        <f>COUNTIFS(Data[Account],$C138,Data[Date],"&gt;="&amp;R$4,Data[Date],"&lt;"&amp;EDATE(R$4,1))</f>
        <v>0</v>
      </c>
      <c r="S138" s="2">
        <f>COUNTIFS(Data[Account],$C138,Data[Date],"&gt;="&amp;S$4,Data[Date],"&lt;"&amp;EDATE(S$4,1))</f>
        <v>0</v>
      </c>
      <c r="T138" s="2">
        <f>COUNTIFS(Data[Account],$C138,Data[Date],"&gt;="&amp;T$4,Data[Date],"&lt;"&amp;EDATE(T$4,1))</f>
        <v>0</v>
      </c>
      <c r="U138" s="2">
        <f>COUNTIFS(Data[Account],$C138,Data[Date],"&gt;="&amp;U$4,Data[Date],"&lt;"&amp;EDATE(U$4,1))</f>
        <v>0</v>
      </c>
      <c r="V138" s="2">
        <f>COUNTIFS(Data[Account],$C138,Data[Date],"&gt;="&amp;V$4,Data[Date],"&lt;"&amp;EDATE(V$4,1))</f>
        <v>0</v>
      </c>
      <c r="W138" s="2">
        <f>COUNTIFS(Data[Account],$C138,Data[Date],"&gt;="&amp;W$4,Data[Date],"&lt;"&amp;EDATE(W$4,1))</f>
        <v>0</v>
      </c>
      <c r="X138" s="2">
        <f>COUNTIFS(Data[Account],$C138,Data[Date],"&gt;="&amp;X$4,Data[Date],"&lt;"&amp;EDATE(X$4,1))</f>
        <v>0</v>
      </c>
      <c r="Y138" s="2">
        <f>COUNTIFS(Data[Account],$C138,Data[Date],"&gt;="&amp;Y$4,Data[Date],"&lt;"&amp;EDATE(Y$4,1))</f>
        <v>1</v>
      </c>
      <c r="Z138" s="2">
        <f>COUNTIFS(Data[Account],$C138,Data[Date],"&gt;="&amp;Z$4,Data[Date],"&lt;"&amp;EDATE(Z$4,1))</f>
        <v>0</v>
      </c>
      <c r="AA138" s="2">
        <f>COUNTIFS(Data[Account],$C138,Data[Date],"&gt;="&amp;AA$4,Data[Date],"&lt;"&amp;EDATE(AA$4,1))</f>
        <v>0</v>
      </c>
      <c r="AB138" s="2">
        <f>COUNTIFS(Data[Account],$C138,Data[Date],"&gt;="&amp;AB$4,Data[Date],"&lt;"&amp;EDATE(AB$4,1))</f>
        <v>0</v>
      </c>
    </row>
    <row r="139" spans="2:28" x14ac:dyDescent="0.25">
      <c r="B139" s="3">
        <f>MAX($B$4:B138)+1</f>
        <v>135</v>
      </c>
      <c r="C139" t="str" cm="1">
        <f t="array" ref="C139">IFERROR(INDEX(Data[Account],MATCH(0,INDEX(COUNTIF($C$4:C138,Data[Account]),0),0)),"")</f>
        <v/>
      </c>
      <c r="D139" s="1" t="str" cm="1">
        <f t="array" ref="D139">IFERROR(_xlfn.SINGLE(INDEX(Data[Date],_xlfn.AGGREGATE(15,6,1/(Data[Account]=C139)*(ROW(Data[Account])-ROW(Data[[#Headers],[Account]])),1))),"")</f>
        <v/>
      </c>
      <c r="E139" s="2">
        <f>COUNTIFS(Data[Account],$C139,Data[Date],"&gt;="&amp;E$4,Data[Date],"&lt;"&amp;EDATE(E$4,1))</f>
        <v>0</v>
      </c>
      <c r="F139" s="2">
        <f>COUNTIFS(Data[Account],$C139,Data[Date],"&gt;="&amp;F$4,Data[Date],"&lt;"&amp;EDATE(F$4,1))</f>
        <v>0</v>
      </c>
      <c r="G139" s="2">
        <f>COUNTIFS(Data[Account],$C139,Data[Date],"&gt;="&amp;G$4,Data[Date],"&lt;"&amp;EDATE(G$4,1))</f>
        <v>0</v>
      </c>
      <c r="H139" s="2">
        <f>COUNTIFS(Data[Account],$C139,Data[Date],"&gt;="&amp;H$4,Data[Date],"&lt;"&amp;EDATE(H$4,1))</f>
        <v>0</v>
      </c>
      <c r="I139" s="2">
        <f>COUNTIFS(Data[Account],$C139,Data[Date],"&gt;="&amp;I$4,Data[Date],"&lt;"&amp;EDATE(I$4,1))</f>
        <v>0</v>
      </c>
      <c r="J139" s="2">
        <f>COUNTIFS(Data[Account],$C139,Data[Date],"&gt;="&amp;J$4,Data[Date],"&lt;"&amp;EDATE(J$4,1))</f>
        <v>0</v>
      </c>
      <c r="K139" s="2">
        <f>COUNTIFS(Data[Account],$C139,Data[Date],"&gt;="&amp;K$4,Data[Date],"&lt;"&amp;EDATE(K$4,1))</f>
        <v>0</v>
      </c>
      <c r="L139" s="2">
        <f>COUNTIFS(Data[Account],$C139,Data[Date],"&gt;="&amp;L$4,Data[Date],"&lt;"&amp;EDATE(L$4,1))</f>
        <v>0</v>
      </c>
      <c r="M139" s="2">
        <f>COUNTIFS(Data[Account],$C139,Data[Date],"&gt;="&amp;M$4,Data[Date],"&lt;"&amp;EDATE(M$4,1))</f>
        <v>0</v>
      </c>
      <c r="N139" s="2">
        <f>COUNTIFS(Data[Account],$C139,Data[Date],"&gt;="&amp;N$4,Data[Date],"&lt;"&amp;EDATE(N$4,1))</f>
        <v>0</v>
      </c>
      <c r="O139" s="2">
        <f>COUNTIFS(Data[Account],$C139,Data[Date],"&gt;="&amp;O$4,Data[Date],"&lt;"&amp;EDATE(O$4,1))</f>
        <v>0</v>
      </c>
      <c r="P139" s="2">
        <f>COUNTIFS(Data[Account],$C139,Data[Date],"&gt;="&amp;P$4,Data[Date],"&lt;"&amp;EDATE(P$4,1))</f>
        <v>0</v>
      </c>
      <c r="Q139" s="2">
        <f>COUNTIFS(Data[Account],$C139,Data[Date],"&gt;="&amp;Q$4,Data[Date],"&lt;"&amp;EDATE(Q$4,1))</f>
        <v>0</v>
      </c>
      <c r="R139" s="2">
        <f>COUNTIFS(Data[Account],$C139,Data[Date],"&gt;="&amp;R$4,Data[Date],"&lt;"&amp;EDATE(R$4,1))</f>
        <v>0</v>
      </c>
      <c r="S139" s="2">
        <f>COUNTIFS(Data[Account],$C139,Data[Date],"&gt;="&amp;S$4,Data[Date],"&lt;"&amp;EDATE(S$4,1))</f>
        <v>0</v>
      </c>
      <c r="T139" s="2">
        <f>COUNTIFS(Data[Account],$C139,Data[Date],"&gt;="&amp;T$4,Data[Date],"&lt;"&amp;EDATE(T$4,1))</f>
        <v>0</v>
      </c>
      <c r="U139" s="2">
        <f>COUNTIFS(Data[Account],$C139,Data[Date],"&gt;="&amp;U$4,Data[Date],"&lt;"&amp;EDATE(U$4,1))</f>
        <v>0</v>
      </c>
      <c r="V139" s="2">
        <f>COUNTIFS(Data[Account],$C139,Data[Date],"&gt;="&amp;V$4,Data[Date],"&lt;"&amp;EDATE(V$4,1))</f>
        <v>0</v>
      </c>
      <c r="W139" s="2">
        <f>COUNTIFS(Data[Account],$C139,Data[Date],"&gt;="&amp;W$4,Data[Date],"&lt;"&amp;EDATE(W$4,1))</f>
        <v>0</v>
      </c>
      <c r="X139" s="2">
        <f>COUNTIFS(Data[Account],$C139,Data[Date],"&gt;="&amp;X$4,Data[Date],"&lt;"&amp;EDATE(X$4,1))</f>
        <v>0</v>
      </c>
      <c r="Y139" s="2">
        <f>COUNTIFS(Data[Account],$C139,Data[Date],"&gt;="&amp;Y$4,Data[Date],"&lt;"&amp;EDATE(Y$4,1))</f>
        <v>0</v>
      </c>
      <c r="Z139" s="2">
        <f>COUNTIFS(Data[Account],$C139,Data[Date],"&gt;="&amp;Z$4,Data[Date],"&lt;"&amp;EDATE(Z$4,1))</f>
        <v>0</v>
      </c>
      <c r="AA139" s="2">
        <f>COUNTIFS(Data[Account],$C139,Data[Date],"&gt;="&amp;AA$4,Data[Date],"&lt;"&amp;EDATE(AA$4,1))</f>
        <v>0</v>
      </c>
      <c r="AB139" s="2">
        <f>COUNTIFS(Data[Account],$C139,Data[Date],"&gt;="&amp;AB$4,Data[Date],"&lt;"&amp;EDATE(AB$4,1))</f>
        <v>0</v>
      </c>
    </row>
    <row r="140" spans="2:28" x14ac:dyDescent="0.25">
      <c r="B140" s="3">
        <f>MAX($B$4:B139)+1</f>
        <v>136</v>
      </c>
      <c r="C140" t="str" cm="1">
        <f t="array" ref="C140">IFERROR(INDEX(Data[Account],MATCH(0,INDEX(COUNTIF($C$4:C139,Data[Account]),0),0)),"")</f>
        <v/>
      </c>
      <c r="D140" s="1" t="str" cm="1">
        <f t="array" ref="D140">IFERROR(_xlfn.SINGLE(INDEX(Data[Date],_xlfn.AGGREGATE(15,6,1/(Data[Account]=C140)*(ROW(Data[Account])-ROW(Data[[#Headers],[Account]])),1))),"")</f>
        <v/>
      </c>
      <c r="E140" s="2">
        <f>COUNTIFS(Data[Account],$C140,Data[Date],"&gt;="&amp;E$4,Data[Date],"&lt;"&amp;EDATE(E$4,1))</f>
        <v>0</v>
      </c>
      <c r="F140" s="2">
        <f>COUNTIFS(Data[Account],$C140,Data[Date],"&gt;="&amp;F$4,Data[Date],"&lt;"&amp;EDATE(F$4,1))</f>
        <v>0</v>
      </c>
      <c r="G140" s="2">
        <f>COUNTIFS(Data[Account],$C140,Data[Date],"&gt;="&amp;G$4,Data[Date],"&lt;"&amp;EDATE(G$4,1))</f>
        <v>0</v>
      </c>
      <c r="H140" s="2">
        <f>COUNTIFS(Data[Account],$C140,Data[Date],"&gt;="&amp;H$4,Data[Date],"&lt;"&amp;EDATE(H$4,1))</f>
        <v>0</v>
      </c>
      <c r="I140" s="2">
        <f>COUNTIFS(Data[Account],$C140,Data[Date],"&gt;="&amp;I$4,Data[Date],"&lt;"&amp;EDATE(I$4,1))</f>
        <v>0</v>
      </c>
      <c r="J140" s="2">
        <f>COUNTIFS(Data[Account],$C140,Data[Date],"&gt;="&amp;J$4,Data[Date],"&lt;"&amp;EDATE(J$4,1))</f>
        <v>0</v>
      </c>
      <c r="K140" s="2">
        <f>COUNTIFS(Data[Account],$C140,Data[Date],"&gt;="&amp;K$4,Data[Date],"&lt;"&amp;EDATE(K$4,1))</f>
        <v>0</v>
      </c>
      <c r="L140" s="2">
        <f>COUNTIFS(Data[Account],$C140,Data[Date],"&gt;="&amp;L$4,Data[Date],"&lt;"&amp;EDATE(L$4,1))</f>
        <v>0</v>
      </c>
      <c r="M140" s="2">
        <f>COUNTIFS(Data[Account],$C140,Data[Date],"&gt;="&amp;M$4,Data[Date],"&lt;"&amp;EDATE(M$4,1))</f>
        <v>0</v>
      </c>
      <c r="N140" s="2">
        <f>COUNTIFS(Data[Account],$C140,Data[Date],"&gt;="&amp;N$4,Data[Date],"&lt;"&amp;EDATE(N$4,1))</f>
        <v>0</v>
      </c>
      <c r="O140" s="2">
        <f>COUNTIFS(Data[Account],$C140,Data[Date],"&gt;="&amp;O$4,Data[Date],"&lt;"&amp;EDATE(O$4,1))</f>
        <v>0</v>
      </c>
      <c r="P140" s="2">
        <f>COUNTIFS(Data[Account],$C140,Data[Date],"&gt;="&amp;P$4,Data[Date],"&lt;"&amp;EDATE(P$4,1))</f>
        <v>0</v>
      </c>
      <c r="Q140" s="2">
        <f>COUNTIFS(Data[Account],$C140,Data[Date],"&gt;="&amp;Q$4,Data[Date],"&lt;"&amp;EDATE(Q$4,1))</f>
        <v>0</v>
      </c>
      <c r="R140" s="2">
        <f>COUNTIFS(Data[Account],$C140,Data[Date],"&gt;="&amp;R$4,Data[Date],"&lt;"&amp;EDATE(R$4,1))</f>
        <v>0</v>
      </c>
      <c r="S140" s="2">
        <f>COUNTIFS(Data[Account],$C140,Data[Date],"&gt;="&amp;S$4,Data[Date],"&lt;"&amp;EDATE(S$4,1))</f>
        <v>0</v>
      </c>
      <c r="T140" s="2">
        <f>COUNTIFS(Data[Account],$C140,Data[Date],"&gt;="&amp;T$4,Data[Date],"&lt;"&amp;EDATE(T$4,1))</f>
        <v>0</v>
      </c>
      <c r="U140" s="2">
        <f>COUNTIFS(Data[Account],$C140,Data[Date],"&gt;="&amp;U$4,Data[Date],"&lt;"&amp;EDATE(U$4,1))</f>
        <v>0</v>
      </c>
      <c r="V140" s="2">
        <f>COUNTIFS(Data[Account],$C140,Data[Date],"&gt;="&amp;V$4,Data[Date],"&lt;"&amp;EDATE(V$4,1))</f>
        <v>0</v>
      </c>
      <c r="W140" s="2">
        <f>COUNTIFS(Data[Account],$C140,Data[Date],"&gt;="&amp;W$4,Data[Date],"&lt;"&amp;EDATE(W$4,1))</f>
        <v>0</v>
      </c>
      <c r="X140" s="2">
        <f>COUNTIFS(Data[Account],$C140,Data[Date],"&gt;="&amp;X$4,Data[Date],"&lt;"&amp;EDATE(X$4,1))</f>
        <v>0</v>
      </c>
      <c r="Y140" s="2">
        <f>COUNTIFS(Data[Account],$C140,Data[Date],"&gt;="&amp;Y$4,Data[Date],"&lt;"&amp;EDATE(Y$4,1))</f>
        <v>0</v>
      </c>
      <c r="Z140" s="2">
        <f>COUNTIFS(Data[Account],$C140,Data[Date],"&gt;="&amp;Z$4,Data[Date],"&lt;"&amp;EDATE(Z$4,1))</f>
        <v>0</v>
      </c>
      <c r="AA140" s="2">
        <f>COUNTIFS(Data[Account],$C140,Data[Date],"&gt;="&amp;AA$4,Data[Date],"&lt;"&amp;EDATE(AA$4,1))</f>
        <v>0</v>
      </c>
      <c r="AB140" s="2">
        <f>COUNTIFS(Data[Account],$C140,Data[Date],"&gt;="&amp;AB$4,Data[Date],"&lt;"&amp;EDATE(AB$4,1))</f>
        <v>0</v>
      </c>
    </row>
    <row r="141" spans="2:28" x14ac:dyDescent="0.25">
      <c r="B141" s="3">
        <f>MAX($B$4:B140)+1</f>
        <v>137</v>
      </c>
      <c r="C141" t="str" cm="1">
        <f t="array" ref="C141">IFERROR(INDEX(Data[Account],MATCH(0,INDEX(COUNTIF($C$4:C140,Data[Account]),0),0)),"")</f>
        <v/>
      </c>
      <c r="D141" s="1" t="str" cm="1">
        <f t="array" ref="D141">IFERROR(_xlfn.SINGLE(INDEX(Data[Date],_xlfn.AGGREGATE(15,6,1/(Data[Account]=C141)*(ROW(Data[Account])-ROW(Data[[#Headers],[Account]])),1))),"")</f>
        <v/>
      </c>
      <c r="E141" s="2">
        <f>COUNTIFS(Data[Account],$C141,Data[Date],"&gt;="&amp;E$4,Data[Date],"&lt;"&amp;EDATE(E$4,1))</f>
        <v>0</v>
      </c>
      <c r="F141" s="2">
        <f>COUNTIFS(Data[Account],$C141,Data[Date],"&gt;="&amp;F$4,Data[Date],"&lt;"&amp;EDATE(F$4,1))</f>
        <v>0</v>
      </c>
      <c r="G141" s="2">
        <f>COUNTIFS(Data[Account],$C141,Data[Date],"&gt;="&amp;G$4,Data[Date],"&lt;"&amp;EDATE(G$4,1))</f>
        <v>0</v>
      </c>
      <c r="H141" s="2">
        <f>COUNTIFS(Data[Account],$C141,Data[Date],"&gt;="&amp;H$4,Data[Date],"&lt;"&amp;EDATE(H$4,1))</f>
        <v>0</v>
      </c>
      <c r="I141" s="2">
        <f>COUNTIFS(Data[Account],$C141,Data[Date],"&gt;="&amp;I$4,Data[Date],"&lt;"&amp;EDATE(I$4,1))</f>
        <v>0</v>
      </c>
      <c r="J141" s="2">
        <f>COUNTIFS(Data[Account],$C141,Data[Date],"&gt;="&amp;J$4,Data[Date],"&lt;"&amp;EDATE(J$4,1))</f>
        <v>0</v>
      </c>
      <c r="K141" s="2">
        <f>COUNTIFS(Data[Account],$C141,Data[Date],"&gt;="&amp;K$4,Data[Date],"&lt;"&amp;EDATE(K$4,1))</f>
        <v>0</v>
      </c>
      <c r="L141" s="2">
        <f>COUNTIFS(Data[Account],$C141,Data[Date],"&gt;="&amp;L$4,Data[Date],"&lt;"&amp;EDATE(L$4,1))</f>
        <v>0</v>
      </c>
      <c r="M141" s="2">
        <f>COUNTIFS(Data[Account],$C141,Data[Date],"&gt;="&amp;M$4,Data[Date],"&lt;"&amp;EDATE(M$4,1))</f>
        <v>0</v>
      </c>
      <c r="N141" s="2">
        <f>COUNTIFS(Data[Account],$C141,Data[Date],"&gt;="&amp;N$4,Data[Date],"&lt;"&amp;EDATE(N$4,1))</f>
        <v>0</v>
      </c>
      <c r="O141" s="2">
        <f>COUNTIFS(Data[Account],$C141,Data[Date],"&gt;="&amp;O$4,Data[Date],"&lt;"&amp;EDATE(O$4,1))</f>
        <v>0</v>
      </c>
      <c r="P141" s="2">
        <f>COUNTIFS(Data[Account],$C141,Data[Date],"&gt;="&amp;P$4,Data[Date],"&lt;"&amp;EDATE(P$4,1))</f>
        <v>0</v>
      </c>
      <c r="Q141" s="2">
        <f>COUNTIFS(Data[Account],$C141,Data[Date],"&gt;="&amp;Q$4,Data[Date],"&lt;"&amp;EDATE(Q$4,1))</f>
        <v>0</v>
      </c>
      <c r="R141" s="2">
        <f>COUNTIFS(Data[Account],$C141,Data[Date],"&gt;="&amp;R$4,Data[Date],"&lt;"&amp;EDATE(R$4,1))</f>
        <v>0</v>
      </c>
      <c r="S141" s="2">
        <f>COUNTIFS(Data[Account],$C141,Data[Date],"&gt;="&amp;S$4,Data[Date],"&lt;"&amp;EDATE(S$4,1))</f>
        <v>0</v>
      </c>
      <c r="T141" s="2">
        <f>COUNTIFS(Data[Account],$C141,Data[Date],"&gt;="&amp;T$4,Data[Date],"&lt;"&amp;EDATE(T$4,1))</f>
        <v>0</v>
      </c>
      <c r="U141" s="2">
        <f>COUNTIFS(Data[Account],$C141,Data[Date],"&gt;="&amp;U$4,Data[Date],"&lt;"&amp;EDATE(U$4,1))</f>
        <v>0</v>
      </c>
      <c r="V141" s="2">
        <f>COUNTIFS(Data[Account],$C141,Data[Date],"&gt;="&amp;V$4,Data[Date],"&lt;"&amp;EDATE(V$4,1))</f>
        <v>0</v>
      </c>
      <c r="W141" s="2">
        <f>COUNTIFS(Data[Account],$C141,Data[Date],"&gt;="&amp;W$4,Data[Date],"&lt;"&amp;EDATE(W$4,1))</f>
        <v>0</v>
      </c>
      <c r="X141" s="2">
        <f>COUNTIFS(Data[Account],$C141,Data[Date],"&gt;="&amp;X$4,Data[Date],"&lt;"&amp;EDATE(X$4,1))</f>
        <v>0</v>
      </c>
      <c r="Y141" s="2">
        <f>COUNTIFS(Data[Account],$C141,Data[Date],"&gt;="&amp;Y$4,Data[Date],"&lt;"&amp;EDATE(Y$4,1))</f>
        <v>0</v>
      </c>
      <c r="Z141" s="2">
        <f>COUNTIFS(Data[Account],$C141,Data[Date],"&gt;="&amp;Z$4,Data[Date],"&lt;"&amp;EDATE(Z$4,1))</f>
        <v>0</v>
      </c>
      <c r="AA141" s="2">
        <f>COUNTIFS(Data[Account],$C141,Data[Date],"&gt;="&amp;AA$4,Data[Date],"&lt;"&amp;EDATE(AA$4,1))</f>
        <v>0</v>
      </c>
      <c r="AB141" s="2">
        <f>COUNTIFS(Data[Account],$C141,Data[Date],"&gt;="&amp;AB$4,Data[Date],"&lt;"&amp;EDATE(AB$4,1))</f>
        <v>0</v>
      </c>
    </row>
    <row r="142" spans="2:28" x14ac:dyDescent="0.25">
      <c r="B142" s="3">
        <f>MAX($B$4:B141)+1</f>
        <v>138</v>
      </c>
      <c r="C142" t="str" cm="1">
        <f t="array" ref="C142">IFERROR(INDEX(Data[Account],MATCH(0,INDEX(COUNTIF($C$4:C141,Data[Account]),0),0)),"")</f>
        <v/>
      </c>
      <c r="D142" s="1" t="str" cm="1">
        <f t="array" ref="D142">IFERROR(_xlfn.SINGLE(INDEX(Data[Date],_xlfn.AGGREGATE(15,6,1/(Data[Account]=C142)*(ROW(Data[Account])-ROW(Data[[#Headers],[Account]])),1))),"")</f>
        <v/>
      </c>
      <c r="E142" s="2">
        <f>COUNTIFS(Data[Account],$C142,Data[Date],"&gt;="&amp;E$4,Data[Date],"&lt;"&amp;EDATE(E$4,1))</f>
        <v>0</v>
      </c>
      <c r="F142" s="2">
        <f>COUNTIFS(Data[Account],$C142,Data[Date],"&gt;="&amp;F$4,Data[Date],"&lt;"&amp;EDATE(F$4,1))</f>
        <v>0</v>
      </c>
      <c r="G142" s="2">
        <f>COUNTIFS(Data[Account],$C142,Data[Date],"&gt;="&amp;G$4,Data[Date],"&lt;"&amp;EDATE(G$4,1))</f>
        <v>0</v>
      </c>
      <c r="H142" s="2">
        <f>COUNTIFS(Data[Account],$C142,Data[Date],"&gt;="&amp;H$4,Data[Date],"&lt;"&amp;EDATE(H$4,1))</f>
        <v>0</v>
      </c>
      <c r="I142" s="2">
        <f>COUNTIFS(Data[Account],$C142,Data[Date],"&gt;="&amp;I$4,Data[Date],"&lt;"&amp;EDATE(I$4,1))</f>
        <v>0</v>
      </c>
      <c r="J142" s="2">
        <f>COUNTIFS(Data[Account],$C142,Data[Date],"&gt;="&amp;J$4,Data[Date],"&lt;"&amp;EDATE(J$4,1))</f>
        <v>0</v>
      </c>
      <c r="K142" s="2">
        <f>COUNTIFS(Data[Account],$C142,Data[Date],"&gt;="&amp;K$4,Data[Date],"&lt;"&amp;EDATE(K$4,1))</f>
        <v>0</v>
      </c>
      <c r="L142" s="2">
        <f>COUNTIFS(Data[Account],$C142,Data[Date],"&gt;="&amp;L$4,Data[Date],"&lt;"&amp;EDATE(L$4,1))</f>
        <v>0</v>
      </c>
      <c r="M142" s="2">
        <f>COUNTIFS(Data[Account],$C142,Data[Date],"&gt;="&amp;M$4,Data[Date],"&lt;"&amp;EDATE(M$4,1))</f>
        <v>0</v>
      </c>
      <c r="N142" s="2">
        <f>COUNTIFS(Data[Account],$C142,Data[Date],"&gt;="&amp;N$4,Data[Date],"&lt;"&amp;EDATE(N$4,1))</f>
        <v>0</v>
      </c>
      <c r="O142" s="2">
        <f>COUNTIFS(Data[Account],$C142,Data[Date],"&gt;="&amp;O$4,Data[Date],"&lt;"&amp;EDATE(O$4,1))</f>
        <v>0</v>
      </c>
      <c r="P142" s="2">
        <f>COUNTIFS(Data[Account],$C142,Data[Date],"&gt;="&amp;P$4,Data[Date],"&lt;"&amp;EDATE(P$4,1))</f>
        <v>0</v>
      </c>
      <c r="Q142" s="2">
        <f>COUNTIFS(Data[Account],$C142,Data[Date],"&gt;="&amp;Q$4,Data[Date],"&lt;"&amp;EDATE(Q$4,1))</f>
        <v>0</v>
      </c>
      <c r="R142" s="2">
        <f>COUNTIFS(Data[Account],$C142,Data[Date],"&gt;="&amp;R$4,Data[Date],"&lt;"&amp;EDATE(R$4,1))</f>
        <v>0</v>
      </c>
      <c r="S142" s="2">
        <f>COUNTIFS(Data[Account],$C142,Data[Date],"&gt;="&amp;S$4,Data[Date],"&lt;"&amp;EDATE(S$4,1))</f>
        <v>0</v>
      </c>
      <c r="T142" s="2">
        <f>COUNTIFS(Data[Account],$C142,Data[Date],"&gt;="&amp;T$4,Data[Date],"&lt;"&amp;EDATE(T$4,1))</f>
        <v>0</v>
      </c>
      <c r="U142" s="2">
        <f>COUNTIFS(Data[Account],$C142,Data[Date],"&gt;="&amp;U$4,Data[Date],"&lt;"&amp;EDATE(U$4,1))</f>
        <v>0</v>
      </c>
      <c r="V142" s="2">
        <f>COUNTIFS(Data[Account],$C142,Data[Date],"&gt;="&amp;V$4,Data[Date],"&lt;"&amp;EDATE(V$4,1))</f>
        <v>0</v>
      </c>
      <c r="W142" s="2">
        <f>COUNTIFS(Data[Account],$C142,Data[Date],"&gt;="&amp;W$4,Data[Date],"&lt;"&amp;EDATE(W$4,1))</f>
        <v>0</v>
      </c>
      <c r="X142" s="2">
        <f>COUNTIFS(Data[Account],$C142,Data[Date],"&gt;="&amp;X$4,Data[Date],"&lt;"&amp;EDATE(X$4,1))</f>
        <v>0</v>
      </c>
      <c r="Y142" s="2">
        <f>COUNTIFS(Data[Account],$C142,Data[Date],"&gt;="&amp;Y$4,Data[Date],"&lt;"&amp;EDATE(Y$4,1))</f>
        <v>0</v>
      </c>
      <c r="Z142" s="2">
        <f>COUNTIFS(Data[Account],$C142,Data[Date],"&gt;="&amp;Z$4,Data[Date],"&lt;"&amp;EDATE(Z$4,1))</f>
        <v>0</v>
      </c>
      <c r="AA142" s="2">
        <f>COUNTIFS(Data[Account],$C142,Data[Date],"&gt;="&amp;AA$4,Data[Date],"&lt;"&amp;EDATE(AA$4,1))</f>
        <v>0</v>
      </c>
      <c r="AB142" s="2">
        <f>COUNTIFS(Data[Account],$C142,Data[Date],"&gt;="&amp;AB$4,Data[Date],"&lt;"&amp;EDATE(AB$4,1))</f>
        <v>0</v>
      </c>
    </row>
    <row r="143" spans="2:28" x14ac:dyDescent="0.25">
      <c r="B143" s="3">
        <f>MAX($B$4:B142)+1</f>
        <v>139</v>
      </c>
      <c r="C143" t="str" cm="1">
        <f t="array" ref="C143">IFERROR(INDEX(Data[Account],MATCH(0,INDEX(COUNTIF($C$4:C142,Data[Account]),0),0)),"")</f>
        <v/>
      </c>
      <c r="D143" s="1" t="str" cm="1">
        <f t="array" ref="D143">IFERROR(_xlfn.SINGLE(INDEX(Data[Date],_xlfn.AGGREGATE(15,6,1/(Data[Account]=C143)*(ROW(Data[Account])-ROW(Data[[#Headers],[Account]])),1))),"")</f>
        <v/>
      </c>
      <c r="E143" s="2">
        <f>COUNTIFS(Data[Account],$C143,Data[Date],"&gt;="&amp;E$4,Data[Date],"&lt;"&amp;EDATE(E$4,1))</f>
        <v>0</v>
      </c>
      <c r="F143" s="2">
        <f>COUNTIFS(Data[Account],$C143,Data[Date],"&gt;="&amp;F$4,Data[Date],"&lt;"&amp;EDATE(F$4,1))</f>
        <v>0</v>
      </c>
      <c r="G143" s="2">
        <f>COUNTIFS(Data[Account],$C143,Data[Date],"&gt;="&amp;G$4,Data[Date],"&lt;"&amp;EDATE(G$4,1))</f>
        <v>0</v>
      </c>
      <c r="H143" s="2">
        <f>COUNTIFS(Data[Account],$C143,Data[Date],"&gt;="&amp;H$4,Data[Date],"&lt;"&amp;EDATE(H$4,1))</f>
        <v>0</v>
      </c>
      <c r="I143" s="2">
        <f>COUNTIFS(Data[Account],$C143,Data[Date],"&gt;="&amp;I$4,Data[Date],"&lt;"&amp;EDATE(I$4,1))</f>
        <v>0</v>
      </c>
      <c r="J143" s="2">
        <f>COUNTIFS(Data[Account],$C143,Data[Date],"&gt;="&amp;J$4,Data[Date],"&lt;"&amp;EDATE(J$4,1))</f>
        <v>0</v>
      </c>
      <c r="K143" s="2">
        <f>COUNTIFS(Data[Account],$C143,Data[Date],"&gt;="&amp;K$4,Data[Date],"&lt;"&amp;EDATE(K$4,1))</f>
        <v>0</v>
      </c>
      <c r="L143" s="2">
        <f>COUNTIFS(Data[Account],$C143,Data[Date],"&gt;="&amp;L$4,Data[Date],"&lt;"&amp;EDATE(L$4,1))</f>
        <v>0</v>
      </c>
      <c r="M143" s="2">
        <f>COUNTIFS(Data[Account],$C143,Data[Date],"&gt;="&amp;M$4,Data[Date],"&lt;"&amp;EDATE(M$4,1))</f>
        <v>0</v>
      </c>
      <c r="N143" s="2">
        <f>COUNTIFS(Data[Account],$C143,Data[Date],"&gt;="&amp;N$4,Data[Date],"&lt;"&amp;EDATE(N$4,1))</f>
        <v>0</v>
      </c>
      <c r="O143" s="2">
        <f>COUNTIFS(Data[Account],$C143,Data[Date],"&gt;="&amp;O$4,Data[Date],"&lt;"&amp;EDATE(O$4,1))</f>
        <v>0</v>
      </c>
      <c r="P143" s="2">
        <f>COUNTIFS(Data[Account],$C143,Data[Date],"&gt;="&amp;P$4,Data[Date],"&lt;"&amp;EDATE(P$4,1))</f>
        <v>0</v>
      </c>
      <c r="Q143" s="2">
        <f>COUNTIFS(Data[Account],$C143,Data[Date],"&gt;="&amp;Q$4,Data[Date],"&lt;"&amp;EDATE(Q$4,1))</f>
        <v>0</v>
      </c>
      <c r="R143" s="2">
        <f>COUNTIFS(Data[Account],$C143,Data[Date],"&gt;="&amp;R$4,Data[Date],"&lt;"&amp;EDATE(R$4,1))</f>
        <v>0</v>
      </c>
      <c r="S143" s="2">
        <f>COUNTIFS(Data[Account],$C143,Data[Date],"&gt;="&amp;S$4,Data[Date],"&lt;"&amp;EDATE(S$4,1))</f>
        <v>0</v>
      </c>
      <c r="T143" s="2">
        <f>COUNTIFS(Data[Account],$C143,Data[Date],"&gt;="&amp;T$4,Data[Date],"&lt;"&amp;EDATE(T$4,1))</f>
        <v>0</v>
      </c>
      <c r="U143" s="2">
        <f>COUNTIFS(Data[Account],$C143,Data[Date],"&gt;="&amp;U$4,Data[Date],"&lt;"&amp;EDATE(U$4,1))</f>
        <v>0</v>
      </c>
      <c r="V143" s="2">
        <f>COUNTIFS(Data[Account],$C143,Data[Date],"&gt;="&amp;V$4,Data[Date],"&lt;"&amp;EDATE(V$4,1))</f>
        <v>0</v>
      </c>
      <c r="W143" s="2">
        <f>COUNTIFS(Data[Account],$C143,Data[Date],"&gt;="&amp;W$4,Data[Date],"&lt;"&amp;EDATE(W$4,1))</f>
        <v>0</v>
      </c>
      <c r="X143" s="2">
        <f>COUNTIFS(Data[Account],$C143,Data[Date],"&gt;="&amp;X$4,Data[Date],"&lt;"&amp;EDATE(X$4,1))</f>
        <v>0</v>
      </c>
      <c r="Y143" s="2">
        <f>COUNTIFS(Data[Account],$C143,Data[Date],"&gt;="&amp;Y$4,Data[Date],"&lt;"&amp;EDATE(Y$4,1))</f>
        <v>0</v>
      </c>
      <c r="Z143" s="2">
        <f>COUNTIFS(Data[Account],$C143,Data[Date],"&gt;="&amp;Z$4,Data[Date],"&lt;"&amp;EDATE(Z$4,1))</f>
        <v>0</v>
      </c>
      <c r="AA143" s="2">
        <f>COUNTIFS(Data[Account],$C143,Data[Date],"&gt;="&amp;AA$4,Data[Date],"&lt;"&amp;EDATE(AA$4,1))</f>
        <v>0</v>
      </c>
      <c r="AB143" s="2">
        <f>COUNTIFS(Data[Account],$C143,Data[Date],"&gt;="&amp;AB$4,Data[Date],"&lt;"&amp;EDATE(AB$4,1))</f>
        <v>0</v>
      </c>
    </row>
    <row r="144" spans="2:28" x14ac:dyDescent="0.25">
      <c r="B144" s="3">
        <f>MAX($B$4:B143)+1</f>
        <v>140</v>
      </c>
      <c r="C144" t="str" cm="1">
        <f t="array" ref="C144">IFERROR(INDEX(Data[Account],MATCH(0,INDEX(COUNTIF($C$4:C143,Data[Account]),0),0)),"")</f>
        <v/>
      </c>
      <c r="D144" s="1" t="str" cm="1">
        <f t="array" ref="D144">IFERROR(_xlfn.SINGLE(INDEX(Data[Date],_xlfn.AGGREGATE(15,6,1/(Data[Account]=C144)*(ROW(Data[Account])-ROW(Data[[#Headers],[Account]])),1))),"")</f>
        <v/>
      </c>
      <c r="E144" s="2">
        <f>COUNTIFS(Data[Account],$C144,Data[Date],"&gt;="&amp;E$4,Data[Date],"&lt;"&amp;EDATE(E$4,1))</f>
        <v>0</v>
      </c>
      <c r="F144" s="2">
        <f>COUNTIFS(Data[Account],$C144,Data[Date],"&gt;="&amp;F$4,Data[Date],"&lt;"&amp;EDATE(F$4,1))</f>
        <v>0</v>
      </c>
      <c r="G144" s="2">
        <f>COUNTIFS(Data[Account],$C144,Data[Date],"&gt;="&amp;G$4,Data[Date],"&lt;"&amp;EDATE(G$4,1))</f>
        <v>0</v>
      </c>
      <c r="H144" s="2">
        <f>COUNTIFS(Data[Account],$C144,Data[Date],"&gt;="&amp;H$4,Data[Date],"&lt;"&amp;EDATE(H$4,1))</f>
        <v>0</v>
      </c>
      <c r="I144" s="2">
        <f>COUNTIFS(Data[Account],$C144,Data[Date],"&gt;="&amp;I$4,Data[Date],"&lt;"&amp;EDATE(I$4,1))</f>
        <v>0</v>
      </c>
      <c r="J144" s="2">
        <f>COUNTIFS(Data[Account],$C144,Data[Date],"&gt;="&amp;J$4,Data[Date],"&lt;"&amp;EDATE(J$4,1))</f>
        <v>0</v>
      </c>
      <c r="K144" s="2">
        <f>COUNTIFS(Data[Account],$C144,Data[Date],"&gt;="&amp;K$4,Data[Date],"&lt;"&amp;EDATE(K$4,1))</f>
        <v>0</v>
      </c>
      <c r="L144" s="2">
        <f>COUNTIFS(Data[Account],$C144,Data[Date],"&gt;="&amp;L$4,Data[Date],"&lt;"&amp;EDATE(L$4,1))</f>
        <v>0</v>
      </c>
      <c r="M144" s="2">
        <f>COUNTIFS(Data[Account],$C144,Data[Date],"&gt;="&amp;M$4,Data[Date],"&lt;"&amp;EDATE(M$4,1))</f>
        <v>0</v>
      </c>
      <c r="N144" s="2">
        <f>COUNTIFS(Data[Account],$C144,Data[Date],"&gt;="&amp;N$4,Data[Date],"&lt;"&amp;EDATE(N$4,1))</f>
        <v>0</v>
      </c>
      <c r="O144" s="2">
        <f>COUNTIFS(Data[Account],$C144,Data[Date],"&gt;="&amp;O$4,Data[Date],"&lt;"&amp;EDATE(O$4,1))</f>
        <v>0</v>
      </c>
      <c r="P144" s="2">
        <f>COUNTIFS(Data[Account],$C144,Data[Date],"&gt;="&amp;P$4,Data[Date],"&lt;"&amp;EDATE(P$4,1))</f>
        <v>0</v>
      </c>
      <c r="Q144" s="2">
        <f>COUNTIFS(Data[Account],$C144,Data[Date],"&gt;="&amp;Q$4,Data[Date],"&lt;"&amp;EDATE(Q$4,1))</f>
        <v>0</v>
      </c>
      <c r="R144" s="2">
        <f>COUNTIFS(Data[Account],$C144,Data[Date],"&gt;="&amp;R$4,Data[Date],"&lt;"&amp;EDATE(R$4,1))</f>
        <v>0</v>
      </c>
      <c r="S144" s="2">
        <f>COUNTIFS(Data[Account],$C144,Data[Date],"&gt;="&amp;S$4,Data[Date],"&lt;"&amp;EDATE(S$4,1))</f>
        <v>0</v>
      </c>
      <c r="T144" s="2">
        <f>COUNTIFS(Data[Account],$C144,Data[Date],"&gt;="&amp;T$4,Data[Date],"&lt;"&amp;EDATE(T$4,1))</f>
        <v>0</v>
      </c>
      <c r="U144" s="2">
        <f>COUNTIFS(Data[Account],$C144,Data[Date],"&gt;="&amp;U$4,Data[Date],"&lt;"&amp;EDATE(U$4,1))</f>
        <v>0</v>
      </c>
      <c r="V144" s="2">
        <f>COUNTIFS(Data[Account],$C144,Data[Date],"&gt;="&amp;V$4,Data[Date],"&lt;"&amp;EDATE(V$4,1))</f>
        <v>0</v>
      </c>
      <c r="W144" s="2">
        <f>COUNTIFS(Data[Account],$C144,Data[Date],"&gt;="&amp;W$4,Data[Date],"&lt;"&amp;EDATE(W$4,1))</f>
        <v>0</v>
      </c>
      <c r="X144" s="2">
        <f>COUNTIFS(Data[Account],$C144,Data[Date],"&gt;="&amp;X$4,Data[Date],"&lt;"&amp;EDATE(X$4,1))</f>
        <v>0</v>
      </c>
      <c r="Y144" s="2">
        <f>COUNTIFS(Data[Account],$C144,Data[Date],"&gt;="&amp;Y$4,Data[Date],"&lt;"&amp;EDATE(Y$4,1))</f>
        <v>0</v>
      </c>
      <c r="Z144" s="2">
        <f>COUNTIFS(Data[Account],$C144,Data[Date],"&gt;="&amp;Z$4,Data[Date],"&lt;"&amp;EDATE(Z$4,1))</f>
        <v>0</v>
      </c>
      <c r="AA144" s="2">
        <f>COUNTIFS(Data[Account],$C144,Data[Date],"&gt;="&amp;AA$4,Data[Date],"&lt;"&amp;EDATE(AA$4,1))</f>
        <v>0</v>
      </c>
      <c r="AB144" s="2">
        <f>COUNTIFS(Data[Account],$C144,Data[Date],"&gt;="&amp;AB$4,Data[Date],"&lt;"&amp;EDATE(AB$4,1))</f>
        <v>0</v>
      </c>
    </row>
    <row r="145" spans="2:28" x14ac:dyDescent="0.25">
      <c r="B145" s="3">
        <f>MAX($B$4:B144)+1</f>
        <v>141</v>
      </c>
      <c r="C145" t="str" cm="1">
        <f t="array" ref="C145">IFERROR(INDEX(Data[Account],MATCH(0,INDEX(COUNTIF($C$4:C144,Data[Account]),0),0)),"")</f>
        <v/>
      </c>
      <c r="D145" s="1" t="str" cm="1">
        <f t="array" ref="D145">IFERROR(_xlfn.SINGLE(INDEX(Data[Date],_xlfn.AGGREGATE(15,6,1/(Data[Account]=C145)*(ROW(Data[Account])-ROW(Data[[#Headers],[Account]])),1))),"")</f>
        <v/>
      </c>
      <c r="E145" s="2">
        <f>COUNTIFS(Data[Account],$C145,Data[Date],"&gt;="&amp;E$4,Data[Date],"&lt;"&amp;EDATE(E$4,1))</f>
        <v>0</v>
      </c>
      <c r="F145" s="2">
        <f>COUNTIFS(Data[Account],$C145,Data[Date],"&gt;="&amp;F$4,Data[Date],"&lt;"&amp;EDATE(F$4,1))</f>
        <v>0</v>
      </c>
      <c r="G145" s="2">
        <f>COUNTIFS(Data[Account],$C145,Data[Date],"&gt;="&amp;G$4,Data[Date],"&lt;"&amp;EDATE(G$4,1))</f>
        <v>0</v>
      </c>
      <c r="H145" s="2">
        <f>COUNTIFS(Data[Account],$C145,Data[Date],"&gt;="&amp;H$4,Data[Date],"&lt;"&amp;EDATE(H$4,1))</f>
        <v>0</v>
      </c>
      <c r="I145" s="2">
        <f>COUNTIFS(Data[Account],$C145,Data[Date],"&gt;="&amp;I$4,Data[Date],"&lt;"&amp;EDATE(I$4,1))</f>
        <v>0</v>
      </c>
      <c r="J145" s="2">
        <f>COUNTIFS(Data[Account],$C145,Data[Date],"&gt;="&amp;J$4,Data[Date],"&lt;"&amp;EDATE(J$4,1))</f>
        <v>0</v>
      </c>
      <c r="K145" s="2">
        <f>COUNTIFS(Data[Account],$C145,Data[Date],"&gt;="&amp;K$4,Data[Date],"&lt;"&amp;EDATE(K$4,1))</f>
        <v>0</v>
      </c>
      <c r="L145" s="2">
        <f>COUNTIFS(Data[Account],$C145,Data[Date],"&gt;="&amp;L$4,Data[Date],"&lt;"&amp;EDATE(L$4,1))</f>
        <v>0</v>
      </c>
      <c r="M145" s="2">
        <f>COUNTIFS(Data[Account],$C145,Data[Date],"&gt;="&amp;M$4,Data[Date],"&lt;"&amp;EDATE(M$4,1))</f>
        <v>0</v>
      </c>
      <c r="N145" s="2">
        <f>COUNTIFS(Data[Account],$C145,Data[Date],"&gt;="&amp;N$4,Data[Date],"&lt;"&amp;EDATE(N$4,1))</f>
        <v>0</v>
      </c>
      <c r="O145" s="2">
        <f>COUNTIFS(Data[Account],$C145,Data[Date],"&gt;="&amp;O$4,Data[Date],"&lt;"&amp;EDATE(O$4,1))</f>
        <v>0</v>
      </c>
      <c r="P145" s="2">
        <f>COUNTIFS(Data[Account],$C145,Data[Date],"&gt;="&amp;P$4,Data[Date],"&lt;"&amp;EDATE(P$4,1))</f>
        <v>0</v>
      </c>
      <c r="Q145" s="2">
        <f>COUNTIFS(Data[Account],$C145,Data[Date],"&gt;="&amp;Q$4,Data[Date],"&lt;"&amp;EDATE(Q$4,1))</f>
        <v>0</v>
      </c>
      <c r="R145" s="2">
        <f>COUNTIFS(Data[Account],$C145,Data[Date],"&gt;="&amp;R$4,Data[Date],"&lt;"&amp;EDATE(R$4,1))</f>
        <v>0</v>
      </c>
      <c r="S145" s="2">
        <f>COUNTIFS(Data[Account],$C145,Data[Date],"&gt;="&amp;S$4,Data[Date],"&lt;"&amp;EDATE(S$4,1))</f>
        <v>0</v>
      </c>
      <c r="T145" s="2">
        <f>COUNTIFS(Data[Account],$C145,Data[Date],"&gt;="&amp;T$4,Data[Date],"&lt;"&amp;EDATE(T$4,1))</f>
        <v>0</v>
      </c>
      <c r="U145" s="2">
        <f>COUNTIFS(Data[Account],$C145,Data[Date],"&gt;="&amp;U$4,Data[Date],"&lt;"&amp;EDATE(U$4,1))</f>
        <v>0</v>
      </c>
      <c r="V145" s="2">
        <f>COUNTIFS(Data[Account],$C145,Data[Date],"&gt;="&amp;V$4,Data[Date],"&lt;"&amp;EDATE(V$4,1))</f>
        <v>0</v>
      </c>
      <c r="W145" s="2">
        <f>COUNTIFS(Data[Account],$C145,Data[Date],"&gt;="&amp;W$4,Data[Date],"&lt;"&amp;EDATE(W$4,1))</f>
        <v>0</v>
      </c>
      <c r="X145" s="2">
        <f>COUNTIFS(Data[Account],$C145,Data[Date],"&gt;="&amp;X$4,Data[Date],"&lt;"&amp;EDATE(X$4,1))</f>
        <v>0</v>
      </c>
      <c r="Y145" s="2">
        <f>COUNTIFS(Data[Account],$C145,Data[Date],"&gt;="&amp;Y$4,Data[Date],"&lt;"&amp;EDATE(Y$4,1))</f>
        <v>0</v>
      </c>
      <c r="Z145" s="2">
        <f>COUNTIFS(Data[Account],$C145,Data[Date],"&gt;="&amp;Z$4,Data[Date],"&lt;"&amp;EDATE(Z$4,1))</f>
        <v>0</v>
      </c>
      <c r="AA145" s="2">
        <f>COUNTIFS(Data[Account],$C145,Data[Date],"&gt;="&amp;AA$4,Data[Date],"&lt;"&amp;EDATE(AA$4,1))</f>
        <v>0</v>
      </c>
      <c r="AB145" s="2">
        <f>COUNTIFS(Data[Account],$C145,Data[Date],"&gt;="&amp;AB$4,Data[Date],"&lt;"&amp;EDATE(AB$4,1))</f>
        <v>0</v>
      </c>
    </row>
    <row r="146" spans="2:28" x14ac:dyDescent="0.25">
      <c r="B146" s="3">
        <f>MAX($B$4:B145)+1</f>
        <v>142</v>
      </c>
      <c r="C146" t="str" cm="1">
        <f t="array" ref="C146">IFERROR(INDEX(Data[Account],MATCH(0,INDEX(COUNTIF($C$4:C145,Data[Account]),0),0)),"")</f>
        <v/>
      </c>
      <c r="D146" s="1" t="str" cm="1">
        <f t="array" ref="D146">IFERROR(_xlfn.SINGLE(INDEX(Data[Date],_xlfn.AGGREGATE(15,6,1/(Data[Account]=C146)*(ROW(Data[Account])-ROW(Data[[#Headers],[Account]])),1))),"")</f>
        <v/>
      </c>
      <c r="E146" s="2">
        <f>COUNTIFS(Data[Account],$C146,Data[Date],"&gt;="&amp;E$4,Data[Date],"&lt;"&amp;EDATE(E$4,1))</f>
        <v>0</v>
      </c>
      <c r="F146" s="2">
        <f>COUNTIFS(Data[Account],$C146,Data[Date],"&gt;="&amp;F$4,Data[Date],"&lt;"&amp;EDATE(F$4,1))</f>
        <v>0</v>
      </c>
      <c r="G146" s="2">
        <f>COUNTIFS(Data[Account],$C146,Data[Date],"&gt;="&amp;G$4,Data[Date],"&lt;"&amp;EDATE(G$4,1))</f>
        <v>0</v>
      </c>
      <c r="H146" s="2">
        <f>COUNTIFS(Data[Account],$C146,Data[Date],"&gt;="&amp;H$4,Data[Date],"&lt;"&amp;EDATE(H$4,1))</f>
        <v>0</v>
      </c>
      <c r="I146" s="2">
        <f>COUNTIFS(Data[Account],$C146,Data[Date],"&gt;="&amp;I$4,Data[Date],"&lt;"&amp;EDATE(I$4,1))</f>
        <v>0</v>
      </c>
      <c r="J146" s="2">
        <f>COUNTIFS(Data[Account],$C146,Data[Date],"&gt;="&amp;J$4,Data[Date],"&lt;"&amp;EDATE(J$4,1))</f>
        <v>0</v>
      </c>
      <c r="K146" s="2">
        <f>COUNTIFS(Data[Account],$C146,Data[Date],"&gt;="&amp;K$4,Data[Date],"&lt;"&amp;EDATE(K$4,1))</f>
        <v>0</v>
      </c>
      <c r="L146" s="2">
        <f>COUNTIFS(Data[Account],$C146,Data[Date],"&gt;="&amp;L$4,Data[Date],"&lt;"&amp;EDATE(L$4,1))</f>
        <v>0</v>
      </c>
      <c r="M146" s="2">
        <f>COUNTIFS(Data[Account],$C146,Data[Date],"&gt;="&amp;M$4,Data[Date],"&lt;"&amp;EDATE(M$4,1))</f>
        <v>0</v>
      </c>
      <c r="N146" s="2">
        <f>COUNTIFS(Data[Account],$C146,Data[Date],"&gt;="&amp;N$4,Data[Date],"&lt;"&amp;EDATE(N$4,1))</f>
        <v>0</v>
      </c>
      <c r="O146" s="2">
        <f>COUNTIFS(Data[Account],$C146,Data[Date],"&gt;="&amp;O$4,Data[Date],"&lt;"&amp;EDATE(O$4,1))</f>
        <v>0</v>
      </c>
      <c r="P146" s="2">
        <f>COUNTIFS(Data[Account],$C146,Data[Date],"&gt;="&amp;P$4,Data[Date],"&lt;"&amp;EDATE(P$4,1))</f>
        <v>0</v>
      </c>
      <c r="Q146" s="2">
        <f>COUNTIFS(Data[Account],$C146,Data[Date],"&gt;="&amp;Q$4,Data[Date],"&lt;"&amp;EDATE(Q$4,1))</f>
        <v>0</v>
      </c>
      <c r="R146" s="2">
        <f>COUNTIFS(Data[Account],$C146,Data[Date],"&gt;="&amp;R$4,Data[Date],"&lt;"&amp;EDATE(R$4,1))</f>
        <v>0</v>
      </c>
      <c r="S146" s="2">
        <f>COUNTIFS(Data[Account],$C146,Data[Date],"&gt;="&amp;S$4,Data[Date],"&lt;"&amp;EDATE(S$4,1))</f>
        <v>0</v>
      </c>
      <c r="T146" s="2">
        <f>COUNTIFS(Data[Account],$C146,Data[Date],"&gt;="&amp;T$4,Data[Date],"&lt;"&amp;EDATE(T$4,1))</f>
        <v>0</v>
      </c>
      <c r="U146" s="2">
        <f>COUNTIFS(Data[Account],$C146,Data[Date],"&gt;="&amp;U$4,Data[Date],"&lt;"&amp;EDATE(U$4,1))</f>
        <v>0</v>
      </c>
      <c r="V146" s="2">
        <f>COUNTIFS(Data[Account],$C146,Data[Date],"&gt;="&amp;V$4,Data[Date],"&lt;"&amp;EDATE(V$4,1))</f>
        <v>0</v>
      </c>
      <c r="W146" s="2">
        <f>COUNTIFS(Data[Account],$C146,Data[Date],"&gt;="&amp;W$4,Data[Date],"&lt;"&amp;EDATE(W$4,1))</f>
        <v>0</v>
      </c>
      <c r="X146" s="2">
        <f>COUNTIFS(Data[Account],$C146,Data[Date],"&gt;="&amp;X$4,Data[Date],"&lt;"&amp;EDATE(X$4,1))</f>
        <v>0</v>
      </c>
      <c r="Y146" s="2">
        <f>COUNTIFS(Data[Account],$C146,Data[Date],"&gt;="&amp;Y$4,Data[Date],"&lt;"&amp;EDATE(Y$4,1))</f>
        <v>0</v>
      </c>
      <c r="Z146" s="2">
        <f>COUNTIFS(Data[Account],$C146,Data[Date],"&gt;="&amp;Z$4,Data[Date],"&lt;"&amp;EDATE(Z$4,1))</f>
        <v>0</v>
      </c>
      <c r="AA146" s="2">
        <f>COUNTIFS(Data[Account],$C146,Data[Date],"&gt;="&amp;AA$4,Data[Date],"&lt;"&amp;EDATE(AA$4,1))</f>
        <v>0</v>
      </c>
      <c r="AB146" s="2">
        <f>COUNTIFS(Data[Account],$C146,Data[Date],"&gt;="&amp;AB$4,Data[Date],"&lt;"&amp;EDATE(AB$4,1))</f>
        <v>0</v>
      </c>
    </row>
    <row r="147" spans="2:28" x14ac:dyDescent="0.25">
      <c r="B147" s="3">
        <f>MAX($B$4:B146)+1</f>
        <v>143</v>
      </c>
      <c r="C147" t="str" cm="1">
        <f t="array" ref="C147">IFERROR(INDEX(Data[Account],MATCH(0,INDEX(COUNTIF($C$4:C146,Data[Account]),0),0)),"")</f>
        <v/>
      </c>
      <c r="D147" s="1" t="str" cm="1">
        <f t="array" ref="D147">IFERROR(_xlfn.SINGLE(INDEX(Data[Date],_xlfn.AGGREGATE(15,6,1/(Data[Account]=C147)*(ROW(Data[Account])-ROW(Data[[#Headers],[Account]])),1))),"")</f>
        <v/>
      </c>
      <c r="E147" s="2">
        <f>COUNTIFS(Data[Account],$C147,Data[Date],"&gt;="&amp;E$4,Data[Date],"&lt;"&amp;EDATE(E$4,1))</f>
        <v>0</v>
      </c>
      <c r="F147" s="2">
        <f>COUNTIFS(Data[Account],$C147,Data[Date],"&gt;="&amp;F$4,Data[Date],"&lt;"&amp;EDATE(F$4,1))</f>
        <v>0</v>
      </c>
      <c r="G147" s="2">
        <f>COUNTIFS(Data[Account],$C147,Data[Date],"&gt;="&amp;G$4,Data[Date],"&lt;"&amp;EDATE(G$4,1))</f>
        <v>0</v>
      </c>
      <c r="H147" s="2">
        <f>COUNTIFS(Data[Account],$C147,Data[Date],"&gt;="&amp;H$4,Data[Date],"&lt;"&amp;EDATE(H$4,1))</f>
        <v>0</v>
      </c>
      <c r="I147" s="2">
        <f>COUNTIFS(Data[Account],$C147,Data[Date],"&gt;="&amp;I$4,Data[Date],"&lt;"&amp;EDATE(I$4,1))</f>
        <v>0</v>
      </c>
      <c r="J147" s="2">
        <f>COUNTIFS(Data[Account],$C147,Data[Date],"&gt;="&amp;J$4,Data[Date],"&lt;"&amp;EDATE(J$4,1))</f>
        <v>0</v>
      </c>
      <c r="K147" s="2">
        <f>COUNTIFS(Data[Account],$C147,Data[Date],"&gt;="&amp;K$4,Data[Date],"&lt;"&amp;EDATE(K$4,1))</f>
        <v>0</v>
      </c>
      <c r="L147" s="2">
        <f>COUNTIFS(Data[Account],$C147,Data[Date],"&gt;="&amp;L$4,Data[Date],"&lt;"&amp;EDATE(L$4,1))</f>
        <v>0</v>
      </c>
      <c r="M147" s="2">
        <f>COUNTIFS(Data[Account],$C147,Data[Date],"&gt;="&amp;M$4,Data[Date],"&lt;"&amp;EDATE(M$4,1))</f>
        <v>0</v>
      </c>
      <c r="N147" s="2">
        <f>COUNTIFS(Data[Account],$C147,Data[Date],"&gt;="&amp;N$4,Data[Date],"&lt;"&amp;EDATE(N$4,1))</f>
        <v>0</v>
      </c>
      <c r="O147" s="2">
        <f>COUNTIFS(Data[Account],$C147,Data[Date],"&gt;="&amp;O$4,Data[Date],"&lt;"&amp;EDATE(O$4,1))</f>
        <v>0</v>
      </c>
      <c r="P147" s="2">
        <f>COUNTIFS(Data[Account],$C147,Data[Date],"&gt;="&amp;P$4,Data[Date],"&lt;"&amp;EDATE(P$4,1))</f>
        <v>0</v>
      </c>
      <c r="Q147" s="2">
        <f>COUNTIFS(Data[Account],$C147,Data[Date],"&gt;="&amp;Q$4,Data[Date],"&lt;"&amp;EDATE(Q$4,1))</f>
        <v>0</v>
      </c>
      <c r="R147" s="2">
        <f>COUNTIFS(Data[Account],$C147,Data[Date],"&gt;="&amp;R$4,Data[Date],"&lt;"&amp;EDATE(R$4,1))</f>
        <v>0</v>
      </c>
      <c r="S147" s="2">
        <f>COUNTIFS(Data[Account],$C147,Data[Date],"&gt;="&amp;S$4,Data[Date],"&lt;"&amp;EDATE(S$4,1))</f>
        <v>0</v>
      </c>
      <c r="T147" s="2">
        <f>COUNTIFS(Data[Account],$C147,Data[Date],"&gt;="&amp;T$4,Data[Date],"&lt;"&amp;EDATE(T$4,1))</f>
        <v>0</v>
      </c>
      <c r="U147" s="2">
        <f>COUNTIFS(Data[Account],$C147,Data[Date],"&gt;="&amp;U$4,Data[Date],"&lt;"&amp;EDATE(U$4,1))</f>
        <v>0</v>
      </c>
      <c r="V147" s="2">
        <f>COUNTIFS(Data[Account],$C147,Data[Date],"&gt;="&amp;V$4,Data[Date],"&lt;"&amp;EDATE(V$4,1))</f>
        <v>0</v>
      </c>
      <c r="W147" s="2">
        <f>COUNTIFS(Data[Account],$C147,Data[Date],"&gt;="&amp;W$4,Data[Date],"&lt;"&amp;EDATE(W$4,1))</f>
        <v>0</v>
      </c>
      <c r="X147" s="2">
        <f>COUNTIFS(Data[Account],$C147,Data[Date],"&gt;="&amp;X$4,Data[Date],"&lt;"&amp;EDATE(X$4,1))</f>
        <v>0</v>
      </c>
      <c r="Y147" s="2">
        <f>COUNTIFS(Data[Account],$C147,Data[Date],"&gt;="&amp;Y$4,Data[Date],"&lt;"&amp;EDATE(Y$4,1))</f>
        <v>0</v>
      </c>
      <c r="Z147" s="2">
        <f>COUNTIFS(Data[Account],$C147,Data[Date],"&gt;="&amp;Z$4,Data[Date],"&lt;"&amp;EDATE(Z$4,1))</f>
        <v>0</v>
      </c>
      <c r="AA147" s="2">
        <f>COUNTIFS(Data[Account],$C147,Data[Date],"&gt;="&amp;AA$4,Data[Date],"&lt;"&amp;EDATE(AA$4,1))</f>
        <v>0</v>
      </c>
      <c r="AB147" s="2">
        <f>COUNTIFS(Data[Account],$C147,Data[Date],"&gt;="&amp;AB$4,Data[Date],"&lt;"&amp;EDATE(AB$4,1))</f>
        <v>0</v>
      </c>
    </row>
    <row r="148" spans="2:28" x14ac:dyDescent="0.25">
      <c r="B148" s="3">
        <f>MAX($B$4:B147)+1</f>
        <v>144</v>
      </c>
      <c r="C148" t="str" cm="1">
        <f t="array" ref="C148">IFERROR(INDEX(Data[Account],MATCH(0,INDEX(COUNTIF($C$4:C147,Data[Account]),0),0)),"")</f>
        <v/>
      </c>
      <c r="D148" s="1" t="str" cm="1">
        <f t="array" ref="D148">IFERROR(_xlfn.SINGLE(INDEX(Data[Date],_xlfn.AGGREGATE(15,6,1/(Data[Account]=C148)*(ROW(Data[Account])-ROW(Data[[#Headers],[Account]])),1))),"")</f>
        <v/>
      </c>
      <c r="E148" s="2">
        <f>COUNTIFS(Data[Account],$C148,Data[Date],"&gt;="&amp;E$4,Data[Date],"&lt;"&amp;EDATE(E$4,1))</f>
        <v>0</v>
      </c>
      <c r="F148" s="2">
        <f>COUNTIFS(Data[Account],$C148,Data[Date],"&gt;="&amp;F$4,Data[Date],"&lt;"&amp;EDATE(F$4,1))</f>
        <v>0</v>
      </c>
      <c r="G148" s="2">
        <f>COUNTIFS(Data[Account],$C148,Data[Date],"&gt;="&amp;G$4,Data[Date],"&lt;"&amp;EDATE(G$4,1))</f>
        <v>0</v>
      </c>
      <c r="H148" s="2">
        <f>COUNTIFS(Data[Account],$C148,Data[Date],"&gt;="&amp;H$4,Data[Date],"&lt;"&amp;EDATE(H$4,1))</f>
        <v>0</v>
      </c>
      <c r="I148" s="2">
        <f>COUNTIFS(Data[Account],$C148,Data[Date],"&gt;="&amp;I$4,Data[Date],"&lt;"&amp;EDATE(I$4,1))</f>
        <v>0</v>
      </c>
      <c r="J148" s="2">
        <f>COUNTIFS(Data[Account],$C148,Data[Date],"&gt;="&amp;J$4,Data[Date],"&lt;"&amp;EDATE(J$4,1))</f>
        <v>0</v>
      </c>
      <c r="K148" s="2">
        <f>COUNTIFS(Data[Account],$C148,Data[Date],"&gt;="&amp;K$4,Data[Date],"&lt;"&amp;EDATE(K$4,1))</f>
        <v>0</v>
      </c>
      <c r="L148" s="2">
        <f>COUNTIFS(Data[Account],$C148,Data[Date],"&gt;="&amp;L$4,Data[Date],"&lt;"&amp;EDATE(L$4,1))</f>
        <v>0</v>
      </c>
      <c r="M148" s="2">
        <f>COUNTIFS(Data[Account],$C148,Data[Date],"&gt;="&amp;M$4,Data[Date],"&lt;"&amp;EDATE(M$4,1))</f>
        <v>0</v>
      </c>
      <c r="N148" s="2">
        <f>COUNTIFS(Data[Account],$C148,Data[Date],"&gt;="&amp;N$4,Data[Date],"&lt;"&amp;EDATE(N$4,1))</f>
        <v>0</v>
      </c>
      <c r="O148" s="2">
        <f>COUNTIFS(Data[Account],$C148,Data[Date],"&gt;="&amp;O$4,Data[Date],"&lt;"&amp;EDATE(O$4,1))</f>
        <v>0</v>
      </c>
      <c r="P148" s="2">
        <f>COUNTIFS(Data[Account],$C148,Data[Date],"&gt;="&amp;P$4,Data[Date],"&lt;"&amp;EDATE(P$4,1))</f>
        <v>0</v>
      </c>
      <c r="Q148" s="2">
        <f>COUNTIFS(Data[Account],$C148,Data[Date],"&gt;="&amp;Q$4,Data[Date],"&lt;"&amp;EDATE(Q$4,1))</f>
        <v>0</v>
      </c>
      <c r="R148" s="2">
        <f>COUNTIFS(Data[Account],$C148,Data[Date],"&gt;="&amp;R$4,Data[Date],"&lt;"&amp;EDATE(R$4,1))</f>
        <v>0</v>
      </c>
      <c r="S148" s="2">
        <f>COUNTIFS(Data[Account],$C148,Data[Date],"&gt;="&amp;S$4,Data[Date],"&lt;"&amp;EDATE(S$4,1))</f>
        <v>0</v>
      </c>
      <c r="T148" s="2">
        <f>COUNTIFS(Data[Account],$C148,Data[Date],"&gt;="&amp;T$4,Data[Date],"&lt;"&amp;EDATE(T$4,1))</f>
        <v>0</v>
      </c>
      <c r="U148" s="2">
        <f>COUNTIFS(Data[Account],$C148,Data[Date],"&gt;="&amp;U$4,Data[Date],"&lt;"&amp;EDATE(U$4,1))</f>
        <v>0</v>
      </c>
      <c r="V148" s="2">
        <f>COUNTIFS(Data[Account],$C148,Data[Date],"&gt;="&amp;V$4,Data[Date],"&lt;"&amp;EDATE(V$4,1))</f>
        <v>0</v>
      </c>
      <c r="W148" s="2">
        <f>COUNTIFS(Data[Account],$C148,Data[Date],"&gt;="&amp;W$4,Data[Date],"&lt;"&amp;EDATE(W$4,1))</f>
        <v>0</v>
      </c>
      <c r="X148" s="2">
        <f>COUNTIFS(Data[Account],$C148,Data[Date],"&gt;="&amp;X$4,Data[Date],"&lt;"&amp;EDATE(X$4,1))</f>
        <v>0</v>
      </c>
      <c r="Y148" s="2">
        <f>COUNTIFS(Data[Account],$C148,Data[Date],"&gt;="&amp;Y$4,Data[Date],"&lt;"&amp;EDATE(Y$4,1))</f>
        <v>0</v>
      </c>
      <c r="Z148" s="2">
        <f>COUNTIFS(Data[Account],$C148,Data[Date],"&gt;="&amp;Z$4,Data[Date],"&lt;"&amp;EDATE(Z$4,1))</f>
        <v>0</v>
      </c>
      <c r="AA148" s="2">
        <f>COUNTIFS(Data[Account],$C148,Data[Date],"&gt;="&amp;AA$4,Data[Date],"&lt;"&amp;EDATE(AA$4,1))</f>
        <v>0</v>
      </c>
      <c r="AB148" s="2">
        <f>COUNTIFS(Data[Account],$C148,Data[Date],"&gt;="&amp;AB$4,Data[Date],"&lt;"&amp;EDATE(AB$4,1))</f>
        <v>0</v>
      </c>
    </row>
    <row r="149" spans="2:28" x14ac:dyDescent="0.25">
      <c r="B149" s="3">
        <f>MAX($B$4:B148)+1</f>
        <v>145</v>
      </c>
      <c r="C149" t="str" cm="1">
        <f t="array" ref="C149">IFERROR(INDEX(Data[Account],MATCH(0,INDEX(COUNTIF($C$4:C148,Data[Account]),0),0)),"")</f>
        <v/>
      </c>
      <c r="D149" s="1" t="str" cm="1">
        <f t="array" ref="D149">IFERROR(_xlfn.SINGLE(INDEX(Data[Date],_xlfn.AGGREGATE(15,6,1/(Data[Account]=C149)*(ROW(Data[Account])-ROW(Data[[#Headers],[Account]])),1))),"")</f>
        <v/>
      </c>
      <c r="E149" s="2">
        <f>COUNTIFS(Data[Account],$C149,Data[Date],"&gt;="&amp;E$4,Data[Date],"&lt;"&amp;EDATE(E$4,1))</f>
        <v>0</v>
      </c>
      <c r="F149" s="2">
        <f>COUNTIFS(Data[Account],$C149,Data[Date],"&gt;="&amp;F$4,Data[Date],"&lt;"&amp;EDATE(F$4,1))</f>
        <v>0</v>
      </c>
      <c r="G149" s="2">
        <f>COUNTIFS(Data[Account],$C149,Data[Date],"&gt;="&amp;G$4,Data[Date],"&lt;"&amp;EDATE(G$4,1))</f>
        <v>0</v>
      </c>
      <c r="H149" s="2">
        <f>COUNTIFS(Data[Account],$C149,Data[Date],"&gt;="&amp;H$4,Data[Date],"&lt;"&amp;EDATE(H$4,1))</f>
        <v>0</v>
      </c>
      <c r="I149" s="2">
        <f>COUNTIFS(Data[Account],$C149,Data[Date],"&gt;="&amp;I$4,Data[Date],"&lt;"&amp;EDATE(I$4,1))</f>
        <v>0</v>
      </c>
      <c r="J149" s="2">
        <f>COUNTIFS(Data[Account],$C149,Data[Date],"&gt;="&amp;J$4,Data[Date],"&lt;"&amp;EDATE(J$4,1))</f>
        <v>0</v>
      </c>
      <c r="K149" s="2">
        <f>COUNTIFS(Data[Account],$C149,Data[Date],"&gt;="&amp;K$4,Data[Date],"&lt;"&amp;EDATE(K$4,1))</f>
        <v>0</v>
      </c>
      <c r="L149" s="2">
        <f>COUNTIFS(Data[Account],$C149,Data[Date],"&gt;="&amp;L$4,Data[Date],"&lt;"&amp;EDATE(L$4,1))</f>
        <v>0</v>
      </c>
      <c r="M149" s="2">
        <f>COUNTIFS(Data[Account],$C149,Data[Date],"&gt;="&amp;M$4,Data[Date],"&lt;"&amp;EDATE(M$4,1))</f>
        <v>0</v>
      </c>
      <c r="N149" s="2">
        <f>COUNTIFS(Data[Account],$C149,Data[Date],"&gt;="&amp;N$4,Data[Date],"&lt;"&amp;EDATE(N$4,1))</f>
        <v>0</v>
      </c>
      <c r="O149" s="2">
        <f>COUNTIFS(Data[Account],$C149,Data[Date],"&gt;="&amp;O$4,Data[Date],"&lt;"&amp;EDATE(O$4,1))</f>
        <v>0</v>
      </c>
      <c r="P149" s="2">
        <f>COUNTIFS(Data[Account],$C149,Data[Date],"&gt;="&amp;P$4,Data[Date],"&lt;"&amp;EDATE(P$4,1))</f>
        <v>0</v>
      </c>
      <c r="Q149" s="2">
        <f>COUNTIFS(Data[Account],$C149,Data[Date],"&gt;="&amp;Q$4,Data[Date],"&lt;"&amp;EDATE(Q$4,1))</f>
        <v>0</v>
      </c>
      <c r="R149" s="2">
        <f>COUNTIFS(Data[Account],$C149,Data[Date],"&gt;="&amp;R$4,Data[Date],"&lt;"&amp;EDATE(R$4,1))</f>
        <v>0</v>
      </c>
      <c r="S149" s="2">
        <f>COUNTIFS(Data[Account],$C149,Data[Date],"&gt;="&amp;S$4,Data[Date],"&lt;"&amp;EDATE(S$4,1))</f>
        <v>0</v>
      </c>
      <c r="T149" s="2">
        <f>COUNTIFS(Data[Account],$C149,Data[Date],"&gt;="&amp;T$4,Data[Date],"&lt;"&amp;EDATE(T$4,1))</f>
        <v>0</v>
      </c>
      <c r="U149" s="2">
        <f>COUNTIFS(Data[Account],$C149,Data[Date],"&gt;="&amp;U$4,Data[Date],"&lt;"&amp;EDATE(U$4,1))</f>
        <v>0</v>
      </c>
      <c r="V149" s="2">
        <f>COUNTIFS(Data[Account],$C149,Data[Date],"&gt;="&amp;V$4,Data[Date],"&lt;"&amp;EDATE(V$4,1))</f>
        <v>0</v>
      </c>
      <c r="W149" s="2">
        <f>COUNTIFS(Data[Account],$C149,Data[Date],"&gt;="&amp;W$4,Data[Date],"&lt;"&amp;EDATE(W$4,1))</f>
        <v>0</v>
      </c>
      <c r="X149" s="2">
        <f>COUNTIFS(Data[Account],$C149,Data[Date],"&gt;="&amp;X$4,Data[Date],"&lt;"&amp;EDATE(X$4,1))</f>
        <v>0</v>
      </c>
      <c r="Y149" s="2">
        <f>COUNTIFS(Data[Account],$C149,Data[Date],"&gt;="&amp;Y$4,Data[Date],"&lt;"&amp;EDATE(Y$4,1))</f>
        <v>0</v>
      </c>
      <c r="Z149" s="2">
        <f>COUNTIFS(Data[Account],$C149,Data[Date],"&gt;="&amp;Z$4,Data[Date],"&lt;"&amp;EDATE(Z$4,1))</f>
        <v>0</v>
      </c>
      <c r="AA149" s="2">
        <f>COUNTIFS(Data[Account],$C149,Data[Date],"&gt;="&amp;AA$4,Data[Date],"&lt;"&amp;EDATE(AA$4,1))</f>
        <v>0</v>
      </c>
      <c r="AB149" s="2">
        <f>COUNTIFS(Data[Account],$C149,Data[Date],"&gt;="&amp;AB$4,Data[Date],"&lt;"&amp;EDATE(AB$4,1))</f>
        <v>0</v>
      </c>
    </row>
    <row r="150" spans="2:28" x14ac:dyDescent="0.25">
      <c r="B150" s="3">
        <f>MAX($B$4:B149)+1</f>
        <v>146</v>
      </c>
      <c r="C150" t="str" cm="1">
        <f t="array" ref="C150">IFERROR(INDEX(Data[Account],MATCH(0,INDEX(COUNTIF($C$4:C149,Data[Account]),0),0)),"")</f>
        <v/>
      </c>
      <c r="D150" s="1" t="str" cm="1">
        <f t="array" ref="D150">IFERROR(_xlfn.SINGLE(INDEX(Data[Date],_xlfn.AGGREGATE(15,6,1/(Data[Account]=C150)*(ROW(Data[Account])-ROW(Data[[#Headers],[Account]])),1))),"")</f>
        <v/>
      </c>
      <c r="E150" s="2">
        <f>COUNTIFS(Data[Account],$C150,Data[Date],"&gt;="&amp;E$4,Data[Date],"&lt;"&amp;EDATE(E$4,1))</f>
        <v>0</v>
      </c>
      <c r="F150" s="2">
        <f>COUNTIFS(Data[Account],$C150,Data[Date],"&gt;="&amp;F$4,Data[Date],"&lt;"&amp;EDATE(F$4,1))</f>
        <v>0</v>
      </c>
      <c r="G150" s="2">
        <f>COUNTIFS(Data[Account],$C150,Data[Date],"&gt;="&amp;G$4,Data[Date],"&lt;"&amp;EDATE(G$4,1))</f>
        <v>0</v>
      </c>
      <c r="H150" s="2">
        <f>COUNTIFS(Data[Account],$C150,Data[Date],"&gt;="&amp;H$4,Data[Date],"&lt;"&amp;EDATE(H$4,1))</f>
        <v>0</v>
      </c>
      <c r="I150" s="2">
        <f>COUNTIFS(Data[Account],$C150,Data[Date],"&gt;="&amp;I$4,Data[Date],"&lt;"&amp;EDATE(I$4,1))</f>
        <v>0</v>
      </c>
      <c r="J150" s="2">
        <f>COUNTIFS(Data[Account],$C150,Data[Date],"&gt;="&amp;J$4,Data[Date],"&lt;"&amp;EDATE(J$4,1))</f>
        <v>0</v>
      </c>
      <c r="K150" s="2">
        <f>COUNTIFS(Data[Account],$C150,Data[Date],"&gt;="&amp;K$4,Data[Date],"&lt;"&amp;EDATE(K$4,1))</f>
        <v>0</v>
      </c>
      <c r="L150" s="2">
        <f>COUNTIFS(Data[Account],$C150,Data[Date],"&gt;="&amp;L$4,Data[Date],"&lt;"&amp;EDATE(L$4,1))</f>
        <v>0</v>
      </c>
      <c r="M150" s="2">
        <f>COUNTIFS(Data[Account],$C150,Data[Date],"&gt;="&amp;M$4,Data[Date],"&lt;"&amp;EDATE(M$4,1))</f>
        <v>0</v>
      </c>
      <c r="N150" s="2">
        <f>COUNTIFS(Data[Account],$C150,Data[Date],"&gt;="&amp;N$4,Data[Date],"&lt;"&amp;EDATE(N$4,1))</f>
        <v>0</v>
      </c>
      <c r="O150" s="2">
        <f>COUNTIFS(Data[Account],$C150,Data[Date],"&gt;="&amp;O$4,Data[Date],"&lt;"&amp;EDATE(O$4,1))</f>
        <v>0</v>
      </c>
      <c r="P150" s="2">
        <f>COUNTIFS(Data[Account],$C150,Data[Date],"&gt;="&amp;P$4,Data[Date],"&lt;"&amp;EDATE(P$4,1))</f>
        <v>0</v>
      </c>
      <c r="Q150" s="2">
        <f>COUNTIFS(Data[Account],$C150,Data[Date],"&gt;="&amp;Q$4,Data[Date],"&lt;"&amp;EDATE(Q$4,1))</f>
        <v>0</v>
      </c>
      <c r="R150" s="2">
        <f>COUNTIFS(Data[Account],$C150,Data[Date],"&gt;="&amp;R$4,Data[Date],"&lt;"&amp;EDATE(R$4,1))</f>
        <v>0</v>
      </c>
      <c r="S150" s="2">
        <f>COUNTIFS(Data[Account],$C150,Data[Date],"&gt;="&amp;S$4,Data[Date],"&lt;"&amp;EDATE(S$4,1))</f>
        <v>0</v>
      </c>
      <c r="T150" s="2">
        <f>COUNTIFS(Data[Account],$C150,Data[Date],"&gt;="&amp;T$4,Data[Date],"&lt;"&amp;EDATE(T$4,1))</f>
        <v>0</v>
      </c>
      <c r="U150" s="2">
        <f>COUNTIFS(Data[Account],$C150,Data[Date],"&gt;="&amp;U$4,Data[Date],"&lt;"&amp;EDATE(U$4,1))</f>
        <v>0</v>
      </c>
      <c r="V150" s="2">
        <f>COUNTIFS(Data[Account],$C150,Data[Date],"&gt;="&amp;V$4,Data[Date],"&lt;"&amp;EDATE(V$4,1))</f>
        <v>0</v>
      </c>
      <c r="W150" s="2">
        <f>COUNTIFS(Data[Account],$C150,Data[Date],"&gt;="&amp;W$4,Data[Date],"&lt;"&amp;EDATE(W$4,1))</f>
        <v>0</v>
      </c>
      <c r="X150" s="2">
        <f>COUNTIFS(Data[Account],$C150,Data[Date],"&gt;="&amp;X$4,Data[Date],"&lt;"&amp;EDATE(X$4,1))</f>
        <v>0</v>
      </c>
      <c r="Y150" s="2">
        <f>COUNTIFS(Data[Account],$C150,Data[Date],"&gt;="&amp;Y$4,Data[Date],"&lt;"&amp;EDATE(Y$4,1))</f>
        <v>0</v>
      </c>
      <c r="Z150" s="2">
        <f>COUNTIFS(Data[Account],$C150,Data[Date],"&gt;="&amp;Z$4,Data[Date],"&lt;"&amp;EDATE(Z$4,1))</f>
        <v>0</v>
      </c>
      <c r="AA150" s="2">
        <f>COUNTIFS(Data[Account],$C150,Data[Date],"&gt;="&amp;AA$4,Data[Date],"&lt;"&amp;EDATE(AA$4,1))</f>
        <v>0</v>
      </c>
      <c r="AB150" s="2">
        <f>COUNTIFS(Data[Account],$C150,Data[Date],"&gt;="&amp;AB$4,Data[Date],"&lt;"&amp;EDATE(AB$4,1))</f>
        <v>0</v>
      </c>
    </row>
    <row r="151" spans="2:28" x14ac:dyDescent="0.25">
      <c r="B151" s="3">
        <f>MAX($B$4:B150)+1</f>
        <v>147</v>
      </c>
      <c r="C151" t="str" cm="1">
        <f t="array" ref="C151">IFERROR(INDEX(Data[Account],MATCH(0,INDEX(COUNTIF($C$4:C150,Data[Account]),0),0)),"")</f>
        <v/>
      </c>
      <c r="D151" s="1" t="str" cm="1">
        <f t="array" ref="D151">IFERROR(_xlfn.SINGLE(INDEX(Data[Date],_xlfn.AGGREGATE(15,6,1/(Data[Account]=C151)*(ROW(Data[Account])-ROW(Data[[#Headers],[Account]])),1))),"")</f>
        <v/>
      </c>
      <c r="E151" s="2">
        <f>COUNTIFS(Data[Account],$C151,Data[Date],"&gt;="&amp;E$4,Data[Date],"&lt;"&amp;EDATE(E$4,1))</f>
        <v>0</v>
      </c>
      <c r="F151" s="2">
        <f>COUNTIFS(Data[Account],$C151,Data[Date],"&gt;="&amp;F$4,Data[Date],"&lt;"&amp;EDATE(F$4,1))</f>
        <v>0</v>
      </c>
      <c r="G151" s="2">
        <f>COUNTIFS(Data[Account],$C151,Data[Date],"&gt;="&amp;G$4,Data[Date],"&lt;"&amp;EDATE(G$4,1))</f>
        <v>0</v>
      </c>
      <c r="H151" s="2">
        <f>COUNTIFS(Data[Account],$C151,Data[Date],"&gt;="&amp;H$4,Data[Date],"&lt;"&amp;EDATE(H$4,1))</f>
        <v>0</v>
      </c>
      <c r="I151" s="2">
        <f>COUNTIFS(Data[Account],$C151,Data[Date],"&gt;="&amp;I$4,Data[Date],"&lt;"&amp;EDATE(I$4,1))</f>
        <v>0</v>
      </c>
      <c r="J151" s="2">
        <f>COUNTIFS(Data[Account],$C151,Data[Date],"&gt;="&amp;J$4,Data[Date],"&lt;"&amp;EDATE(J$4,1))</f>
        <v>0</v>
      </c>
      <c r="K151" s="2">
        <f>COUNTIFS(Data[Account],$C151,Data[Date],"&gt;="&amp;K$4,Data[Date],"&lt;"&amp;EDATE(K$4,1))</f>
        <v>0</v>
      </c>
      <c r="L151" s="2">
        <f>COUNTIFS(Data[Account],$C151,Data[Date],"&gt;="&amp;L$4,Data[Date],"&lt;"&amp;EDATE(L$4,1))</f>
        <v>0</v>
      </c>
      <c r="M151" s="2">
        <f>COUNTIFS(Data[Account],$C151,Data[Date],"&gt;="&amp;M$4,Data[Date],"&lt;"&amp;EDATE(M$4,1))</f>
        <v>0</v>
      </c>
      <c r="N151" s="2">
        <f>COUNTIFS(Data[Account],$C151,Data[Date],"&gt;="&amp;N$4,Data[Date],"&lt;"&amp;EDATE(N$4,1))</f>
        <v>0</v>
      </c>
      <c r="O151" s="2">
        <f>COUNTIFS(Data[Account],$C151,Data[Date],"&gt;="&amp;O$4,Data[Date],"&lt;"&amp;EDATE(O$4,1))</f>
        <v>0</v>
      </c>
      <c r="P151" s="2">
        <f>COUNTIFS(Data[Account],$C151,Data[Date],"&gt;="&amp;P$4,Data[Date],"&lt;"&amp;EDATE(P$4,1))</f>
        <v>0</v>
      </c>
      <c r="Q151" s="2">
        <f>COUNTIFS(Data[Account],$C151,Data[Date],"&gt;="&amp;Q$4,Data[Date],"&lt;"&amp;EDATE(Q$4,1))</f>
        <v>0</v>
      </c>
      <c r="R151" s="2">
        <f>COUNTIFS(Data[Account],$C151,Data[Date],"&gt;="&amp;R$4,Data[Date],"&lt;"&amp;EDATE(R$4,1))</f>
        <v>0</v>
      </c>
      <c r="S151" s="2">
        <f>COUNTIFS(Data[Account],$C151,Data[Date],"&gt;="&amp;S$4,Data[Date],"&lt;"&amp;EDATE(S$4,1))</f>
        <v>0</v>
      </c>
      <c r="T151" s="2">
        <f>COUNTIFS(Data[Account],$C151,Data[Date],"&gt;="&amp;T$4,Data[Date],"&lt;"&amp;EDATE(T$4,1))</f>
        <v>0</v>
      </c>
      <c r="U151" s="2">
        <f>COUNTIFS(Data[Account],$C151,Data[Date],"&gt;="&amp;U$4,Data[Date],"&lt;"&amp;EDATE(U$4,1))</f>
        <v>0</v>
      </c>
      <c r="V151" s="2">
        <f>COUNTIFS(Data[Account],$C151,Data[Date],"&gt;="&amp;V$4,Data[Date],"&lt;"&amp;EDATE(V$4,1))</f>
        <v>0</v>
      </c>
      <c r="W151" s="2">
        <f>COUNTIFS(Data[Account],$C151,Data[Date],"&gt;="&amp;W$4,Data[Date],"&lt;"&amp;EDATE(W$4,1))</f>
        <v>0</v>
      </c>
      <c r="X151" s="2">
        <f>COUNTIFS(Data[Account],$C151,Data[Date],"&gt;="&amp;X$4,Data[Date],"&lt;"&amp;EDATE(X$4,1))</f>
        <v>0</v>
      </c>
      <c r="Y151" s="2">
        <f>COUNTIFS(Data[Account],$C151,Data[Date],"&gt;="&amp;Y$4,Data[Date],"&lt;"&amp;EDATE(Y$4,1))</f>
        <v>0</v>
      </c>
      <c r="Z151" s="2">
        <f>COUNTIFS(Data[Account],$C151,Data[Date],"&gt;="&amp;Z$4,Data[Date],"&lt;"&amp;EDATE(Z$4,1))</f>
        <v>0</v>
      </c>
      <c r="AA151" s="2">
        <f>COUNTIFS(Data[Account],$C151,Data[Date],"&gt;="&amp;AA$4,Data[Date],"&lt;"&amp;EDATE(AA$4,1))</f>
        <v>0</v>
      </c>
      <c r="AB151" s="2">
        <f>COUNTIFS(Data[Account],$C151,Data[Date],"&gt;="&amp;AB$4,Data[Date],"&lt;"&amp;EDATE(AB$4,1))</f>
        <v>0</v>
      </c>
    </row>
    <row r="152" spans="2:28" x14ac:dyDescent="0.25">
      <c r="B152" s="3">
        <f>MAX($B$4:B151)+1</f>
        <v>148</v>
      </c>
      <c r="C152" t="str" cm="1">
        <f t="array" ref="C152">IFERROR(INDEX(Data[Account],MATCH(0,INDEX(COUNTIF($C$4:C151,Data[Account]),0),0)),"")</f>
        <v/>
      </c>
      <c r="D152" s="1" t="str" cm="1">
        <f t="array" ref="D152">IFERROR(_xlfn.SINGLE(INDEX(Data[Date],_xlfn.AGGREGATE(15,6,1/(Data[Account]=C152)*(ROW(Data[Account])-ROW(Data[[#Headers],[Account]])),1))),"")</f>
        <v/>
      </c>
      <c r="E152" s="2">
        <f>COUNTIFS(Data[Account],$C152,Data[Date],"&gt;="&amp;E$4,Data[Date],"&lt;"&amp;EDATE(E$4,1))</f>
        <v>0</v>
      </c>
      <c r="F152" s="2">
        <f>COUNTIFS(Data[Account],$C152,Data[Date],"&gt;="&amp;F$4,Data[Date],"&lt;"&amp;EDATE(F$4,1))</f>
        <v>0</v>
      </c>
      <c r="G152" s="2">
        <f>COUNTIFS(Data[Account],$C152,Data[Date],"&gt;="&amp;G$4,Data[Date],"&lt;"&amp;EDATE(G$4,1))</f>
        <v>0</v>
      </c>
      <c r="H152" s="2">
        <f>COUNTIFS(Data[Account],$C152,Data[Date],"&gt;="&amp;H$4,Data[Date],"&lt;"&amp;EDATE(H$4,1))</f>
        <v>0</v>
      </c>
      <c r="I152" s="2">
        <f>COUNTIFS(Data[Account],$C152,Data[Date],"&gt;="&amp;I$4,Data[Date],"&lt;"&amp;EDATE(I$4,1))</f>
        <v>0</v>
      </c>
      <c r="J152" s="2">
        <f>COUNTIFS(Data[Account],$C152,Data[Date],"&gt;="&amp;J$4,Data[Date],"&lt;"&amp;EDATE(J$4,1))</f>
        <v>0</v>
      </c>
      <c r="K152" s="2">
        <f>COUNTIFS(Data[Account],$C152,Data[Date],"&gt;="&amp;K$4,Data[Date],"&lt;"&amp;EDATE(K$4,1))</f>
        <v>0</v>
      </c>
      <c r="L152" s="2">
        <f>COUNTIFS(Data[Account],$C152,Data[Date],"&gt;="&amp;L$4,Data[Date],"&lt;"&amp;EDATE(L$4,1))</f>
        <v>0</v>
      </c>
      <c r="M152" s="2">
        <f>COUNTIFS(Data[Account],$C152,Data[Date],"&gt;="&amp;M$4,Data[Date],"&lt;"&amp;EDATE(M$4,1))</f>
        <v>0</v>
      </c>
      <c r="N152" s="2">
        <f>COUNTIFS(Data[Account],$C152,Data[Date],"&gt;="&amp;N$4,Data[Date],"&lt;"&amp;EDATE(N$4,1))</f>
        <v>0</v>
      </c>
      <c r="O152" s="2">
        <f>COUNTIFS(Data[Account],$C152,Data[Date],"&gt;="&amp;O$4,Data[Date],"&lt;"&amp;EDATE(O$4,1))</f>
        <v>0</v>
      </c>
      <c r="P152" s="2">
        <f>COUNTIFS(Data[Account],$C152,Data[Date],"&gt;="&amp;P$4,Data[Date],"&lt;"&amp;EDATE(P$4,1))</f>
        <v>0</v>
      </c>
      <c r="Q152" s="2">
        <f>COUNTIFS(Data[Account],$C152,Data[Date],"&gt;="&amp;Q$4,Data[Date],"&lt;"&amp;EDATE(Q$4,1))</f>
        <v>0</v>
      </c>
      <c r="R152" s="2">
        <f>COUNTIFS(Data[Account],$C152,Data[Date],"&gt;="&amp;R$4,Data[Date],"&lt;"&amp;EDATE(R$4,1))</f>
        <v>0</v>
      </c>
      <c r="S152" s="2">
        <f>COUNTIFS(Data[Account],$C152,Data[Date],"&gt;="&amp;S$4,Data[Date],"&lt;"&amp;EDATE(S$4,1))</f>
        <v>0</v>
      </c>
      <c r="T152" s="2">
        <f>COUNTIFS(Data[Account],$C152,Data[Date],"&gt;="&amp;T$4,Data[Date],"&lt;"&amp;EDATE(T$4,1))</f>
        <v>0</v>
      </c>
      <c r="U152" s="2">
        <f>COUNTIFS(Data[Account],$C152,Data[Date],"&gt;="&amp;U$4,Data[Date],"&lt;"&amp;EDATE(U$4,1))</f>
        <v>0</v>
      </c>
      <c r="V152" s="2">
        <f>COUNTIFS(Data[Account],$C152,Data[Date],"&gt;="&amp;V$4,Data[Date],"&lt;"&amp;EDATE(V$4,1))</f>
        <v>0</v>
      </c>
      <c r="W152" s="2">
        <f>COUNTIFS(Data[Account],$C152,Data[Date],"&gt;="&amp;W$4,Data[Date],"&lt;"&amp;EDATE(W$4,1))</f>
        <v>0</v>
      </c>
      <c r="X152" s="2">
        <f>COUNTIFS(Data[Account],$C152,Data[Date],"&gt;="&amp;X$4,Data[Date],"&lt;"&amp;EDATE(X$4,1))</f>
        <v>0</v>
      </c>
      <c r="Y152" s="2">
        <f>COUNTIFS(Data[Account],$C152,Data[Date],"&gt;="&amp;Y$4,Data[Date],"&lt;"&amp;EDATE(Y$4,1))</f>
        <v>0</v>
      </c>
      <c r="Z152" s="2">
        <f>COUNTIFS(Data[Account],$C152,Data[Date],"&gt;="&amp;Z$4,Data[Date],"&lt;"&amp;EDATE(Z$4,1))</f>
        <v>0</v>
      </c>
      <c r="AA152" s="2">
        <f>COUNTIFS(Data[Account],$C152,Data[Date],"&gt;="&amp;AA$4,Data[Date],"&lt;"&amp;EDATE(AA$4,1))</f>
        <v>0</v>
      </c>
      <c r="AB152" s="2">
        <f>COUNTIFS(Data[Account],$C152,Data[Date],"&gt;="&amp;AB$4,Data[Date],"&lt;"&amp;EDATE(AB$4,1))</f>
        <v>0</v>
      </c>
    </row>
    <row r="153" spans="2:28" x14ac:dyDescent="0.25">
      <c r="B153" s="3">
        <f>MAX($B$4:B152)+1</f>
        <v>149</v>
      </c>
      <c r="C153" t="str" cm="1">
        <f t="array" ref="C153">IFERROR(INDEX(Data[Account],MATCH(0,INDEX(COUNTIF($C$4:C152,Data[Account]),0),0)),"")</f>
        <v/>
      </c>
      <c r="D153" s="1" t="str" cm="1">
        <f t="array" ref="D153">IFERROR(_xlfn.SINGLE(INDEX(Data[Date],_xlfn.AGGREGATE(15,6,1/(Data[Account]=C153)*(ROW(Data[Account])-ROW(Data[[#Headers],[Account]])),1))),"")</f>
        <v/>
      </c>
      <c r="E153" s="2">
        <f>COUNTIFS(Data[Account],$C153,Data[Date],"&gt;="&amp;E$4,Data[Date],"&lt;"&amp;EDATE(E$4,1))</f>
        <v>0</v>
      </c>
      <c r="F153" s="2">
        <f>COUNTIFS(Data[Account],$C153,Data[Date],"&gt;="&amp;F$4,Data[Date],"&lt;"&amp;EDATE(F$4,1))</f>
        <v>0</v>
      </c>
      <c r="G153" s="2">
        <f>COUNTIFS(Data[Account],$C153,Data[Date],"&gt;="&amp;G$4,Data[Date],"&lt;"&amp;EDATE(G$4,1))</f>
        <v>0</v>
      </c>
      <c r="H153" s="2">
        <f>COUNTIFS(Data[Account],$C153,Data[Date],"&gt;="&amp;H$4,Data[Date],"&lt;"&amp;EDATE(H$4,1))</f>
        <v>0</v>
      </c>
      <c r="I153" s="2">
        <f>COUNTIFS(Data[Account],$C153,Data[Date],"&gt;="&amp;I$4,Data[Date],"&lt;"&amp;EDATE(I$4,1))</f>
        <v>0</v>
      </c>
      <c r="J153" s="2">
        <f>COUNTIFS(Data[Account],$C153,Data[Date],"&gt;="&amp;J$4,Data[Date],"&lt;"&amp;EDATE(J$4,1))</f>
        <v>0</v>
      </c>
      <c r="K153" s="2">
        <f>COUNTIFS(Data[Account],$C153,Data[Date],"&gt;="&amp;K$4,Data[Date],"&lt;"&amp;EDATE(K$4,1))</f>
        <v>0</v>
      </c>
      <c r="L153" s="2">
        <f>COUNTIFS(Data[Account],$C153,Data[Date],"&gt;="&amp;L$4,Data[Date],"&lt;"&amp;EDATE(L$4,1))</f>
        <v>0</v>
      </c>
      <c r="M153" s="2">
        <f>COUNTIFS(Data[Account],$C153,Data[Date],"&gt;="&amp;M$4,Data[Date],"&lt;"&amp;EDATE(M$4,1))</f>
        <v>0</v>
      </c>
      <c r="N153" s="2">
        <f>COUNTIFS(Data[Account],$C153,Data[Date],"&gt;="&amp;N$4,Data[Date],"&lt;"&amp;EDATE(N$4,1))</f>
        <v>0</v>
      </c>
      <c r="O153" s="2">
        <f>COUNTIFS(Data[Account],$C153,Data[Date],"&gt;="&amp;O$4,Data[Date],"&lt;"&amp;EDATE(O$4,1))</f>
        <v>0</v>
      </c>
      <c r="P153" s="2">
        <f>COUNTIFS(Data[Account],$C153,Data[Date],"&gt;="&amp;P$4,Data[Date],"&lt;"&amp;EDATE(P$4,1))</f>
        <v>0</v>
      </c>
      <c r="Q153" s="2">
        <f>COUNTIFS(Data[Account],$C153,Data[Date],"&gt;="&amp;Q$4,Data[Date],"&lt;"&amp;EDATE(Q$4,1))</f>
        <v>0</v>
      </c>
      <c r="R153" s="2">
        <f>COUNTIFS(Data[Account],$C153,Data[Date],"&gt;="&amp;R$4,Data[Date],"&lt;"&amp;EDATE(R$4,1))</f>
        <v>0</v>
      </c>
      <c r="S153" s="2">
        <f>COUNTIFS(Data[Account],$C153,Data[Date],"&gt;="&amp;S$4,Data[Date],"&lt;"&amp;EDATE(S$4,1))</f>
        <v>0</v>
      </c>
      <c r="T153" s="2">
        <f>COUNTIFS(Data[Account],$C153,Data[Date],"&gt;="&amp;T$4,Data[Date],"&lt;"&amp;EDATE(T$4,1))</f>
        <v>0</v>
      </c>
      <c r="U153" s="2">
        <f>COUNTIFS(Data[Account],$C153,Data[Date],"&gt;="&amp;U$4,Data[Date],"&lt;"&amp;EDATE(U$4,1))</f>
        <v>0</v>
      </c>
      <c r="V153" s="2">
        <f>COUNTIFS(Data[Account],$C153,Data[Date],"&gt;="&amp;V$4,Data[Date],"&lt;"&amp;EDATE(V$4,1))</f>
        <v>0</v>
      </c>
      <c r="W153" s="2">
        <f>COUNTIFS(Data[Account],$C153,Data[Date],"&gt;="&amp;W$4,Data[Date],"&lt;"&amp;EDATE(W$4,1))</f>
        <v>0</v>
      </c>
      <c r="X153" s="2">
        <f>COUNTIFS(Data[Account],$C153,Data[Date],"&gt;="&amp;X$4,Data[Date],"&lt;"&amp;EDATE(X$4,1))</f>
        <v>0</v>
      </c>
      <c r="Y153" s="2">
        <f>COUNTIFS(Data[Account],$C153,Data[Date],"&gt;="&amp;Y$4,Data[Date],"&lt;"&amp;EDATE(Y$4,1))</f>
        <v>0</v>
      </c>
      <c r="Z153" s="2">
        <f>COUNTIFS(Data[Account],$C153,Data[Date],"&gt;="&amp;Z$4,Data[Date],"&lt;"&amp;EDATE(Z$4,1))</f>
        <v>0</v>
      </c>
      <c r="AA153" s="2">
        <f>COUNTIFS(Data[Account],$C153,Data[Date],"&gt;="&amp;AA$4,Data[Date],"&lt;"&amp;EDATE(AA$4,1))</f>
        <v>0</v>
      </c>
      <c r="AB153" s="2">
        <f>COUNTIFS(Data[Account],$C153,Data[Date],"&gt;="&amp;AB$4,Data[Date],"&lt;"&amp;EDATE(AB$4,1))</f>
        <v>0</v>
      </c>
    </row>
    <row r="154" spans="2:28" x14ac:dyDescent="0.25">
      <c r="B154" s="3">
        <f>MAX($B$4:B153)+1</f>
        <v>150</v>
      </c>
      <c r="C154" t="str" cm="1">
        <f t="array" ref="C154">IFERROR(INDEX(Data[Account],MATCH(0,INDEX(COUNTIF($C$4:C153,Data[Account]),0),0)),"")</f>
        <v/>
      </c>
      <c r="D154" s="1" t="str" cm="1">
        <f t="array" ref="D154">IFERROR(_xlfn.SINGLE(INDEX(Data[Date],_xlfn.AGGREGATE(15,6,1/(Data[Account]=C154)*(ROW(Data[Account])-ROW(Data[[#Headers],[Account]])),1))),"")</f>
        <v/>
      </c>
      <c r="E154" s="2">
        <f>COUNTIFS(Data[Account],$C154,Data[Date],"&gt;="&amp;E$4,Data[Date],"&lt;"&amp;EDATE(E$4,1))</f>
        <v>0</v>
      </c>
      <c r="F154" s="2">
        <f>COUNTIFS(Data[Account],$C154,Data[Date],"&gt;="&amp;F$4,Data[Date],"&lt;"&amp;EDATE(F$4,1))</f>
        <v>0</v>
      </c>
      <c r="G154" s="2">
        <f>COUNTIFS(Data[Account],$C154,Data[Date],"&gt;="&amp;G$4,Data[Date],"&lt;"&amp;EDATE(G$4,1))</f>
        <v>0</v>
      </c>
      <c r="H154" s="2">
        <f>COUNTIFS(Data[Account],$C154,Data[Date],"&gt;="&amp;H$4,Data[Date],"&lt;"&amp;EDATE(H$4,1))</f>
        <v>0</v>
      </c>
      <c r="I154" s="2">
        <f>COUNTIFS(Data[Account],$C154,Data[Date],"&gt;="&amp;I$4,Data[Date],"&lt;"&amp;EDATE(I$4,1))</f>
        <v>0</v>
      </c>
      <c r="J154" s="2">
        <f>COUNTIFS(Data[Account],$C154,Data[Date],"&gt;="&amp;J$4,Data[Date],"&lt;"&amp;EDATE(J$4,1))</f>
        <v>0</v>
      </c>
      <c r="K154" s="2">
        <f>COUNTIFS(Data[Account],$C154,Data[Date],"&gt;="&amp;K$4,Data[Date],"&lt;"&amp;EDATE(K$4,1))</f>
        <v>0</v>
      </c>
      <c r="L154" s="2">
        <f>COUNTIFS(Data[Account],$C154,Data[Date],"&gt;="&amp;L$4,Data[Date],"&lt;"&amp;EDATE(L$4,1))</f>
        <v>0</v>
      </c>
      <c r="M154" s="2">
        <f>COUNTIFS(Data[Account],$C154,Data[Date],"&gt;="&amp;M$4,Data[Date],"&lt;"&amp;EDATE(M$4,1))</f>
        <v>0</v>
      </c>
      <c r="N154" s="2">
        <f>COUNTIFS(Data[Account],$C154,Data[Date],"&gt;="&amp;N$4,Data[Date],"&lt;"&amp;EDATE(N$4,1))</f>
        <v>0</v>
      </c>
      <c r="O154" s="2">
        <f>COUNTIFS(Data[Account],$C154,Data[Date],"&gt;="&amp;O$4,Data[Date],"&lt;"&amp;EDATE(O$4,1))</f>
        <v>0</v>
      </c>
      <c r="P154" s="2">
        <f>COUNTIFS(Data[Account],$C154,Data[Date],"&gt;="&amp;P$4,Data[Date],"&lt;"&amp;EDATE(P$4,1))</f>
        <v>0</v>
      </c>
      <c r="Q154" s="2">
        <f>COUNTIFS(Data[Account],$C154,Data[Date],"&gt;="&amp;Q$4,Data[Date],"&lt;"&amp;EDATE(Q$4,1))</f>
        <v>0</v>
      </c>
      <c r="R154" s="2">
        <f>COUNTIFS(Data[Account],$C154,Data[Date],"&gt;="&amp;R$4,Data[Date],"&lt;"&amp;EDATE(R$4,1))</f>
        <v>0</v>
      </c>
      <c r="S154" s="2">
        <f>COUNTIFS(Data[Account],$C154,Data[Date],"&gt;="&amp;S$4,Data[Date],"&lt;"&amp;EDATE(S$4,1))</f>
        <v>0</v>
      </c>
      <c r="T154" s="2">
        <f>COUNTIFS(Data[Account],$C154,Data[Date],"&gt;="&amp;T$4,Data[Date],"&lt;"&amp;EDATE(T$4,1))</f>
        <v>0</v>
      </c>
      <c r="U154" s="2">
        <f>COUNTIFS(Data[Account],$C154,Data[Date],"&gt;="&amp;U$4,Data[Date],"&lt;"&amp;EDATE(U$4,1))</f>
        <v>0</v>
      </c>
      <c r="V154" s="2">
        <f>COUNTIFS(Data[Account],$C154,Data[Date],"&gt;="&amp;V$4,Data[Date],"&lt;"&amp;EDATE(V$4,1))</f>
        <v>0</v>
      </c>
      <c r="W154" s="2">
        <f>COUNTIFS(Data[Account],$C154,Data[Date],"&gt;="&amp;W$4,Data[Date],"&lt;"&amp;EDATE(W$4,1))</f>
        <v>0</v>
      </c>
      <c r="X154" s="2">
        <f>COUNTIFS(Data[Account],$C154,Data[Date],"&gt;="&amp;X$4,Data[Date],"&lt;"&amp;EDATE(X$4,1))</f>
        <v>0</v>
      </c>
      <c r="Y154" s="2">
        <f>COUNTIFS(Data[Account],$C154,Data[Date],"&gt;="&amp;Y$4,Data[Date],"&lt;"&amp;EDATE(Y$4,1))</f>
        <v>0</v>
      </c>
      <c r="Z154" s="2">
        <f>COUNTIFS(Data[Account],$C154,Data[Date],"&gt;="&amp;Z$4,Data[Date],"&lt;"&amp;EDATE(Z$4,1))</f>
        <v>0</v>
      </c>
      <c r="AA154" s="2">
        <f>COUNTIFS(Data[Account],$C154,Data[Date],"&gt;="&amp;AA$4,Data[Date],"&lt;"&amp;EDATE(AA$4,1))</f>
        <v>0</v>
      </c>
      <c r="AB154" s="2">
        <f>COUNTIFS(Data[Account],$C154,Data[Date],"&gt;="&amp;AB$4,Data[Date],"&lt;"&amp;EDATE(AB$4,1))</f>
        <v>0</v>
      </c>
    </row>
    <row r="155" spans="2:28" x14ac:dyDescent="0.25">
      <c r="B155" s="3">
        <f>MAX($B$4:B154)+1</f>
        <v>151</v>
      </c>
      <c r="C155" t="str" cm="1">
        <f t="array" ref="C155">IFERROR(INDEX(Data[Account],MATCH(0,INDEX(COUNTIF($C$4:C154,Data[Account]),0),0)),"")</f>
        <v/>
      </c>
      <c r="D155" s="1" t="str" cm="1">
        <f t="array" ref="D155">IFERROR(_xlfn.SINGLE(INDEX(Data[Date],_xlfn.AGGREGATE(15,6,1/(Data[Account]=C155)*(ROW(Data[Account])-ROW(Data[[#Headers],[Account]])),1))),"")</f>
        <v/>
      </c>
      <c r="E155" s="2">
        <f>COUNTIFS(Data[Account],$C155,Data[Date],"&gt;="&amp;E$4,Data[Date],"&lt;"&amp;EDATE(E$4,1))</f>
        <v>0</v>
      </c>
      <c r="F155" s="2">
        <f>COUNTIFS(Data[Account],$C155,Data[Date],"&gt;="&amp;F$4,Data[Date],"&lt;"&amp;EDATE(F$4,1))</f>
        <v>0</v>
      </c>
      <c r="G155" s="2">
        <f>COUNTIFS(Data[Account],$C155,Data[Date],"&gt;="&amp;G$4,Data[Date],"&lt;"&amp;EDATE(G$4,1))</f>
        <v>0</v>
      </c>
      <c r="H155" s="2">
        <f>COUNTIFS(Data[Account],$C155,Data[Date],"&gt;="&amp;H$4,Data[Date],"&lt;"&amp;EDATE(H$4,1))</f>
        <v>0</v>
      </c>
      <c r="I155" s="2">
        <f>COUNTIFS(Data[Account],$C155,Data[Date],"&gt;="&amp;I$4,Data[Date],"&lt;"&amp;EDATE(I$4,1))</f>
        <v>0</v>
      </c>
      <c r="J155" s="2">
        <f>COUNTIFS(Data[Account],$C155,Data[Date],"&gt;="&amp;J$4,Data[Date],"&lt;"&amp;EDATE(J$4,1))</f>
        <v>0</v>
      </c>
      <c r="K155" s="2">
        <f>COUNTIFS(Data[Account],$C155,Data[Date],"&gt;="&amp;K$4,Data[Date],"&lt;"&amp;EDATE(K$4,1))</f>
        <v>0</v>
      </c>
      <c r="L155" s="2">
        <f>COUNTIFS(Data[Account],$C155,Data[Date],"&gt;="&amp;L$4,Data[Date],"&lt;"&amp;EDATE(L$4,1))</f>
        <v>0</v>
      </c>
      <c r="M155" s="2">
        <f>COUNTIFS(Data[Account],$C155,Data[Date],"&gt;="&amp;M$4,Data[Date],"&lt;"&amp;EDATE(M$4,1))</f>
        <v>0</v>
      </c>
      <c r="N155" s="2">
        <f>COUNTIFS(Data[Account],$C155,Data[Date],"&gt;="&amp;N$4,Data[Date],"&lt;"&amp;EDATE(N$4,1))</f>
        <v>0</v>
      </c>
      <c r="O155" s="2">
        <f>COUNTIFS(Data[Account],$C155,Data[Date],"&gt;="&amp;O$4,Data[Date],"&lt;"&amp;EDATE(O$4,1))</f>
        <v>0</v>
      </c>
      <c r="P155" s="2">
        <f>COUNTIFS(Data[Account],$C155,Data[Date],"&gt;="&amp;P$4,Data[Date],"&lt;"&amp;EDATE(P$4,1))</f>
        <v>0</v>
      </c>
      <c r="Q155" s="2">
        <f>COUNTIFS(Data[Account],$C155,Data[Date],"&gt;="&amp;Q$4,Data[Date],"&lt;"&amp;EDATE(Q$4,1))</f>
        <v>0</v>
      </c>
      <c r="R155" s="2">
        <f>COUNTIFS(Data[Account],$C155,Data[Date],"&gt;="&amp;R$4,Data[Date],"&lt;"&amp;EDATE(R$4,1))</f>
        <v>0</v>
      </c>
      <c r="S155" s="2">
        <f>COUNTIFS(Data[Account],$C155,Data[Date],"&gt;="&amp;S$4,Data[Date],"&lt;"&amp;EDATE(S$4,1))</f>
        <v>0</v>
      </c>
      <c r="T155" s="2">
        <f>COUNTIFS(Data[Account],$C155,Data[Date],"&gt;="&amp;T$4,Data[Date],"&lt;"&amp;EDATE(T$4,1))</f>
        <v>0</v>
      </c>
      <c r="U155" s="2">
        <f>COUNTIFS(Data[Account],$C155,Data[Date],"&gt;="&amp;U$4,Data[Date],"&lt;"&amp;EDATE(U$4,1))</f>
        <v>0</v>
      </c>
      <c r="V155" s="2">
        <f>COUNTIFS(Data[Account],$C155,Data[Date],"&gt;="&amp;V$4,Data[Date],"&lt;"&amp;EDATE(V$4,1))</f>
        <v>0</v>
      </c>
      <c r="W155" s="2">
        <f>COUNTIFS(Data[Account],$C155,Data[Date],"&gt;="&amp;W$4,Data[Date],"&lt;"&amp;EDATE(W$4,1))</f>
        <v>0</v>
      </c>
      <c r="X155" s="2">
        <f>COUNTIFS(Data[Account],$C155,Data[Date],"&gt;="&amp;X$4,Data[Date],"&lt;"&amp;EDATE(X$4,1))</f>
        <v>0</v>
      </c>
      <c r="Y155" s="2">
        <f>COUNTIFS(Data[Account],$C155,Data[Date],"&gt;="&amp;Y$4,Data[Date],"&lt;"&amp;EDATE(Y$4,1))</f>
        <v>0</v>
      </c>
      <c r="Z155" s="2">
        <f>COUNTIFS(Data[Account],$C155,Data[Date],"&gt;="&amp;Z$4,Data[Date],"&lt;"&amp;EDATE(Z$4,1))</f>
        <v>0</v>
      </c>
      <c r="AA155" s="2">
        <f>COUNTIFS(Data[Account],$C155,Data[Date],"&gt;="&amp;AA$4,Data[Date],"&lt;"&amp;EDATE(AA$4,1))</f>
        <v>0</v>
      </c>
      <c r="AB155" s="2">
        <f>COUNTIFS(Data[Account],$C155,Data[Date],"&gt;="&amp;AB$4,Data[Date],"&lt;"&amp;EDATE(AB$4,1))</f>
        <v>0</v>
      </c>
    </row>
    <row r="156" spans="2:28" x14ac:dyDescent="0.25">
      <c r="B156" s="3">
        <f>MAX($B$4:B155)+1</f>
        <v>152</v>
      </c>
      <c r="C156" t="str" cm="1">
        <f t="array" ref="C156">IFERROR(INDEX(Data[Account],MATCH(0,INDEX(COUNTIF($C$4:C155,Data[Account]),0),0)),"")</f>
        <v/>
      </c>
      <c r="D156" s="1" t="str" cm="1">
        <f t="array" ref="D156">IFERROR(_xlfn.SINGLE(INDEX(Data[Date],_xlfn.AGGREGATE(15,6,1/(Data[Account]=C156)*(ROW(Data[Account])-ROW(Data[[#Headers],[Account]])),1))),"")</f>
        <v/>
      </c>
      <c r="E156" s="2">
        <f>COUNTIFS(Data[Account],$C156,Data[Date],"&gt;="&amp;E$4,Data[Date],"&lt;"&amp;EDATE(E$4,1))</f>
        <v>0</v>
      </c>
      <c r="F156" s="2">
        <f>COUNTIFS(Data[Account],$C156,Data[Date],"&gt;="&amp;F$4,Data[Date],"&lt;"&amp;EDATE(F$4,1))</f>
        <v>0</v>
      </c>
      <c r="G156" s="2">
        <f>COUNTIFS(Data[Account],$C156,Data[Date],"&gt;="&amp;G$4,Data[Date],"&lt;"&amp;EDATE(G$4,1))</f>
        <v>0</v>
      </c>
      <c r="H156" s="2">
        <f>COUNTIFS(Data[Account],$C156,Data[Date],"&gt;="&amp;H$4,Data[Date],"&lt;"&amp;EDATE(H$4,1))</f>
        <v>0</v>
      </c>
      <c r="I156" s="2">
        <f>COUNTIFS(Data[Account],$C156,Data[Date],"&gt;="&amp;I$4,Data[Date],"&lt;"&amp;EDATE(I$4,1))</f>
        <v>0</v>
      </c>
      <c r="J156" s="2">
        <f>COUNTIFS(Data[Account],$C156,Data[Date],"&gt;="&amp;J$4,Data[Date],"&lt;"&amp;EDATE(J$4,1))</f>
        <v>0</v>
      </c>
      <c r="K156" s="2">
        <f>COUNTIFS(Data[Account],$C156,Data[Date],"&gt;="&amp;K$4,Data[Date],"&lt;"&amp;EDATE(K$4,1))</f>
        <v>0</v>
      </c>
      <c r="L156" s="2">
        <f>COUNTIFS(Data[Account],$C156,Data[Date],"&gt;="&amp;L$4,Data[Date],"&lt;"&amp;EDATE(L$4,1))</f>
        <v>0</v>
      </c>
      <c r="M156" s="2">
        <f>COUNTIFS(Data[Account],$C156,Data[Date],"&gt;="&amp;M$4,Data[Date],"&lt;"&amp;EDATE(M$4,1))</f>
        <v>0</v>
      </c>
      <c r="N156" s="2">
        <f>COUNTIFS(Data[Account],$C156,Data[Date],"&gt;="&amp;N$4,Data[Date],"&lt;"&amp;EDATE(N$4,1))</f>
        <v>0</v>
      </c>
      <c r="O156" s="2">
        <f>COUNTIFS(Data[Account],$C156,Data[Date],"&gt;="&amp;O$4,Data[Date],"&lt;"&amp;EDATE(O$4,1))</f>
        <v>0</v>
      </c>
      <c r="P156" s="2">
        <f>COUNTIFS(Data[Account],$C156,Data[Date],"&gt;="&amp;P$4,Data[Date],"&lt;"&amp;EDATE(P$4,1))</f>
        <v>0</v>
      </c>
      <c r="Q156" s="2">
        <f>COUNTIFS(Data[Account],$C156,Data[Date],"&gt;="&amp;Q$4,Data[Date],"&lt;"&amp;EDATE(Q$4,1))</f>
        <v>0</v>
      </c>
      <c r="R156" s="2">
        <f>COUNTIFS(Data[Account],$C156,Data[Date],"&gt;="&amp;R$4,Data[Date],"&lt;"&amp;EDATE(R$4,1))</f>
        <v>0</v>
      </c>
      <c r="S156" s="2">
        <f>COUNTIFS(Data[Account],$C156,Data[Date],"&gt;="&amp;S$4,Data[Date],"&lt;"&amp;EDATE(S$4,1))</f>
        <v>0</v>
      </c>
      <c r="T156" s="2">
        <f>COUNTIFS(Data[Account],$C156,Data[Date],"&gt;="&amp;T$4,Data[Date],"&lt;"&amp;EDATE(T$4,1))</f>
        <v>0</v>
      </c>
      <c r="U156" s="2">
        <f>COUNTIFS(Data[Account],$C156,Data[Date],"&gt;="&amp;U$4,Data[Date],"&lt;"&amp;EDATE(U$4,1))</f>
        <v>0</v>
      </c>
      <c r="V156" s="2">
        <f>COUNTIFS(Data[Account],$C156,Data[Date],"&gt;="&amp;V$4,Data[Date],"&lt;"&amp;EDATE(V$4,1))</f>
        <v>0</v>
      </c>
      <c r="W156" s="2">
        <f>COUNTIFS(Data[Account],$C156,Data[Date],"&gt;="&amp;W$4,Data[Date],"&lt;"&amp;EDATE(W$4,1))</f>
        <v>0</v>
      </c>
      <c r="X156" s="2">
        <f>COUNTIFS(Data[Account],$C156,Data[Date],"&gt;="&amp;X$4,Data[Date],"&lt;"&amp;EDATE(X$4,1))</f>
        <v>0</v>
      </c>
      <c r="Y156" s="2">
        <f>COUNTIFS(Data[Account],$C156,Data[Date],"&gt;="&amp;Y$4,Data[Date],"&lt;"&amp;EDATE(Y$4,1))</f>
        <v>0</v>
      </c>
      <c r="Z156" s="2">
        <f>COUNTIFS(Data[Account],$C156,Data[Date],"&gt;="&amp;Z$4,Data[Date],"&lt;"&amp;EDATE(Z$4,1))</f>
        <v>0</v>
      </c>
      <c r="AA156" s="2">
        <f>COUNTIFS(Data[Account],$C156,Data[Date],"&gt;="&amp;AA$4,Data[Date],"&lt;"&amp;EDATE(AA$4,1))</f>
        <v>0</v>
      </c>
      <c r="AB156" s="2">
        <f>COUNTIFS(Data[Account],$C156,Data[Date],"&gt;="&amp;AB$4,Data[Date],"&lt;"&amp;EDATE(AB$4,1))</f>
        <v>0</v>
      </c>
    </row>
    <row r="157" spans="2:28" x14ac:dyDescent="0.25">
      <c r="B157" s="3">
        <f>MAX($B$4:B156)+1</f>
        <v>153</v>
      </c>
      <c r="C157" t="str" cm="1">
        <f t="array" ref="C157">IFERROR(INDEX(Data[Account],MATCH(0,INDEX(COUNTIF($C$4:C156,Data[Account]),0),0)),"")</f>
        <v/>
      </c>
      <c r="D157" s="1" t="str" cm="1">
        <f t="array" ref="D157">IFERROR(_xlfn.SINGLE(INDEX(Data[Date],_xlfn.AGGREGATE(15,6,1/(Data[Account]=C157)*(ROW(Data[Account])-ROW(Data[[#Headers],[Account]])),1))),"")</f>
        <v/>
      </c>
      <c r="E157" s="2">
        <f>COUNTIFS(Data[Account],$C157,Data[Date],"&gt;="&amp;E$4,Data[Date],"&lt;"&amp;EDATE(E$4,1))</f>
        <v>0</v>
      </c>
      <c r="F157" s="2">
        <f>COUNTIFS(Data[Account],$C157,Data[Date],"&gt;="&amp;F$4,Data[Date],"&lt;"&amp;EDATE(F$4,1))</f>
        <v>0</v>
      </c>
      <c r="G157" s="2">
        <f>COUNTIFS(Data[Account],$C157,Data[Date],"&gt;="&amp;G$4,Data[Date],"&lt;"&amp;EDATE(G$4,1))</f>
        <v>0</v>
      </c>
      <c r="H157" s="2">
        <f>COUNTIFS(Data[Account],$C157,Data[Date],"&gt;="&amp;H$4,Data[Date],"&lt;"&amp;EDATE(H$4,1))</f>
        <v>0</v>
      </c>
      <c r="I157" s="2">
        <f>COUNTIFS(Data[Account],$C157,Data[Date],"&gt;="&amp;I$4,Data[Date],"&lt;"&amp;EDATE(I$4,1))</f>
        <v>0</v>
      </c>
      <c r="J157" s="2">
        <f>COUNTIFS(Data[Account],$C157,Data[Date],"&gt;="&amp;J$4,Data[Date],"&lt;"&amp;EDATE(J$4,1))</f>
        <v>0</v>
      </c>
      <c r="K157" s="2">
        <f>COUNTIFS(Data[Account],$C157,Data[Date],"&gt;="&amp;K$4,Data[Date],"&lt;"&amp;EDATE(K$4,1))</f>
        <v>0</v>
      </c>
      <c r="L157" s="2">
        <f>COUNTIFS(Data[Account],$C157,Data[Date],"&gt;="&amp;L$4,Data[Date],"&lt;"&amp;EDATE(L$4,1))</f>
        <v>0</v>
      </c>
      <c r="M157" s="2">
        <f>COUNTIFS(Data[Account],$C157,Data[Date],"&gt;="&amp;M$4,Data[Date],"&lt;"&amp;EDATE(M$4,1))</f>
        <v>0</v>
      </c>
      <c r="N157" s="2">
        <f>COUNTIFS(Data[Account],$C157,Data[Date],"&gt;="&amp;N$4,Data[Date],"&lt;"&amp;EDATE(N$4,1))</f>
        <v>0</v>
      </c>
      <c r="O157" s="2">
        <f>COUNTIFS(Data[Account],$C157,Data[Date],"&gt;="&amp;O$4,Data[Date],"&lt;"&amp;EDATE(O$4,1))</f>
        <v>0</v>
      </c>
      <c r="P157" s="2">
        <f>COUNTIFS(Data[Account],$C157,Data[Date],"&gt;="&amp;P$4,Data[Date],"&lt;"&amp;EDATE(P$4,1))</f>
        <v>0</v>
      </c>
      <c r="Q157" s="2">
        <f>COUNTIFS(Data[Account],$C157,Data[Date],"&gt;="&amp;Q$4,Data[Date],"&lt;"&amp;EDATE(Q$4,1))</f>
        <v>0</v>
      </c>
      <c r="R157" s="2">
        <f>COUNTIFS(Data[Account],$C157,Data[Date],"&gt;="&amp;R$4,Data[Date],"&lt;"&amp;EDATE(R$4,1))</f>
        <v>0</v>
      </c>
      <c r="S157" s="2">
        <f>COUNTIFS(Data[Account],$C157,Data[Date],"&gt;="&amp;S$4,Data[Date],"&lt;"&amp;EDATE(S$4,1))</f>
        <v>0</v>
      </c>
      <c r="T157" s="2">
        <f>COUNTIFS(Data[Account],$C157,Data[Date],"&gt;="&amp;T$4,Data[Date],"&lt;"&amp;EDATE(T$4,1))</f>
        <v>0</v>
      </c>
      <c r="U157" s="2">
        <f>COUNTIFS(Data[Account],$C157,Data[Date],"&gt;="&amp;U$4,Data[Date],"&lt;"&amp;EDATE(U$4,1))</f>
        <v>0</v>
      </c>
      <c r="V157" s="2">
        <f>COUNTIFS(Data[Account],$C157,Data[Date],"&gt;="&amp;V$4,Data[Date],"&lt;"&amp;EDATE(V$4,1))</f>
        <v>0</v>
      </c>
      <c r="W157" s="2">
        <f>COUNTIFS(Data[Account],$C157,Data[Date],"&gt;="&amp;W$4,Data[Date],"&lt;"&amp;EDATE(W$4,1))</f>
        <v>0</v>
      </c>
      <c r="X157" s="2">
        <f>COUNTIFS(Data[Account],$C157,Data[Date],"&gt;="&amp;X$4,Data[Date],"&lt;"&amp;EDATE(X$4,1))</f>
        <v>0</v>
      </c>
      <c r="Y157" s="2">
        <f>COUNTIFS(Data[Account],$C157,Data[Date],"&gt;="&amp;Y$4,Data[Date],"&lt;"&amp;EDATE(Y$4,1))</f>
        <v>0</v>
      </c>
      <c r="Z157" s="2">
        <f>COUNTIFS(Data[Account],$C157,Data[Date],"&gt;="&amp;Z$4,Data[Date],"&lt;"&amp;EDATE(Z$4,1))</f>
        <v>0</v>
      </c>
      <c r="AA157" s="2">
        <f>COUNTIFS(Data[Account],$C157,Data[Date],"&gt;="&amp;AA$4,Data[Date],"&lt;"&amp;EDATE(AA$4,1))</f>
        <v>0</v>
      </c>
      <c r="AB157" s="2">
        <f>COUNTIFS(Data[Account],$C157,Data[Date],"&gt;="&amp;AB$4,Data[Date],"&lt;"&amp;EDATE(AB$4,1))</f>
        <v>0</v>
      </c>
    </row>
    <row r="158" spans="2:28" x14ac:dyDescent="0.25">
      <c r="B158" s="3">
        <f>MAX($B$4:B157)+1</f>
        <v>154</v>
      </c>
      <c r="C158" t="str" cm="1">
        <f t="array" ref="C158">IFERROR(INDEX(Data[Account],MATCH(0,INDEX(COUNTIF($C$4:C157,Data[Account]),0),0)),"")</f>
        <v/>
      </c>
      <c r="D158" s="1" t="str" cm="1">
        <f t="array" ref="D158">IFERROR(_xlfn.SINGLE(INDEX(Data[Date],_xlfn.AGGREGATE(15,6,1/(Data[Account]=C158)*(ROW(Data[Account])-ROW(Data[[#Headers],[Account]])),1))),"")</f>
        <v/>
      </c>
      <c r="E158" s="2">
        <f>COUNTIFS(Data[Account],$C158,Data[Date],"&gt;="&amp;E$4,Data[Date],"&lt;"&amp;EDATE(E$4,1))</f>
        <v>0</v>
      </c>
      <c r="F158" s="2">
        <f>COUNTIFS(Data[Account],$C158,Data[Date],"&gt;="&amp;F$4,Data[Date],"&lt;"&amp;EDATE(F$4,1))</f>
        <v>0</v>
      </c>
      <c r="G158" s="2">
        <f>COUNTIFS(Data[Account],$C158,Data[Date],"&gt;="&amp;G$4,Data[Date],"&lt;"&amp;EDATE(G$4,1))</f>
        <v>0</v>
      </c>
      <c r="H158" s="2">
        <f>COUNTIFS(Data[Account],$C158,Data[Date],"&gt;="&amp;H$4,Data[Date],"&lt;"&amp;EDATE(H$4,1))</f>
        <v>0</v>
      </c>
      <c r="I158" s="2">
        <f>COUNTIFS(Data[Account],$C158,Data[Date],"&gt;="&amp;I$4,Data[Date],"&lt;"&amp;EDATE(I$4,1))</f>
        <v>0</v>
      </c>
      <c r="J158" s="2">
        <f>COUNTIFS(Data[Account],$C158,Data[Date],"&gt;="&amp;J$4,Data[Date],"&lt;"&amp;EDATE(J$4,1))</f>
        <v>0</v>
      </c>
      <c r="K158" s="2">
        <f>COUNTIFS(Data[Account],$C158,Data[Date],"&gt;="&amp;K$4,Data[Date],"&lt;"&amp;EDATE(K$4,1))</f>
        <v>0</v>
      </c>
      <c r="L158" s="2">
        <f>COUNTIFS(Data[Account],$C158,Data[Date],"&gt;="&amp;L$4,Data[Date],"&lt;"&amp;EDATE(L$4,1))</f>
        <v>0</v>
      </c>
      <c r="M158" s="2">
        <f>COUNTIFS(Data[Account],$C158,Data[Date],"&gt;="&amp;M$4,Data[Date],"&lt;"&amp;EDATE(M$4,1))</f>
        <v>0</v>
      </c>
      <c r="N158" s="2">
        <f>COUNTIFS(Data[Account],$C158,Data[Date],"&gt;="&amp;N$4,Data[Date],"&lt;"&amp;EDATE(N$4,1))</f>
        <v>0</v>
      </c>
      <c r="O158" s="2">
        <f>COUNTIFS(Data[Account],$C158,Data[Date],"&gt;="&amp;O$4,Data[Date],"&lt;"&amp;EDATE(O$4,1))</f>
        <v>0</v>
      </c>
      <c r="P158" s="2">
        <f>COUNTIFS(Data[Account],$C158,Data[Date],"&gt;="&amp;P$4,Data[Date],"&lt;"&amp;EDATE(P$4,1))</f>
        <v>0</v>
      </c>
      <c r="Q158" s="2">
        <f>COUNTIFS(Data[Account],$C158,Data[Date],"&gt;="&amp;Q$4,Data[Date],"&lt;"&amp;EDATE(Q$4,1))</f>
        <v>0</v>
      </c>
      <c r="R158" s="2">
        <f>COUNTIFS(Data[Account],$C158,Data[Date],"&gt;="&amp;R$4,Data[Date],"&lt;"&amp;EDATE(R$4,1))</f>
        <v>0</v>
      </c>
      <c r="S158" s="2">
        <f>COUNTIFS(Data[Account],$C158,Data[Date],"&gt;="&amp;S$4,Data[Date],"&lt;"&amp;EDATE(S$4,1))</f>
        <v>0</v>
      </c>
      <c r="T158" s="2">
        <f>COUNTIFS(Data[Account],$C158,Data[Date],"&gt;="&amp;T$4,Data[Date],"&lt;"&amp;EDATE(T$4,1))</f>
        <v>0</v>
      </c>
      <c r="U158" s="2">
        <f>COUNTIFS(Data[Account],$C158,Data[Date],"&gt;="&amp;U$4,Data[Date],"&lt;"&amp;EDATE(U$4,1))</f>
        <v>0</v>
      </c>
      <c r="V158" s="2">
        <f>COUNTIFS(Data[Account],$C158,Data[Date],"&gt;="&amp;V$4,Data[Date],"&lt;"&amp;EDATE(V$4,1))</f>
        <v>0</v>
      </c>
      <c r="W158" s="2">
        <f>COUNTIFS(Data[Account],$C158,Data[Date],"&gt;="&amp;W$4,Data[Date],"&lt;"&amp;EDATE(W$4,1))</f>
        <v>0</v>
      </c>
      <c r="X158" s="2">
        <f>COUNTIFS(Data[Account],$C158,Data[Date],"&gt;="&amp;X$4,Data[Date],"&lt;"&amp;EDATE(X$4,1))</f>
        <v>0</v>
      </c>
      <c r="Y158" s="2">
        <f>COUNTIFS(Data[Account],$C158,Data[Date],"&gt;="&amp;Y$4,Data[Date],"&lt;"&amp;EDATE(Y$4,1))</f>
        <v>0</v>
      </c>
      <c r="Z158" s="2">
        <f>COUNTIFS(Data[Account],$C158,Data[Date],"&gt;="&amp;Z$4,Data[Date],"&lt;"&amp;EDATE(Z$4,1))</f>
        <v>0</v>
      </c>
      <c r="AA158" s="2">
        <f>COUNTIFS(Data[Account],$C158,Data[Date],"&gt;="&amp;AA$4,Data[Date],"&lt;"&amp;EDATE(AA$4,1))</f>
        <v>0</v>
      </c>
      <c r="AB158" s="2">
        <f>COUNTIFS(Data[Account],$C158,Data[Date],"&gt;="&amp;AB$4,Data[Date],"&lt;"&amp;EDATE(AB$4,1))</f>
        <v>0</v>
      </c>
    </row>
    <row r="159" spans="2:28" x14ac:dyDescent="0.25">
      <c r="B159" s="3">
        <f>MAX($B$4:B158)+1</f>
        <v>155</v>
      </c>
      <c r="C159" t="str" cm="1">
        <f t="array" ref="C159">IFERROR(INDEX(Data[Account],MATCH(0,INDEX(COUNTIF($C$4:C158,Data[Account]),0),0)),"")</f>
        <v/>
      </c>
      <c r="D159" s="1" t="str" cm="1">
        <f t="array" ref="D159">IFERROR(_xlfn.SINGLE(INDEX(Data[Date],_xlfn.AGGREGATE(15,6,1/(Data[Account]=C159)*(ROW(Data[Account])-ROW(Data[[#Headers],[Account]])),1))),"")</f>
        <v/>
      </c>
      <c r="E159" s="2">
        <f>COUNTIFS(Data[Account],$C159,Data[Date],"&gt;="&amp;E$4,Data[Date],"&lt;"&amp;EDATE(E$4,1))</f>
        <v>0</v>
      </c>
      <c r="F159" s="2">
        <f>COUNTIFS(Data[Account],$C159,Data[Date],"&gt;="&amp;F$4,Data[Date],"&lt;"&amp;EDATE(F$4,1))</f>
        <v>0</v>
      </c>
      <c r="G159" s="2">
        <f>COUNTIFS(Data[Account],$C159,Data[Date],"&gt;="&amp;G$4,Data[Date],"&lt;"&amp;EDATE(G$4,1))</f>
        <v>0</v>
      </c>
      <c r="H159" s="2">
        <f>COUNTIFS(Data[Account],$C159,Data[Date],"&gt;="&amp;H$4,Data[Date],"&lt;"&amp;EDATE(H$4,1))</f>
        <v>0</v>
      </c>
      <c r="I159" s="2">
        <f>COUNTIFS(Data[Account],$C159,Data[Date],"&gt;="&amp;I$4,Data[Date],"&lt;"&amp;EDATE(I$4,1))</f>
        <v>0</v>
      </c>
      <c r="J159" s="2">
        <f>COUNTIFS(Data[Account],$C159,Data[Date],"&gt;="&amp;J$4,Data[Date],"&lt;"&amp;EDATE(J$4,1))</f>
        <v>0</v>
      </c>
      <c r="K159" s="2">
        <f>COUNTIFS(Data[Account],$C159,Data[Date],"&gt;="&amp;K$4,Data[Date],"&lt;"&amp;EDATE(K$4,1))</f>
        <v>0</v>
      </c>
      <c r="L159" s="2">
        <f>COUNTIFS(Data[Account],$C159,Data[Date],"&gt;="&amp;L$4,Data[Date],"&lt;"&amp;EDATE(L$4,1))</f>
        <v>0</v>
      </c>
      <c r="M159" s="2">
        <f>COUNTIFS(Data[Account],$C159,Data[Date],"&gt;="&amp;M$4,Data[Date],"&lt;"&amp;EDATE(M$4,1))</f>
        <v>0</v>
      </c>
      <c r="N159" s="2">
        <f>COUNTIFS(Data[Account],$C159,Data[Date],"&gt;="&amp;N$4,Data[Date],"&lt;"&amp;EDATE(N$4,1))</f>
        <v>0</v>
      </c>
      <c r="O159" s="2">
        <f>COUNTIFS(Data[Account],$C159,Data[Date],"&gt;="&amp;O$4,Data[Date],"&lt;"&amp;EDATE(O$4,1))</f>
        <v>0</v>
      </c>
      <c r="P159" s="2">
        <f>COUNTIFS(Data[Account],$C159,Data[Date],"&gt;="&amp;P$4,Data[Date],"&lt;"&amp;EDATE(P$4,1))</f>
        <v>0</v>
      </c>
      <c r="Q159" s="2">
        <f>COUNTIFS(Data[Account],$C159,Data[Date],"&gt;="&amp;Q$4,Data[Date],"&lt;"&amp;EDATE(Q$4,1))</f>
        <v>0</v>
      </c>
      <c r="R159" s="2">
        <f>COUNTIFS(Data[Account],$C159,Data[Date],"&gt;="&amp;R$4,Data[Date],"&lt;"&amp;EDATE(R$4,1))</f>
        <v>0</v>
      </c>
      <c r="S159" s="2">
        <f>COUNTIFS(Data[Account],$C159,Data[Date],"&gt;="&amp;S$4,Data[Date],"&lt;"&amp;EDATE(S$4,1))</f>
        <v>0</v>
      </c>
      <c r="T159" s="2">
        <f>COUNTIFS(Data[Account],$C159,Data[Date],"&gt;="&amp;T$4,Data[Date],"&lt;"&amp;EDATE(T$4,1))</f>
        <v>0</v>
      </c>
      <c r="U159" s="2">
        <f>COUNTIFS(Data[Account],$C159,Data[Date],"&gt;="&amp;U$4,Data[Date],"&lt;"&amp;EDATE(U$4,1))</f>
        <v>0</v>
      </c>
      <c r="V159" s="2">
        <f>COUNTIFS(Data[Account],$C159,Data[Date],"&gt;="&amp;V$4,Data[Date],"&lt;"&amp;EDATE(V$4,1))</f>
        <v>0</v>
      </c>
      <c r="W159" s="2">
        <f>COUNTIFS(Data[Account],$C159,Data[Date],"&gt;="&amp;W$4,Data[Date],"&lt;"&amp;EDATE(W$4,1))</f>
        <v>0</v>
      </c>
      <c r="X159" s="2">
        <f>COUNTIFS(Data[Account],$C159,Data[Date],"&gt;="&amp;X$4,Data[Date],"&lt;"&amp;EDATE(X$4,1))</f>
        <v>0</v>
      </c>
      <c r="Y159" s="2">
        <f>COUNTIFS(Data[Account],$C159,Data[Date],"&gt;="&amp;Y$4,Data[Date],"&lt;"&amp;EDATE(Y$4,1))</f>
        <v>0</v>
      </c>
      <c r="Z159" s="2">
        <f>COUNTIFS(Data[Account],$C159,Data[Date],"&gt;="&amp;Z$4,Data[Date],"&lt;"&amp;EDATE(Z$4,1))</f>
        <v>0</v>
      </c>
      <c r="AA159" s="2">
        <f>COUNTIFS(Data[Account],$C159,Data[Date],"&gt;="&amp;AA$4,Data[Date],"&lt;"&amp;EDATE(AA$4,1))</f>
        <v>0</v>
      </c>
      <c r="AB159" s="2">
        <f>COUNTIFS(Data[Account],$C159,Data[Date],"&gt;="&amp;AB$4,Data[Date],"&lt;"&amp;EDATE(AB$4,1))</f>
        <v>0</v>
      </c>
    </row>
    <row r="160" spans="2:28" x14ac:dyDescent="0.25">
      <c r="B160" s="3">
        <f>MAX($B$4:B159)+1</f>
        <v>156</v>
      </c>
      <c r="C160" t="str" cm="1">
        <f t="array" ref="C160">IFERROR(INDEX(Data[Account],MATCH(0,INDEX(COUNTIF($C$4:C159,Data[Account]),0),0)),"")</f>
        <v/>
      </c>
      <c r="D160" s="1" t="str" cm="1">
        <f t="array" ref="D160">IFERROR(_xlfn.SINGLE(INDEX(Data[Date],_xlfn.AGGREGATE(15,6,1/(Data[Account]=C160)*(ROW(Data[Account])-ROW(Data[[#Headers],[Account]])),1))),"")</f>
        <v/>
      </c>
      <c r="E160" s="2">
        <f>COUNTIFS(Data[Account],$C160,Data[Date],"&gt;="&amp;E$4,Data[Date],"&lt;"&amp;EDATE(E$4,1))</f>
        <v>0</v>
      </c>
      <c r="F160" s="2">
        <f>COUNTIFS(Data[Account],$C160,Data[Date],"&gt;="&amp;F$4,Data[Date],"&lt;"&amp;EDATE(F$4,1))</f>
        <v>0</v>
      </c>
      <c r="G160" s="2">
        <f>COUNTIFS(Data[Account],$C160,Data[Date],"&gt;="&amp;G$4,Data[Date],"&lt;"&amp;EDATE(G$4,1))</f>
        <v>0</v>
      </c>
      <c r="H160" s="2">
        <f>COUNTIFS(Data[Account],$C160,Data[Date],"&gt;="&amp;H$4,Data[Date],"&lt;"&amp;EDATE(H$4,1))</f>
        <v>0</v>
      </c>
      <c r="I160" s="2">
        <f>COUNTIFS(Data[Account],$C160,Data[Date],"&gt;="&amp;I$4,Data[Date],"&lt;"&amp;EDATE(I$4,1))</f>
        <v>0</v>
      </c>
      <c r="J160" s="2">
        <f>COUNTIFS(Data[Account],$C160,Data[Date],"&gt;="&amp;J$4,Data[Date],"&lt;"&amp;EDATE(J$4,1))</f>
        <v>0</v>
      </c>
      <c r="K160" s="2">
        <f>COUNTIFS(Data[Account],$C160,Data[Date],"&gt;="&amp;K$4,Data[Date],"&lt;"&amp;EDATE(K$4,1))</f>
        <v>0</v>
      </c>
      <c r="L160" s="2">
        <f>COUNTIFS(Data[Account],$C160,Data[Date],"&gt;="&amp;L$4,Data[Date],"&lt;"&amp;EDATE(L$4,1))</f>
        <v>0</v>
      </c>
      <c r="M160" s="2">
        <f>COUNTIFS(Data[Account],$C160,Data[Date],"&gt;="&amp;M$4,Data[Date],"&lt;"&amp;EDATE(M$4,1))</f>
        <v>0</v>
      </c>
      <c r="N160" s="2">
        <f>COUNTIFS(Data[Account],$C160,Data[Date],"&gt;="&amp;N$4,Data[Date],"&lt;"&amp;EDATE(N$4,1))</f>
        <v>0</v>
      </c>
      <c r="O160" s="2">
        <f>COUNTIFS(Data[Account],$C160,Data[Date],"&gt;="&amp;O$4,Data[Date],"&lt;"&amp;EDATE(O$4,1))</f>
        <v>0</v>
      </c>
      <c r="P160" s="2">
        <f>COUNTIFS(Data[Account],$C160,Data[Date],"&gt;="&amp;P$4,Data[Date],"&lt;"&amp;EDATE(P$4,1))</f>
        <v>0</v>
      </c>
      <c r="Q160" s="2">
        <f>COUNTIFS(Data[Account],$C160,Data[Date],"&gt;="&amp;Q$4,Data[Date],"&lt;"&amp;EDATE(Q$4,1))</f>
        <v>0</v>
      </c>
      <c r="R160" s="2">
        <f>COUNTIFS(Data[Account],$C160,Data[Date],"&gt;="&amp;R$4,Data[Date],"&lt;"&amp;EDATE(R$4,1))</f>
        <v>0</v>
      </c>
      <c r="S160" s="2">
        <f>COUNTIFS(Data[Account],$C160,Data[Date],"&gt;="&amp;S$4,Data[Date],"&lt;"&amp;EDATE(S$4,1))</f>
        <v>0</v>
      </c>
      <c r="T160" s="2">
        <f>COUNTIFS(Data[Account],$C160,Data[Date],"&gt;="&amp;T$4,Data[Date],"&lt;"&amp;EDATE(T$4,1))</f>
        <v>0</v>
      </c>
      <c r="U160" s="2">
        <f>COUNTIFS(Data[Account],$C160,Data[Date],"&gt;="&amp;U$4,Data[Date],"&lt;"&amp;EDATE(U$4,1))</f>
        <v>0</v>
      </c>
      <c r="V160" s="2">
        <f>COUNTIFS(Data[Account],$C160,Data[Date],"&gt;="&amp;V$4,Data[Date],"&lt;"&amp;EDATE(V$4,1))</f>
        <v>0</v>
      </c>
      <c r="W160" s="2">
        <f>COUNTIFS(Data[Account],$C160,Data[Date],"&gt;="&amp;W$4,Data[Date],"&lt;"&amp;EDATE(W$4,1))</f>
        <v>0</v>
      </c>
      <c r="X160" s="2">
        <f>COUNTIFS(Data[Account],$C160,Data[Date],"&gt;="&amp;X$4,Data[Date],"&lt;"&amp;EDATE(X$4,1))</f>
        <v>0</v>
      </c>
      <c r="Y160" s="2">
        <f>COUNTIFS(Data[Account],$C160,Data[Date],"&gt;="&amp;Y$4,Data[Date],"&lt;"&amp;EDATE(Y$4,1))</f>
        <v>0</v>
      </c>
      <c r="Z160" s="2">
        <f>COUNTIFS(Data[Account],$C160,Data[Date],"&gt;="&amp;Z$4,Data[Date],"&lt;"&amp;EDATE(Z$4,1))</f>
        <v>0</v>
      </c>
      <c r="AA160" s="2">
        <f>COUNTIFS(Data[Account],$C160,Data[Date],"&gt;="&amp;AA$4,Data[Date],"&lt;"&amp;EDATE(AA$4,1))</f>
        <v>0</v>
      </c>
      <c r="AB160" s="2">
        <f>COUNTIFS(Data[Account],$C160,Data[Date],"&gt;="&amp;AB$4,Data[Date],"&lt;"&amp;EDATE(AB$4,1))</f>
        <v>0</v>
      </c>
    </row>
    <row r="161" spans="2:28" x14ac:dyDescent="0.25">
      <c r="B161" s="3">
        <f>MAX($B$4:B160)+1</f>
        <v>157</v>
      </c>
      <c r="C161" t="str" cm="1">
        <f t="array" ref="C161">IFERROR(INDEX(Data[Account],MATCH(0,INDEX(COUNTIF($C$4:C160,Data[Account]),0),0)),"")</f>
        <v/>
      </c>
      <c r="D161" s="1" t="str" cm="1">
        <f t="array" ref="D161">IFERROR(_xlfn.SINGLE(INDEX(Data[Date],_xlfn.AGGREGATE(15,6,1/(Data[Account]=C161)*(ROW(Data[Account])-ROW(Data[[#Headers],[Account]])),1))),"")</f>
        <v/>
      </c>
      <c r="E161" s="2">
        <f>COUNTIFS(Data[Account],$C161,Data[Date],"&gt;="&amp;E$4,Data[Date],"&lt;"&amp;EDATE(E$4,1))</f>
        <v>0</v>
      </c>
      <c r="F161" s="2">
        <f>COUNTIFS(Data[Account],$C161,Data[Date],"&gt;="&amp;F$4,Data[Date],"&lt;"&amp;EDATE(F$4,1))</f>
        <v>0</v>
      </c>
      <c r="G161" s="2">
        <f>COUNTIFS(Data[Account],$C161,Data[Date],"&gt;="&amp;G$4,Data[Date],"&lt;"&amp;EDATE(G$4,1))</f>
        <v>0</v>
      </c>
      <c r="H161" s="2">
        <f>COUNTIFS(Data[Account],$C161,Data[Date],"&gt;="&amp;H$4,Data[Date],"&lt;"&amp;EDATE(H$4,1))</f>
        <v>0</v>
      </c>
      <c r="I161" s="2">
        <f>COUNTIFS(Data[Account],$C161,Data[Date],"&gt;="&amp;I$4,Data[Date],"&lt;"&amp;EDATE(I$4,1))</f>
        <v>0</v>
      </c>
      <c r="J161" s="2">
        <f>COUNTIFS(Data[Account],$C161,Data[Date],"&gt;="&amp;J$4,Data[Date],"&lt;"&amp;EDATE(J$4,1))</f>
        <v>0</v>
      </c>
      <c r="K161" s="2">
        <f>COUNTIFS(Data[Account],$C161,Data[Date],"&gt;="&amp;K$4,Data[Date],"&lt;"&amp;EDATE(K$4,1))</f>
        <v>0</v>
      </c>
      <c r="L161" s="2">
        <f>COUNTIFS(Data[Account],$C161,Data[Date],"&gt;="&amp;L$4,Data[Date],"&lt;"&amp;EDATE(L$4,1))</f>
        <v>0</v>
      </c>
      <c r="M161" s="2">
        <f>COUNTIFS(Data[Account],$C161,Data[Date],"&gt;="&amp;M$4,Data[Date],"&lt;"&amp;EDATE(M$4,1))</f>
        <v>0</v>
      </c>
      <c r="N161" s="2">
        <f>COUNTIFS(Data[Account],$C161,Data[Date],"&gt;="&amp;N$4,Data[Date],"&lt;"&amp;EDATE(N$4,1))</f>
        <v>0</v>
      </c>
      <c r="O161" s="2">
        <f>COUNTIFS(Data[Account],$C161,Data[Date],"&gt;="&amp;O$4,Data[Date],"&lt;"&amp;EDATE(O$4,1))</f>
        <v>0</v>
      </c>
      <c r="P161" s="2">
        <f>COUNTIFS(Data[Account],$C161,Data[Date],"&gt;="&amp;P$4,Data[Date],"&lt;"&amp;EDATE(P$4,1))</f>
        <v>0</v>
      </c>
      <c r="Q161" s="2">
        <f>COUNTIFS(Data[Account],$C161,Data[Date],"&gt;="&amp;Q$4,Data[Date],"&lt;"&amp;EDATE(Q$4,1))</f>
        <v>0</v>
      </c>
      <c r="R161" s="2">
        <f>COUNTIFS(Data[Account],$C161,Data[Date],"&gt;="&amp;R$4,Data[Date],"&lt;"&amp;EDATE(R$4,1))</f>
        <v>0</v>
      </c>
      <c r="S161" s="2">
        <f>COUNTIFS(Data[Account],$C161,Data[Date],"&gt;="&amp;S$4,Data[Date],"&lt;"&amp;EDATE(S$4,1))</f>
        <v>0</v>
      </c>
      <c r="T161" s="2">
        <f>COUNTIFS(Data[Account],$C161,Data[Date],"&gt;="&amp;T$4,Data[Date],"&lt;"&amp;EDATE(T$4,1))</f>
        <v>0</v>
      </c>
      <c r="U161" s="2">
        <f>COUNTIFS(Data[Account],$C161,Data[Date],"&gt;="&amp;U$4,Data[Date],"&lt;"&amp;EDATE(U$4,1))</f>
        <v>0</v>
      </c>
      <c r="V161" s="2">
        <f>COUNTIFS(Data[Account],$C161,Data[Date],"&gt;="&amp;V$4,Data[Date],"&lt;"&amp;EDATE(V$4,1))</f>
        <v>0</v>
      </c>
      <c r="W161" s="2">
        <f>COUNTIFS(Data[Account],$C161,Data[Date],"&gt;="&amp;W$4,Data[Date],"&lt;"&amp;EDATE(W$4,1))</f>
        <v>0</v>
      </c>
      <c r="X161" s="2">
        <f>COUNTIFS(Data[Account],$C161,Data[Date],"&gt;="&amp;X$4,Data[Date],"&lt;"&amp;EDATE(X$4,1))</f>
        <v>0</v>
      </c>
      <c r="Y161" s="2">
        <f>COUNTIFS(Data[Account],$C161,Data[Date],"&gt;="&amp;Y$4,Data[Date],"&lt;"&amp;EDATE(Y$4,1))</f>
        <v>0</v>
      </c>
      <c r="Z161" s="2">
        <f>COUNTIFS(Data[Account],$C161,Data[Date],"&gt;="&amp;Z$4,Data[Date],"&lt;"&amp;EDATE(Z$4,1))</f>
        <v>0</v>
      </c>
      <c r="AA161" s="2">
        <f>COUNTIFS(Data[Account],$C161,Data[Date],"&gt;="&amp;AA$4,Data[Date],"&lt;"&amp;EDATE(AA$4,1))</f>
        <v>0</v>
      </c>
      <c r="AB161" s="2">
        <f>COUNTIFS(Data[Account],$C161,Data[Date],"&gt;="&amp;AB$4,Data[Date],"&lt;"&amp;EDATE(AB$4,1))</f>
        <v>0</v>
      </c>
    </row>
    <row r="162" spans="2:28" x14ac:dyDescent="0.25">
      <c r="B162" s="3">
        <f>MAX($B$4:B161)+1</f>
        <v>158</v>
      </c>
      <c r="C162" t="str" cm="1">
        <f t="array" ref="C162">IFERROR(INDEX(Data[Account],MATCH(0,INDEX(COUNTIF($C$4:C161,Data[Account]),0),0)),"")</f>
        <v/>
      </c>
      <c r="D162" s="1" t="str" cm="1">
        <f t="array" ref="D162">IFERROR(_xlfn.SINGLE(INDEX(Data[Date],_xlfn.AGGREGATE(15,6,1/(Data[Account]=C162)*(ROW(Data[Account])-ROW(Data[[#Headers],[Account]])),1))),"")</f>
        <v/>
      </c>
      <c r="E162" s="2">
        <f>COUNTIFS(Data[Account],$C162,Data[Date],"&gt;="&amp;E$4,Data[Date],"&lt;"&amp;EDATE(E$4,1))</f>
        <v>0</v>
      </c>
      <c r="F162" s="2">
        <f>COUNTIFS(Data[Account],$C162,Data[Date],"&gt;="&amp;F$4,Data[Date],"&lt;"&amp;EDATE(F$4,1))</f>
        <v>0</v>
      </c>
      <c r="G162" s="2">
        <f>COUNTIFS(Data[Account],$C162,Data[Date],"&gt;="&amp;G$4,Data[Date],"&lt;"&amp;EDATE(G$4,1))</f>
        <v>0</v>
      </c>
      <c r="H162" s="2">
        <f>COUNTIFS(Data[Account],$C162,Data[Date],"&gt;="&amp;H$4,Data[Date],"&lt;"&amp;EDATE(H$4,1))</f>
        <v>0</v>
      </c>
      <c r="I162" s="2">
        <f>COUNTIFS(Data[Account],$C162,Data[Date],"&gt;="&amp;I$4,Data[Date],"&lt;"&amp;EDATE(I$4,1))</f>
        <v>0</v>
      </c>
      <c r="J162" s="2">
        <f>COUNTIFS(Data[Account],$C162,Data[Date],"&gt;="&amp;J$4,Data[Date],"&lt;"&amp;EDATE(J$4,1))</f>
        <v>0</v>
      </c>
      <c r="K162" s="2">
        <f>COUNTIFS(Data[Account],$C162,Data[Date],"&gt;="&amp;K$4,Data[Date],"&lt;"&amp;EDATE(K$4,1))</f>
        <v>0</v>
      </c>
      <c r="L162" s="2">
        <f>COUNTIFS(Data[Account],$C162,Data[Date],"&gt;="&amp;L$4,Data[Date],"&lt;"&amp;EDATE(L$4,1))</f>
        <v>0</v>
      </c>
      <c r="M162" s="2">
        <f>COUNTIFS(Data[Account],$C162,Data[Date],"&gt;="&amp;M$4,Data[Date],"&lt;"&amp;EDATE(M$4,1))</f>
        <v>0</v>
      </c>
      <c r="N162" s="2">
        <f>COUNTIFS(Data[Account],$C162,Data[Date],"&gt;="&amp;N$4,Data[Date],"&lt;"&amp;EDATE(N$4,1))</f>
        <v>0</v>
      </c>
      <c r="O162" s="2">
        <f>COUNTIFS(Data[Account],$C162,Data[Date],"&gt;="&amp;O$4,Data[Date],"&lt;"&amp;EDATE(O$4,1))</f>
        <v>0</v>
      </c>
      <c r="P162" s="2">
        <f>COUNTIFS(Data[Account],$C162,Data[Date],"&gt;="&amp;P$4,Data[Date],"&lt;"&amp;EDATE(P$4,1))</f>
        <v>0</v>
      </c>
      <c r="Q162" s="2">
        <f>COUNTIFS(Data[Account],$C162,Data[Date],"&gt;="&amp;Q$4,Data[Date],"&lt;"&amp;EDATE(Q$4,1))</f>
        <v>0</v>
      </c>
      <c r="R162" s="2">
        <f>COUNTIFS(Data[Account],$C162,Data[Date],"&gt;="&amp;R$4,Data[Date],"&lt;"&amp;EDATE(R$4,1))</f>
        <v>0</v>
      </c>
      <c r="S162" s="2">
        <f>COUNTIFS(Data[Account],$C162,Data[Date],"&gt;="&amp;S$4,Data[Date],"&lt;"&amp;EDATE(S$4,1))</f>
        <v>0</v>
      </c>
      <c r="T162" s="2">
        <f>COUNTIFS(Data[Account],$C162,Data[Date],"&gt;="&amp;T$4,Data[Date],"&lt;"&amp;EDATE(T$4,1))</f>
        <v>0</v>
      </c>
      <c r="U162" s="2">
        <f>COUNTIFS(Data[Account],$C162,Data[Date],"&gt;="&amp;U$4,Data[Date],"&lt;"&amp;EDATE(U$4,1))</f>
        <v>0</v>
      </c>
      <c r="V162" s="2">
        <f>COUNTIFS(Data[Account],$C162,Data[Date],"&gt;="&amp;V$4,Data[Date],"&lt;"&amp;EDATE(V$4,1))</f>
        <v>0</v>
      </c>
      <c r="W162" s="2">
        <f>COUNTIFS(Data[Account],$C162,Data[Date],"&gt;="&amp;W$4,Data[Date],"&lt;"&amp;EDATE(W$4,1))</f>
        <v>0</v>
      </c>
      <c r="X162" s="2">
        <f>COUNTIFS(Data[Account],$C162,Data[Date],"&gt;="&amp;X$4,Data[Date],"&lt;"&amp;EDATE(X$4,1))</f>
        <v>0</v>
      </c>
      <c r="Y162" s="2">
        <f>COUNTIFS(Data[Account],$C162,Data[Date],"&gt;="&amp;Y$4,Data[Date],"&lt;"&amp;EDATE(Y$4,1))</f>
        <v>0</v>
      </c>
      <c r="Z162" s="2">
        <f>COUNTIFS(Data[Account],$C162,Data[Date],"&gt;="&amp;Z$4,Data[Date],"&lt;"&amp;EDATE(Z$4,1))</f>
        <v>0</v>
      </c>
      <c r="AA162" s="2">
        <f>COUNTIFS(Data[Account],$C162,Data[Date],"&gt;="&amp;AA$4,Data[Date],"&lt;"&amp;EDATE(AA$4,1))</f>
        <v>0</v>
      </c>
      <c r="AB162" s="2">
        <f>COUNTIFS(Data[Account],$C162,Data[Date],"&gt;="&amp;AB$4,Data[Date],"&lt;"&amp;EDATE(AB$4,1))</f>
        <v>0</v>
      </c>
    </row>
    <row r="163" spans="2:28" x14ac:dyDescent="0.25">
      <c r="B163" s="3">
        <f>MAX($B$4:B162)+1</f>
        <v>159</v>
      </c>
      <c r="C163" t="str" cm="1">
        <f t="array" ref="C163">IFERROR(INDEX(Data[Account],MATCH(0,INDEX(COUNTIF($C$4:C162,Data[Account]),0),0)),"")</f>
        <v/>
      </c>
      <c r="D163" s="1" t="str" cm="1">
        <f t="array" ref="D163">IFERROR(_xlfn.SINGLE(INDEX(Data[Date],_xlfn.AGGREGATE(15,6,1/(Data[Account]=C163)*(ROW(Data[Account])-ROW(Data[[#Headers],[Account]])),1))),"")</f>
        <v/>
      </c>
      <c r="E163" s="2">
        <f>COUNTIFS(Data[Account],$C163,Data[Date],"&gt;="&amp;E$4,Data[Date],"&lt;"&amp;EDATE(E$4,1))</f>
        <v>0</v>
      </c>
      <c r="F163" s="2">
        <f>COUNTIFS(Data[Account],$C163,Data[Date],"&gt;="&amp;F$4,Data[Date],"&lt;"&amp;EDATE(F$4,1))</f>
        <v>0</v>
      </c>
      <c r="G163" s="2">
        <f>COUNTIFS(Data[Account],$C163,Data[Date],"&gt;="&amp;G$4,Data[Date],"&lt;"&amp;EDATE(G$4,1))</f>
        <v>0</v>
      </c>
      <c r="H163" s="2">
        <f>COUNTIFS(Data[Account],$C163,Data[Date],"&gt;="&amp;H$4,Data[Date],"&lt;"&amp;EDATE(H$4,1))</f>
        <v>0</v>
      </c>
      <c r="I163" s="2">
        <f>COUNTIFS(Data[Account],$C163,Data[Date],"&gt;="&amp;I$4,Data[Date],"&lt;"&amp;EDATE(I$4,1))</f>
        <v>0</v>
      </c>
      <c r="J163" s="2">
        <f>COUNTIFS(Data[Account],$C163,Data[Date],"&gt;="&amp;J$4,Data[Date],"&lt;"&amp;EDATE(J$4,1))</f>
        <v>0</v>
      </c>
      <c r="K163" s="2">
        <f>COUNTIFS(Data[Account],$C163,Data[Date],"&gt;="&amp;K$4,Data[Date],"&lt;"&amp;EDATE(K$4,1))</f>
        <v>0</v>
      </c>
      <c r="L163" s="2">
        <f>COUNTIFS(Data[Account],$C163,Data[Date],"&gt;="&amp;L$4,Data[Date],"&lt;"&amp;EDATE(L$4,1))</f>
        <v>0</v>
      </c>
      <c r="M163" s="2">
        <f>COUNTIFS(Data[Account],$C163,Data[Date],"&gt;="&amp;M$4,Data[Date],"&lt;"&amp;EDATE(M$4,1))</f>
        <v>0</v>
      </c>
      <c r="N163" s="2">
        <f>COUNTIFS(Data[Account],$C163,Data[Date],"&gt;="&amp;N$4,Data[Date],"&lt;"&amp;EDATE(N$4,1))</f>
        <v>0</v>
      </c>
      <c r="O163" s="2">
        <f>COUNTIFS(Data[Account],$C163,Data[Date],"&gt;="&amp;O$4,Data[Date],"&lt;"&amp;EDATE(O$4,1))</f>
        <v>0</v>
      </c>
      <c r="P163" s="2">
        <f>COUNTIFS(Data[Account],$C163,Data[Date],"&gt;="&amp;P$4,Data[Date],"&lt;"&amp;EDATE(P$4,1))</f>
        <v>0</v>
      </c>
      <c r="Q163" s="2">
        <f>COUNTIFS(Data[Account],$C163,Data[Date],"&gt;="&amp;Q$4,Data[Date],"&lt;"&amp;EDATE(Q$4,1))</f>
        <v>0</v>
      </c>
      <c r="R163" s="2">
        <f>COUNTIFS(Data[Account],$C163,Data[Date],"&gt;="&amp;R$4,Data[Date],"&lt;"&amp;EDATE(R$4,1))</f>
        <v>0</v>
      </c>
      <c r="S163" s="2">
        <f>COUNTIFS(Data[Account],$C163,Data[Date],"&gt;="&amp;S$4,Data[Date],"&lt;"&amp;EDATE(S$4,1))</f>
        <v>0</v>
      </c>
      <c r="T163" s="2">
        <f>COUNTIFS(Data[Account],$C163,Data[Date],"&gt;="&amp;T$4,Data[Date],"&lt;"&amp;EDATE(T$4,1))</f>
        <v>0</v>
      </c>
      <c r="U163" s="2">
        <f>COUNTIFS(Data[Account],$C163,Data[Date],"&gt;="&amp;U$4,Data[Date],"&lt;"&amp;EDATE(U$4,1))</f>
        <v>0</v>
      </c>
      <c r="V163" s="2">
        <f>COUNTIFS(Data[Account],$C163,Data[Date],"&gt;="&amp;V$4,Data[Date],"&lt;"&amp;EDATE(V$4,1))</f>
        <v>0</v>
      </c>
      <c r="W163" s="2">
        <f>COUNTIFS(Data[Account],$C163,Data[Date],"&gt;="&amp;W$4,Data[Date],"&lt;"&amp;EDATE(W$4,1))</f>
        <v>0</v>
      </c>
      <c r="X163" s="2">
        <f>COUNTIFS(Data[Account],$C163,Data[Date],"&gt;="&amp;X$4,Data[Date],"&lt;"&amp;EDATE(X$4,1))</f>
        <v>0</v>
      </c>
      <c r="Y163" s="2">
        <f>COUNTIFS(Data[Account],$C163,Data[Date],"&gt;="&amp;Y$4,Data[Date],"&lt;"&amp;EDATE(Y$4,1))</f>
        <v>0</v>
      </c>
      <c r="Z163" s="2">
        <f>COUNTIFS(Data[Account],$C163,Data[Date],"&gt;="&amp;Z$4,Data[Date],"&lt;"&amp;EDATE(Z$4,1))</f>
        <v>0</v>
      </c>
      <c r="AA163" s="2">
        <f>COUNTIFS(Data[Account],$C163,Data[Date],"&gt;="&amp;AA$4,Data[Date],"&lt;"&amp;EDATE(AA$4,1))</f>
        <v>0</v>
      </c>
      <c r="AB163" s="2">
        <f>COUNTIFS(Data[Account],$C163,Data[Date],"&gt;="&amp;AB$4,Data[Date],"&lt;"&amp;EDATE(AB$4,1))</f>
        <v>0</v>
      </c>
    </row>
    <row r="164" spans="2:28" x14ac:dyDescent="0.25">
      <c r="B164" s="3">
        <f>MAX($B$4:B163)+1</f>
        <v>160</v>
      </c>
      <c r="C164" t="str" cm="1">
        <f t="array" ref="C164">IFERROR(INDEX(Data[Account],MATCH(0,INDEX(COUNTIF($C$4:C163,Data[Account]),0),0)),"")</f>
        <v/>
      </c>
      <c r="D164" s="1" t="str" cm="1">
        <f t="array" ref="D164">IFERROR(_xlfn.SINGLE(INDEX(Data[Date],_xlfn.AGGREGATE(15,6,1/(Data[Account]=C164)*(ROW(Data[Account])-ROW(Data[[#Headers],[Account]])),1))),"")</f>
        <v/>
      </c>
      <c r="E164" s="2">
        <f>COUNTIFS(Data[Account],$C164,Data[Date],"&gt;="&amp;E$4,Data[Date],"&lt;"&amp;EDATE(E$4,1))</f>
        <v>0</v>
      </c>
      <c r="F164" s="2">
        <f>COUNTIFS(Data[Account],$C164,Data[Date],"&gt;="&amp;F$4,Data[Date],"&lt;"&amp;EDATE(F$4,1))</f>
        <v>0</v>
      </c>
      <c r="G164" s="2">
        <f>COUNTIFS(Data[Account],$C164,Data[Date],"&gt;="&amp;G$4,Data[Date],"&lt;"&amp;EDATE(G$4,1))</f>
        <v>0</v>
      </c>
      <c r="H164" s="2">
        <f>COUNTIFS(Data[Account],$C164,Data[Date],"&gt;="&amp;H$4,Data[Date],"&lt;"&amp;EDATE(H$4,1))</f>
        <v>0</v>
      </c>
      <c r="I164" s="2">
        <f>COUNTIFS(Data[Account],$C164,Data[Date],"&gt;="&amp;I$4,Data[Date],"&lt;"&amp;EDATE(I$4,1))</f>
        <v>0</v>
      </c>
      <c r="J164" s="2">
        <f>COUNTIFS(Data[Account],$C164,Data[Date],"&gt;="&amp;J$4,Data[Date],"&lt;"&amp;EDATE(J$4,1))</f>
        <v>0</v>
      </c>
      <c r="K164" s="2">
        <f>COUNTIFS(Data[Account],$C164,Data[Date],"&gt;="&amp;K$4,Data[Date],"&lt;"&amp;EDATE(K$4,1))</f>
        <v>0</v>
      </c>
      <c r="L164" s="2">
        <f>COUNTIFS(Data[Account],$C164,Data[Date],"&gt;="&amp;L$4,Data[Date],"&lt;"&amp;EDATE(L$4,1))</f>
        <v>0</v>
      </c>
      <c r="M164" s="2">
        <f>COUNTIFS(Data[Account],$C164,Data[Date],"&gt;="&amp;M$4,Data[Date],"&lt;"&amp;EDATE(M$4,1))</f>
        <v>0</v>
      </c>
      <c r="N164" s="2">
        <f>COUNTIFS(Data[Account],$C164,Data[Date],"&gt;="&amp;N$4,Data[Date],"&lt;"&amp;EDATE(N$4,1))</f>
        <v>0</v>
      </c>
      <c r="O164" s="2">
        <f>COUNTIFS(Data[Account],$C164,Data[Date],"&gt;="&amp;O$4,Data[Date],"&lt;"&amp;EDATE(O$4,1))</f>
        <v>0</v>
      </c>
      <c r="P164" s="2">
        <f>COUNTIFS(Data[Account],$C164,Data[Date],"&gt;="&amp;P$4,Data[Date],"&lt;"&amp;EDATE(P$4,1))</f>
        <v>0</v>
      </c>
      <c r="Q164" s="2">
        <f>COUNTIFS(Data[Account],$C164,Data[Date],"&gt;="&amp;Q$4,Data[Date],"&lt;"&amp;EDATE(Q$4,1))</f>
        <v>0</v>
      </c>
      <c r="R164" s="2">
        <f>COUNTIFS(Data[Account],$C164,Data[Date],"&gt;="&amp;R$4,Data[Date],"&lt;"&amp;EDATE(R$4,1))</f>
        <v>0</v>
      </c>
      <c r="S164" s="2">
        <f>COUNTIFS(Data[Account],$C164,Data[Date],"&gt;="&amp;S$4,Data[Date],"&lt;"&amp;EDATE(S$4,1))</f>
        <v>0</v>
      </c>
      <c r="T164" s="2">
        <f>COUNTIFS(Data[Account],$C164,Data[Date],"&gt;="&amp;T$4,Data[Date],"&lt;"&amp;EDATE(T$4,1))</f>
        <v>0</v>
      </c>
      <c r="U164" s="2">
        <f>COUNTIFS(Data[Account],$C164,Data[Date],"&gt;="&amp;U$4,Data[Date],"&lt;"&amp;EDATE(U$4,1))</f>
        <v>0</v>
      </c>
      <c r="V164" s="2">
        <f>COUNTIFS(Data[Account],$C164,Data[Date],"&gt;="&amp;V$4,Data[Date],"&lt;"&amp;EDATE(V$4,1))</f>
        <v>0</v>
      </c>
      <c r="W164" s="2">
        <f>COUNTIFS(Data[Account],$C164,Data[Date],"&gt;="&amp;W$4,Data[Date],"&lt;"&amp;EDATE(W$4,1))</f>
        <v>0</v>
      </c>
      <c r="X164" s="2">
        <f>COUNTIFS(Data[Account],$C164,Data[Date],"&gt;="&amp;X$4,Data[Date],"&lt;"&amp;EDATE(X$4,1))</f>
        <v>0</v>
      </c>
      <c r="Y164" s="2">
        <f>COUNTIFS(Data[Account],$C164,Data[Date],"&gt;="&amp;Y$4,Data[Date],"&lt;"&amp;EDATE(Y$4,1))</f>
        <v>0</v>
      </c>
      <c r="Z164" s="2">
        <f>COUNTIFS(Data[Account],$C164,Data[Date],"&gt;="&amp;Z$4,Data[Date],"&lt;"&amp;EDATE(Z$4,1))</f>
        <v>0</v>
      </c>
      <c r="AA164" s="2">
        <f>COUNTIFS(Data[Account],$C164,Data[Date],"&gt;="&amp;AA$4,Data[Date],"&lt;"&amp;EDATE(AA$4,1))</f>
        <v>0</v>
      </c>
      <c r="AB164" s="2">
        <f>COUNTIFS(Data[Account],$C164,Data[Date],"&gt;="&amp;AB$4,Data[Date],"&lt;"&amp;EDATE(AB$4,1))</f>
        <v>0</v>
      </c>
    </row>
    <row r="165" spans="2:28" x14ac:dyDescent="0.25">
      <c r="B165" s="3">
        <f>MAX($B$4:B164)+1</f>
        <v>161</v>
      </c>
      <c r="C165" t="str" cm="1">
        <f t="array" ref="C165">IFERROR(INDEX(Data[Account],MATCH(0,INDEX(COUNTIF($C$4:C164,Data[Account]),0),0)),"")</f>
        <v/>
      </c>
      <c r="D165" s="1" t="str" cm="1">
        <f t="array" ref="D165">IFERROR(_xlfn.SINGLE(INDEX(Data[Date],_xlfn.AGGREGATE(15,6,1/(Data[Account]=C165)*(ROW(Data[Account])-ROW(Data[[#Headers],[Account]])),1))),"")</f>
        <v/>
      </c>
      <c r="E165" s="2">
        <f>COUNTIFS(Data[Account],$C165,Data[Date],"&gt;="&amp;E$4,Data[Date],"&lt;"&amp;EDATE(E$4,1))</f>
        <v>0</v>
      </c>
      <c r="F165" s="2">
        <f>COUNTIFS(Data[Account],$C165,Data[Date],"&gt;="&amp;F$4,Data[Date],"&lt;"&amp;EDATE(F$4,1))</f>
        <v>0</v>
      </c>
      <c r="G165" s="2">
        <f>COUNTIFS(Data[Account],$C165,Data[Date],"&gt;="&amp;G$4,Data[Date],"&lt;"&amp;EDATE(G$4,1))</f>
        <v>0</v>
      </c>
      <c r="H165" s="2">
        <f>COUNTIFS(Data[Account],$C165,Data[Date],"&gt;="&amp;H$4,Data[Date],"&lt;"&amp;EDATE(H$4,1))</f>
        <v>0</v>
      </c>
      <c r="I165" s="2">
        <f>COUNTIFS(Data[Account],$C165,Data[Date],"&gt;="&amp;I$4,Data[Date],"&lt;"&amp;EDATE(I$4,1))</f>
        <v>0</v>
      </c>
      <c r="J165" s="2">
        <f>COUNTIFS(Data[Account],$C165,Data[Date],"&gt;="&amp;J$4,Data[Date],"&lt;"&amp;EDATE(J$4,1))</f>
        <v>0</v>
      </c>
      <c r="K165" s="2">
        <f>COUNTIFS(Data[Account],$C165,Data[Date],"&gt;="&amp;K$4,Data[Date],"&lt;"&amp;EDATE(K$4,1))</f>
        <v>0</v>
      </c>
      <c r="L165" s="2">
        <f>COUNTIFS(Data[Account],$C165,Data[Date],"&gt;="&amp;L$4,Data[Date],"&lt;"&amp;EDATE(L$4,1))</f>
        <v>0</v>
      </c>
      <c r="M165" s="2">
        <f>COUNTIFS(Data[Account],$C165,Data[Date],"&gt;="&amp;M$4,Data[Date],"&lt;"&amp;EDATE(M$4,1))</f>
        <v>0</v>
      </c>
      <c r="N165" s="2">
        <f>COUNTIFS(Data[Account],$C165,Data[Date],"&gt;="&amp;N$4,Data[Date],"&lt;"&amp;EDATE(N$4,1))</f>
        <v>0</v>
      </c>
      <c r="O165" s="2">
        <f>COUNTIFS(Data[Account],$C165,Data[Date],"&gt;="&amp;O$4,Data[Date],"&lt;"&amp;EDATE(O$4,1))</f>
        <v>0</v>
      </c>
      <c r="P165" s="2">
        <f>COUNTIFS(Data[Account],$C165,Data[Date],"&gt;="&amp;P$4,Data[Date],"&lt;"&amp;EDATE(P$4,1))</f>
        <v>0</v>
      </c>
      <c r="Q165" s="2">
        <f>COUNTIFS(Data[Account],$C165,Data[Date],"&gt;="&amp;Q$4,Data[Date],"&lt;"&amp;EDATE(Q$4,1))</f>
        <v>0</v>
      </c>
      <c r="R165" s="2">
        <f>COUNTIFS(Data[Account],$C165,Data[Date],"&gt;="&amp;R$4,Data[Date],"&lt;"&amp;EDATE(R$4,1))</f>
        <v>0</v>
      </c>
      <c r="S165" s="2">
        <f>COUNTIFS(Data[Account],$C165,Data[Date],"&gt;="&amp;S$4,Data[Date],"&lt;"&amp;EDATE(S$4,1))</f>
        <v>0</v>
      </c>
      <c r="T165" s="2">
        <f>COUNTIFS(Data[Account],$C165,Data[Date],"&gt;="&amp;T$4,Data[Date],"&lt;"&amp;EDATE(T$4,1))</f>
        <v>0</v>
      </c>
      <c r="U165" s="2">
        <f>COUNTIFS(Data[Account],$C165,Data[Date],"&gt;="&amp;U$4,Data[Date],"&lt;"&amp;EDATE(U$4,1))</f>
        <v>0</v>
      </c>
      <c r="V165" s="2">
        <f>COUNTIFS(Data[Account],$C165,Data[Date],"&gt;="&amp;V$4,Data[Date],"&lt;"&amp;EDATE(V$4,1))</f>
        <v>0</v>
      </c>
      <c r="W165" s="2">
        <f>COUNTIFS(Data[Account],$C165,Data[Date],"&gt;="&amp;W$4,Data[Date],"&lt;"&amp;EDATE(W$4,1))</f>
        <v>0</v>
      </c>
      <c r="X165" s="2">
        <f>COUNTIFS(Data[Account],$C165,Data[Date],"&gt;="&amp;X$4,Data[Date],"&lt;"&amp;EDATE(X$4,1))</f>
        <v>0</v>
      </c>
      <c r="Y165" s="2">
        <f>COUNTIFS(Data[Account],$C165,Data[Date],"&gt;="&amp;Y$4,Data[Date],"&lt;"&amp;EDATE(Y$4,1))</f>
        <v>0</v>
      </c>
      <c r="Z165" s="2">
        <f>COUNTIFS(Data[Account],$C165,Data[Date],"&gt;="&amp;Z$4,Data[Date],"&lt;"&amp;EDATE(Z$4,1))</f>
        <v>0</v>
      </c>
      <c r="AA165" s="2">
        <f>COUNTIFS(Data[Account],$C165,Data[Date],"&gt;="&amp;AA$4,Data[Date],"&lt;"&amp;EDATE(AA$4,1))</f>
        <v>0</v>
      </c>
      <c r="AB165" s="2">
        <f>COUNTIFS(Data[Account],$C165,Data[Date],"&gt;="&amp;AB$4,Data[Date],"&lt;"&amp;EDATE(AB$4,1))</f>
        <v>0</v>
      </c>
    </row>
    <row r="166" spans="2:28" x14ac:dyDescent="0.25">
      <c r="B166" s="3">
        <f>MAX($B$4:B165)+1</f>
        <v>162</v>
      </c>
      <c r="C166" t="str" cm="1">
        <f t="array" ref="C166">IFERROR(INDEX(Data[Account],MATCH(0,INDEX(COUNTIF($C$4:C165,Data[Account]),0),0)),"")</f>
        <v/>
      </c>
      <c r="D166" s="1" t="str" cm="1">
        <f t="array" ref="D166">IFERROR(_xlfn.SINGLE(INDEX(Data[Date],_xlfn.AGGREGATE(15,6,1/(Data[Account]=C166)*(ROW(Data[Account])-ROW(Data[[#Headers],[Account]])),1))),"")</f>
        <v/>
      </c>
      <c r="E166" s="2">
        <f>COUNTIFS(Data[Account],$C166,Data[Date],"&gt;="&amp;E$4,Data[Date],"&lt;"&amp;EDATE(E$4,1))</f>
        <v>0</v>
      </c>
      <c r="F166" s="2">
        <f>COUNTIFS(Data[Account],$C166,Data[Date],"&gt;="&amp;F$4,Data[Date],"&lt;"&amp;EDATE(F$4,1))</f>
        <v>0</v>
      </c>
      <c r="G166" s="2">
        <f>COUNTIFS(Data[Account],$C166,Data[Date],"&gt;="&amp;G$4,Data[Date],"&lt;"&amp;EDATE(G$4,1))</f>
        <v>0</v>
      </c>
      <c r="H166" s="2">
        <f>COUNTIFS(Data[Account],$C166,Data[Date],"&gt;="&amp;H$4,Data[Date],"&lt;"&amp;EDATE(H$4,1))</f>
        <v>0</v>
      </c>
      <c r="I166" s="2">
        <f>COUNTIFS(Data[Account],$C166,Data[Date],"&gt;="&amp;I$4,Data[Date],"&lt;"&amp;EDATE(I$4,1))</f>
        <v>0</v>
      </c>
      <c r="J166" s="2">
        <f>COUNTIFS(Data[Account],$C166,Data[Date],"&gt;="&amp;J$4,Data[Date],"&lt;"&amp;EDATE(J$4,1))</f>
        <v>0</v>
      </c>
      <c r="K166" s="2">
        <f>COUNTIFS(Data[Account],$C166,Data[Date],"&gt;="&amp;K$4,Data[Date],"&lt;"&amp;EDATE(K$4,1))</f>
        <v>0</v>
      </c>
      <c r="L166" s="2">
        <f>COUNTIFS(Data[Account],$C166,Data[Date],"&gt;="&amp;L$4,Data[Date],"&lt;"&amp;EDATE(L$4,1))</f>
        <v>0</v>
      </c>
      <c r="M166" s="2">
        <f>COUNTIFS(Data[Account],$C166,Data[Date],"&gt;="&amp;M$4,Data[Date],"&lt;"&amp;EDATE(M$4,1))</f>
        <v>0</v>
      </c>
      <c r="N166" s="2">
        <f>COUNTIFS(Data[Account],$C166,Data[Date],"&gt;="&amp;N$4,Data[Date],"&lt;"&amp;EDATE(N$4,1))</f>
        <v>0</v>
      </c>
      <c r="O166" s="2">
        <f>COUNTIFS(Data[Account],$C166,Data[Date],"&gt;="&amp;O$4,Data[Date],"&lt;"&amp;EDATE(O$4,1))</f>
        <v>0</v>
      </c>
      <c r="P166" s="2">
        <f>COUNTIFS(Data[Account],$C166,Data[Date],"&gt;="&amp;P$4,Data[Date],"&lt;"&amp;EDATE(P$4,1))</f>
        <v>0</v>
      </c>
      <c r="Q166" s="2">
        <f>COUNTIFS(Data[Account],$C166,Data[Date],"&gt;="&amp;Q$4,Data[Date],"&lt;"&amp;EDATE(Q$4,1))</f>
        <v>0</v>
      </c>
      <c r="R166" s="2">
        <f>COUNTIFS(Data[Account],$C166,Data[Date],"&gt;="&amp;R$4,Data[Date],"&lt;"&amp;EDATE(R$4,1))</f>
        <v>0</v>
      </c>
      <c r="S166" s="2">
        <f>COUNTIFS(Data[Account],$C166,Data[Date],"&gt;="&amp;S$4,Data[Date],"&lt;"&amp;EDATE(S$4,1))</f>
        <v>0</v>
      </c>
      <c r="T166" s="2">
        <f>COUNTIFS(Data[Account],$C166,Data[Date],"&gt;="&amp;T$4,Data[Date],"&lt;"&amp;EDATE(T$4,1))</f>
        <v>0</v>
      </c>
      <c r="U166" s="2">
        <f>COUNTIFS(Data[Account],$C166,Data[Date],"&gt;="&amp;U$4,Data[Date],"&lt;"&amp;EDATE(U$4,1))</f>
        <v>0</v>
      </c>
      <c r="V166" s="2">
        <f>COUNTIFS(Data[Account],$C166,Data[Date],"&gt;="&amp;V$4,Data[Date],"&lt;"&amp;EDATE(V$4,1))</f>
        <v>0</v>
      </c>
      <c r="W166" s="2">
        <f>COUNTIFS(Data[Account],$C166,Data[Date],"&gt;="&amp;W$4,Data[Date],"&lt;"&amp;EDATE(W$4,1))</f>
        <v>0</v>
      </c>
      <c r="X166" s="2">
        <f>COUNTIFS(Data[Account],$C166,Data[Date],"&gt;="&amp;X$4,Data[Date],"&lt;"&amp;EDATE(X$4,1))</f>
        <v>0</v>
      </c>
      <c r="Y166" s="2">
        <f>COUNTIFS(Data[Account],$C166,Data[Date],"&gt;="&amp;Y$4,Data[Date],"&lt;"&amp;EDATE(Y$4,1))</f>
        <v>0</v>
      </c>
      <c r="Z166" s="2">
        <f>COUNTIFS(Data[Account],$C166,Data[Date],"&gt;="&amp;Z$4,Data[Date],"&lt;"&amp;EDATE(Z$4,1))</f>
        <v>0</v>
      </c>
      <c r="AA166" s="2">
        <f>COUNTIFS(Data[Account],$C166,Data[Date],"&gt;="&amp;AA$4,Data[Date],"&lt;"&amp;EDATE(AA$4,1))</f>
        <v>0</v>
      </c>
      <c r="AB166" s="2">
        <f>COUNTIFS(Data[Account],$C166,Data[Date],"&gt;="&amp;AB$4,Data[Date],"&lt;"&amp;EDATE(AB$4,1))</f>
        <v>0</v>
      </c>
    </row>
    <row r="167" spans="2:28" x14ac:dyDescent="0.25">
      <c r="B167" s="3">
        <f>MAX($B$4:B166)+1</f>
        <v>163</v>
      </c>
      <c r="C167" t="str" cm="1">
        <f t="array" ref="C167">IFERROR(INDEX(Data[Account],MATCH(0,INDEX(COUNTIF($C$4:C166,Data[Account]),0),0)),"")</f>
        <v/>
      </c>
      <c r="D167" s="1" t="str" cm="1">
        <f t="array" ref="D167">IFERROR(_xlfn.SINGLE(INDEX(Data[Date],_xlfn.AGGREGATE(15,6,1/(Data[Account]=C167)*(ROW(Data[Account])-ROW(Data[[#Headers],[Account]])),1))),"")</f>
        <v/>
      </c>
      <c r="E167" s="2">
        <f>COUNTIFS(Data[Account],$C167,Data[Date],"&gt;="&amp;E$4,Data[Date],"&lt;"&amp;EDATE(E$4,1))</f>
        <v>0</v>
      </c>
      <c r="F167" s="2">
        <f>COUNTIFS(Data[Account],$C167,Data[Date],"&gt;="&amp;F$4,Data[Date],"&lt;"&amp;EDATE(F$4,1))</f>
        <v>0</v>
      </c>
      <c r="G167" s="2">
        <f>COUNTIFS(Data[Account],$C167,Data[Date],"&gt;="&amp;G$4,Data[Date],"&lt;"&amp;EDATE(G$4,1))</f>
        <v>0</v>
      </c>
      <c r="H167" s="2">
        <f>COUNTIFS(Data[Account],$C167,Data[Date],"&gt;="&amp;H$4,Data[Date],"&lt;"&amp;EDATE(H$4,1))</f>
        <v>0</v>
      </c>
      <c r="I167" s="2">
        <f>COUNTIFS(Data[Account],$C167,Data[Date],"&gt;="&amp;I$4,Data[Date],"&lt;"&amp;EDATE(I$4,1))</f>
        <v>0</v>
      </c>
      <c r="J167" s="2">
        <f>COUNTIFS(Data[Account],$C167,Data[Date],"&gt;="&amp;J$4,Data[Date],"&lt;"&amp;EDATE(J$4,1))</f>
        <v>0</v>
      </c>
      <c r="K167" s="2">
        <f>COUNTIFS(Data[Account],$C167,Data[Date],"&gt;="&amp;K$4,Data[Date],"&lt;"&amp;EDATE(K$4,1))</f>
        <v>0</v>
      </c>
      <c r="L167" s="2">
        <f>COUNTIFS(Data[Account],$C167,Data[Date],"&gt;="&amp;L$4,Data[Date],"&lt;"&amp;EDATE(L$4,1))</f>
        <v>0</v>
      </c>
      <c r="M167" s="2">
        <f>COUNTIFS(Data[Account],$C167,Data[Date],"&gt;="&amp;M$4,Data[Date],"&lt;"&amp;EDATE(M$4,1))</f>
        <v>0</v>
      </c>
      <c r="N167" s="2">
        <f>COUNTIFS(Data[Account],$C167,Data[Date],"&gt;="&amp;N$4,Data[Date],"&lt;"&amp;EDATE(N$4,1))</f>
        <v>0</v>
      </c>
      <c r="O167" s="2">
        <f>COUNTIFS(Data[Account],$C167,Data[Date],"&gt;="&amp;O$4,Data[Date],"&lt;"&amp;EDATE(O$4,1))</f>
        <v>0</v>
      </c>
      <c r="P167" s="2">
        <f>COUNTIFS(Data[Account],$C167,Data[Date],"&gt;="&amp;P$4,Data[Date],"&lt;"&amp;EDATE(P$4,1))</f>
        <v>0</v>
      </c>
      <c r="Q167" s="2">
        <f>COUNTIFS(Data[Account],$C167,Data[Date],"&gt;="&amp;Q$4,Data[Date],"&lt;"&amp;EDATE(Q$4,1))</f>
        <v>0</v>
      </c>
      <c r="R167" s="2">
        <f>COUNTIFS(Data[Account],$C167,Data[Date],"&gt;="&amp;R$4,Data[Date],"&lt;"&amp;EDATE(R$4,1))</f>
        <v>0</v>
      </c>
      <c r="S167" s="2">
        <f>COUNTIFS(Data[Account],$C167,Data[Date],"&gt;="&amp;S$4,Data[Date],"&lt;"&amp;EDATE(S$4,1))</f>
        <v>0</v>
      </c>
      <c r="T167" s="2">
        <f>COUNTIFS(Data[Account],$C167,Data[Date],"&gt;="&amp;T$4,Data[Date],"&lt;"&amp;EDATE(T$4,1))</f>
        <v>0</v>
      </c>
      <c r="U167" s="2">
        <f>COUNTIFS(Data[Account],$C167,Data[Date],"&gt;="&amp;U$4,Data[Date],"&lt;"&amp;EDATE(U$4,1))</f>
        <v>0</v>
      </c>
      <c r="V167" s="2">
        <f>COUNTIFS(Data[Account],$C167,Data[Date],"&gt;="&amp;V$4,Data[Date],"&lt;"&amp;EDATE(V$4,1))</f>
        <v>0</v>
      </c>
      <c r="W167" s="2">
        <f>COUNTIFS(Data[Account],$C167,Data[Date],"&gt;="&amp;W$4,Data[Date],"&lt;"&amp;EDATE(W$4,1))</f>
        <v>0</v>
      </c>
      <c r="X167" s="2">
        <f>COUNTIFS(Data[Account],$C167,Data[Date],"&gt;="&amp;X$4,Data[Date],"&lt;"&amp;EDATE(X$4,1))</f>
        <v>0</v>
      </c>
      <c r="Y167" s="2">
        <f>COUNTIFS(Data[Account],$C167,Data[Date],"&gt;="&amp;Y$4,Data[Date],"&lt;"&amp;EDATE(Y$4,1))</f>
        <v>0</v>
      </c>
      <c r="Z167" s="2">
        <f>COUNTIFS(Data[Account],$C167,Data[Date],"&gt;="&amp;Z$4,Data[Date],"&lt;"&amp;EDATE(Z$4,1))</f>
        <v>0</v>
      </c>
      <c r="AA167" s="2">
        <f>COUNTIFS(Data[Account],$C167,Data[Date],"&gt;="&amp;AA$4,Data[Date],"&lt;"&amp;EDATE(AA$4,1))</f>
        <v>0</v>
      </c>
      <c r="AB167" s="2">
        <f>COUNTIFS(Data[Account],$C167,Data[Date],"&gt;="&amp;AB$4,Data[Date],"&lt;"&amp;EDATE(AB$4,1))</f>
        <v>0</v>
      </c>
    </row>
    <row r="168" spans="2:28" x14ac:dyDescent="0.25">
      <c r="B168" s="3">
        <f>MAX($B$4:B167)+1</f>
        <v>164</v>
      </c>
      <c r="C168" t="str" cm="1">
        <f t="array" ref="C168">IFERROR(INDEX(Data[Account],MATCH(0,INDEX(COUNTIF($C$4:C167,Data[Account]),0),0)),"")</f>
        <v/>
      </c>
      <c r="D168" s="1" t="str" cm="1">
        <f t="array" ref="D168">IFERROR(_xlfn.SINGLE(INDEX(Data[Date],_xlfn.AGGREGATE(15,6,1/(Data[Account]=C168)*(ROW(Data[Account])-ROW(Data[[#Headers],[Account]])),1))),"")</f>
        <v/>
      </c>
      <c r="E168" s="2">
        <f>COUNTIFS(Data[Account],$C168,Data[Date],"&gt;="&amp;E$4,Data[Date],"&lt;"&amp;EDATE(E$4,1))</f>
        <v>0</v>
      </c>
      <c r="F168" s="2">
        <f>COUNTIFS(Data[Account],$C168,Data[Date],"&gt;="&amp;F$4,Data[Date],"&lt;"&amp;EDATE(F$4,1))</f>
        <v>0</v>
      </c>
      <c r="G168" s="2">
        <f>COUNTIFS(Data[Account],$C168,Data[Date],"&gt;="&amp;G$4,Data[Date],"&lt;"&amp;EDATE(G$4,1))</f>
        <v>0</v>
      </c>
      <c r="H168" s="2">
        <f>COUNTIFS(Data[Account],$C168,Data[Date],"&gt;="&amp;H$4,Data[Date],"&lt;"&amp;EDATE(H$4,1))</f>
        <v>0</v>
      </c>
      <c r="I168" s="2">
        <f>COUNTIFS(Data[Account],$C168,Data[Date],"&gt;="&amp;I$4,Data[Date],"&lt;"&amp;EDATE(I$4,1))</f>
        <v>0</v>
      </c>
      <c r="J168" s="2">
        <f>COUNTIFS(Data[Account],$C168,Data[Date],"&gt;="&amp;J$4,Data[Date],"&lt;"&amp;EDATE(J$4,1))</f>
        <v>0</v>
      </c>
      <c r="K168" s="2">
        <f>COUNTIFS(Data[Account],$C168,Data[Date],"&gt;="&amp;K$4,Data[Date],"&lt;"&amp;EDATE(K$4,1))</f>
        <v>0</v>
      </c>
      <c r="L168" s="2">
        <f>COUNTIFS(Data[Account],$C168,Data[Date],"&gt;="&amp;L$4,Data[Date],"&lt;"&amp;EDATE(L$4,1))</f>
        <v>0</v>
      </c>
      <c r="M168" s="2">
        <f>COUNTIFS(Data[Account],$C168,Data[Date],"&gt;="&amp;M$4,Data[Date],"&lt;"&amp;EDATE(M$4,1))</f>
        <v>0</v>
      </c>
      <c r="N168" s="2">
        <f>COUNTIFS(Data[Account],$C168,Data[Date],"&gt;="&amp;N$4,Data[Date],"&lt;"&amp;EDATE(N$4,1))</f>
        <v>0</v>
      </c>
      <c r="O168" s="2">
        <f>COUNTIFS(Data[Account],$C168,Data[Date],"&gt;="&amp;O$4,Data[Date],"&lt;"&amp;EDATE(O$4,1))</f>
        <v>0</v>
      </c>
      <c r="P168" s="2">
        <f>COUNTIFS(Data[Account],$C168,Data[Date],"&gt;="&amp;P$4,Data[Date],"&lt;"&amp;EDATE(P$4,1))</f>
        <v>0</v>
      </c>
      <c r="Q168" s="2">
        <f>COUNTIFS(Data[Account],$C168,Data[Date],"&gt;="&amp;Q$4,Data[Date],"&lt;"&amp;EDATE(Q$4,1))</f>
        <v>0</v>
      </c>
      <c r="R168" s="2">
        <f>COUNTIFS(Data[Account],$C168,Data[Date],"&gt;="&amp;R$4,Data[Date],"&lt;"&amp;EDATE(R$4,1))</f>
        <v>0</v>
      </c>
      <c r="S168" s="2">
        <f>COUNTIFS(Data[Account],$C168,Data[Date],"&gt;="&amp;S$4,Data[Date],"&lt;"&amp;EDATE(S$4,1))</f>
        <v>0</v>
      </c>
      <c r="T168" s="2">
        <f>COUNTIFS(Data[Account],$C168,Data[Date],"&gt;="&amp;T$4,Data[Date],"&lt;"&amp;EDATE(T$4,1))</f>
        <v>0</v>
      </c>
      <c r="U168" s="2">
        <f>COUNTIFS(Data[Account],$C168,Data[Date],"&gt;="&amp;U$4,Data[Date],"&lt;"&amp;EDATE(U$4,1))</f>
        <v>0</v>
      </c>
      <c r="V168" s="2">
        <f>COUNTIFS(Data[Account],$C168,Data[Date],"&gt;="&amp;V$4,Data[Date],"&lt;"&amp;EDATE(V$4,1))</f>
        <v>0</v>
      </c>
      <c r="W168" s="2">
        <f>COUNTIFS(Data[Account],$C168,Data[Date],"&gt;="&amp;W$4,Data[Date],"&lt;"&amp;EDATE(W$4,1))</f>
        <v>0</v>
      </c>
      <c r="X168" s="2">
        <f>COUNTIFS(Data[Account],$C168,Data[Date],"&gt;="&amp;X$4,Data[Date],"&lt;"&amp;EDATE(X$4,1))</f>
        <v>0</v>
      </c>
      <c r="Y168" s="2">
        <f>COUNTIFS(Data[Account],$C168,Data[Date],"&gt;="&amp;Y$4,Data[Date],"&lt;"&amp;EDATE(Y$4,1))</f>
        <v>0</v>
      </c>
      <c r="Z168" s="2">
        <f>COUNTIFS(Data[Account],$C168,Data[Date],"&gt;="&amp;Z$4,Data[Date],"&lt;"&amp;EDATE(Z$4,1))</f>
        <v>0</v>
      </c>
      <c r="AA168" s="2">
        <f>COUNTIFS(Data[Account],$C168,Data[Date],"&gt;="&amp;AA$4,Data[Date],"&lt;"&amp;EDATE(AA$4,1))</f>
        <v>0</v>
      </c>
      <c r="AB168" s="2">
        <f>COUNTIFS(Data[Account],$C168,Data[Date],"&gt;="&amp;AB$4,Data[Date],"&lt;"&amp;EDATE(AB$4,1))</f>
        <v>0</v>
      </c>
    </row>
    <row r="169" spans="2:28" x14ac:dyDescent="0.25">
      <c r="B169" s="3">
        <f>MAX($B$4:B168)+1</f>
        <v>165</v>
      </c>
      <c r="C169" t="str" cm="1">
        <f t="array" ref="C169">IFERROR(INDEX(Data[Account],MATCH(0,INDEX(COUNTIF($C$4:C168,Data[Account]),0),0)),"")</f>
        <v/>
      </c>
      <c r="D169" s="1" t="str" cm="1">
        <f t="array" ref="D169">IFERROR(_xlfn.SINGLE(INDEX(Data[Date],_xlfn.AGGREGATE(15,6,1/(Data[Account]=C169)*(ROW(Data[Account])-ROW(Data[[#Headers],[Account]])),1))),"")</f>
        <v/>
      </c>
      <c r="E169" s="2">
        <f>COUNTIFS(Data[Account],$C169,Data[Date],"&gt;="&amp;E$4,Data[Date],"&lt;"&amp;EDATE(E$4,1))</f>
        <v>0</v>
      </c>
      <c r="F169" s="2">
        <f>COUNTIFS(Data[Account],$C169,Data[Date],"&gt;="&amp;F$4,Data[Date],"&lt;"&amp;EDATE(F$4,1))</f>
        <v>0</v>
      </c>
      <c r="G169" s="2">
        <f>COUNTIFS(Data[Account],$C169,Data[Date],"&gt;="&amp;G$4,Data[Date],"&lt;"&amp;EDATE(G$4,1))</f>
        <v>0</v>
      </c>
      <c r="H169" s="2">
        <f>COUNTIFS(Data[Account],$C169,Data[Date],"&gt;="&amp;H$4,Data[Date],"&lt;"&amp;EDATE(H$4,1))</f>
        <v>0</v>
      </c>
      <c r="I169" s="2">
        <f>COUNTIFS(Data[Account],$C169,Data[Date],"&gt;="&amp;I$4,Data[Date],"&lt;"&amp;EDATE(I$4,1))</f>
        <v>0</v>
      </c>
      <c r="J169" s="2">
        <f>COUNTIFS(Data[Account],$C169,Data[Date],"&gt;="&amp;J$4,Data[Date],"&lt;"&amp;EDATE(J$4,1))</f>
        <v>0</v>
      </c>
      <c r="K169" s="2">
        <f>COUNTIFS(Data[Account],$C169,Data[Date],"&gt;="&amp;K$4,Data[Date],"&lt;"&amp;EDATE(K$4,1))</f>
        <v>0</v>
      </c>
      <c r="L169" s="2">
        <f>COUNTIFS(Data[Account],$C169,Data[Date],"&gt;="&amp;L$4,Data[Date],"&lt;"&amp;EDATE(L$4,1))</f>
        <v>0</v>
      </c>
      <c r="M169" s="2">
        <f>COUNTIFS(Data[Account],$C169,Data[Date],"&gt;="&amp;M$4,Data[Date],"&lt;"&amp;EDATE(M$4,1))</f>
        <v>0</v>
      </c>
      <c r="N169" s="2">
        <f>COUNTIFS(Data[Account],$C169,Data[Date],"&gt;="&amp;N$4,Data[Date],"&lt;"&amp;EDATE(N$4,1))</f>
        <v>0</v>
      </c>
      <c r="O169" s="2">
        <f>COUNTIFS(Data[Account],$C169,Data[Date],"&gt;="&amp;O$4,Data[Date],"&lt;"&amp;EDATE(O$4,1))</f>
        <v>0</v>
      </c>
      <c r="P169" s="2">
        <f>COUNTIFS(Data[Account],$C169,Data[Date],"&gt;="&amp;P$4,Data[Date],"&lt;"&amp;EDATE(P$4,1))</f>
        <v>0</v>
      </c>
      <c r="Q169" s="2">
        <f>COUNTIFS(Data[Account],$C169,Data[Date],"&gt;="&amp;Q$4,Data[Date],"&lt;"&amp;EDATE(Q$4,1))</f>
        <v>0</v>
      </c>
      <c r="R169" s="2">
        <f>COUNTIFS(Data[Account],$C169,Data[Date],"&gt;="&amp;R$4,Data[Date],"&lt;"&amp;EDATE(R$4,1))</f>
        <v>0</v>
      </c>
      <c r="S169" s="2">
        <f>COUNTIFS(Data[Account],$C169,Data[Date],"&gt;="&amp;S$4,Data[Date],"&lt;"&amp;EDATE(S$4,1))</f>
        <v>0</v>
      </c>
      <c r="T169" s="2">
        <f>COUNTIFS(Data[Account],$C169,Data[Date],"&gt;="&amp;T$4,Data[Date],"&lt;"&amp;EDATE(T$4,1))</f>
        <v>0</v>
      </c>
      <c r="U169" s="2">
        <f>COUNTIFS(Data[Account],$C169,Data[Date],"&gt;="&amp;U$4,Data[Date],"&lt;"&amp;EDATE(U$4,1))</f>
        <v>0</v>
      </c>
      <c r="V169" s="2">
        <f>COUNTIFS(Data[Account],$C169,Data[Date],"&gt;="&amp;V$4,Data[Date],"&lt;"&amp;EDATE(V$4,1))</f>
        <v>0</v>
      </c>
      <c r="W169" s="2">
        <f>COUNTIFS(Data[Account],$C169,Data[Date],"&gt;="&amp;W$4,Data[Date],"&lt;"&amp;EDATE(W$4,1))</f>
        <v>0</v>
      </c>
      <c r="X169" s="2">
        <f>COUNTIFS(Data[Account],$C169,Data[Date],"&gt;="&amp;X$4,Data[Date],"&lt;"&amp;EDATE(X$4,1))</f>
        <v>0</v>
      </c>
      <c r="Y169" s="2">
        <f>COUNTIFS(Data[Account],$C169,Data[Date],"&gt;="&amp;Y$4,Data[Date],"&lt;"&amp;EDATE(Y$4,1))</f>
        <v>0</v>
      </c>
      <c r="Z169" s="2">
        <f>COUNTIFS(Data[Account],$C169,Data[Date],"&gt;="&amp;Z$4,Data[Date],"&lt;"&amp;EDATE(Z$4,1))</f>
        <v>0</v>
      </c>
      <c r="AA169" s="2">
        <f>COUNTIFS(Data[Account],$C169,Data[Date],"&gt;="&amp;AA$4,Data[Date],"&lt;"&amp;EDATE(AA$4,1))</f>
        <v>0</v>
      </c>
      <c r="AB169" s="2">
        <f>COUNTIFS(Data[Account],$C169,Data[Date],"&gt;="&amp;AB$4,Data[Date],"&lt;"&amp;EDATE(AB$4,1))</f>
        <v>0</v>
      </c>
    </row>
    <row r="170" spans="2:28" x14ac:dyDescent="0.25">
      <c r="B170" s="3">
        <f>MAX($B$4:B169)+1</f>
        <v>166</v>
      </c>
      <c r="C170" t="str" cm="1">
        <f t="array" ref="C170">IFERROR(INDEX(Data[Account],MATCH(0,INDEX(COUNTIF($C$4:C169,Data[Account]),0),0)),"")</f>
        <v/>
      </c>
      <c r="D170" s="1" t="str" cm="1">
        <f t="array" ref="D170">IFERROR(_xlfn.SINGLE(INDEX(Data[Date],_xlfn.AGGREGATE(15,6,1/(Data[Account]=C170)*(ROW(Data[Account])-ROW(Data[[#Headers],[Account]])),1))),"")</f>
        <v/>
      </c>
      <c r="E170" s="2">
        <f>COUNTIFS(Data[Account],$C170,Data[Date],"&gt;="&amp;E$4,Data[Date],"&lt;"&amp;EDATE(E$4,1))</f>
        <v>0</v>
      </c>
      <c r="F170" s="2">
        <f>COUNTIFS(Data[Account],$C170,Data[Date],"&gt;="&amp;F$4,Data[Date],"&lt;"&amp;EDATE(F$4,1))</f>
        <v>0</v>
      </c>
      <c r="G170" s="2">
        <f>COUNTIFS(Data[Account],$C170,Data[Date],"&gt;="&amp;G$4,Data[Date],"&lt;"&amp;EDATE(G$4,1))</f>
        <v>0</v>
      </c>
      <c r="H170" s="2">
        <f>COUNTIFS(Data[Account],$C170,Data[Date],"&gt;="&amp;H$4,Data[Date],"&lt;"&amp;EDATE(H$4,1))</f>
        <v>0</v>
      </c>
      <c r="I170" s="2">
        <f>COUNTIFS(Data[Account],$C170,Data[Date],"&gt;="&amp;I$4,Data[Date],"&lt;"&amp;EDATE(I$4,1))</f>
        <v>0</v>
      </c>
      <c r="J170" s="2">
        <f>COUNTIFS(Data[Account],$C170,Data[Date],"&gt;="&amp;J$4,Data[Date],"&lt;"&amp;EDATE(J$4,1))</f>
        <v>0</v>
      </c>
      <c r="K170" s="2">
        <f>COUNTIFS(Data[Account],$C170,Data[Date],"&gt;="&amp;K$4,Data[Date],"&lt;"&amp;EDATE(K$4,1))</f>
        <v>0</v>
      </c>
      <c r="L170" s="2">
        <f>COUNTIFS(Data[Account],$C170,Data[Date],"&gt;="&amp;L$4,Data[Date],"&lt;"&amp;EDATE(L$4,1))</f>
        <v>0</v>
      </c>
      <c r="M170" s="2">
        <f>COUNTIFS(Data[Account],$C170,Data[Date],"&gt;="&amp;M$4,Data[Date],"&lt;"&amp;EDATE(M$4,1))</f>
        <v>0</v>
      </c>
      <c r="N170" s="2">
        <f>COUNTIFS(Data[Account],$C170,Data[Date],"&gt;="&amp;N$4,Data[Date],"&lt;"&amp;EDATE(N$4,1))</f>
        <v>0</v>
      </c>
      <c r="O170" s="2">
        <f>COUNTIFS(Data[Account],$C170,Data[Date],"&gt;="&amp;O$4,Data[Date],"&lt;"&amp;EDATE(O$4,1))</f>
        <v>0</v>
      </c>
      <c r="P170" s="2">
        <f>COUNTIFS(Data[Account],$C170,Data[Date],"&gt;="&amp;P$4,Data[Date],"&lt;"&amp;EDATE(P$4,1))</f>
        <v>0</v>
      </c>
      <c r="Q170" s="2">
        <f>COUNTIFS(Data[Account],$C170,Data[Date],"&gt;="&amp;Q$4,Data[Date],"&lt;"&amp;EDATE(Q$4,1))</f>
        <v>0</v>
      </c>
      <c r="R170" s="2">
        <f>COUNTIFS(Data[Account],$C170,Data[Date],"&gt;="&amp;R$4,Data[Date],"&lt;"&amp;EDATE(R$4,1))</f>
        <v>0</v>
      </c>
      <c r="S170" s="2">
        <f>COUNTIFS(Data[Account],$C170,Data[Date],"&gt;="&amp;S$4,Data[Date],"&lt;"&amp;EDATE(S$4,1))</f>
        <v>0</v>
      </c>
      <c r="T170" s="2">
        <f>COUNTIFS(Data[Account],$C170,Data[Date],"&gt;="&amp;T$4,Data[Date],"&lt;"&amp;EDATE(T$4,1))</f>
        <v>0</v>
      </c>
      <c r="U170" s="2">
        <f>COUNTIFS(Data[Account],$C170,Data[Date],"&gt;="&amp;U$4,Data[Date],"&lt;"&amp;EDATE(U$4,1))</f>
        <v>0</v>
      </c>
      <c r="V170" s="2">
        <f>COUNTIFS(Data[Account],$C170,Data[Date],"&gt;="&amp;V$4,Data[Date],"&lt;"&amp;EDATE(V$4,1))</f>
        <v>0</v>
      </c>
      <c r="W170" s="2">
        <f>COUNTIFS(Data[Account],$C170,Data[Date],"&gt;="&amp;W$4,Data[Date],"&lt;"&amp;EDATE(W$4,1))</f>
        <v>0</v>
      </c>
      <c r="X170" s="2">
        <f>COUNTIFS(Data[Account],$C170,Data[Date],"&gt;="&amp;X$4,Data[Date],"&lt;"&amp;EDATE(X$4,1))</f>
        <v>0</v>
      </c>
      <c r="Y170" s="2">
        <f>COUNTIFS(Data[Account],$C170,Data[Date],"&gt;="&amp;Y$4,Data[Date],"&lt;"&amp;EDATE(Y$4,1))</f>
        <v>0</v>
      </c>
      <c r="Z170" s="2">
        <f>COUNTIFS(Data[Account],$C170,Data[Date],"&gt;="&amp;Z$4,Data[Date],"&lt;"&amp;EDATE(Z$4,1))</f>
        <v>0</v>
      </c>
      <c r="AA170" s="2">
        <f>COUNTIFS(Data[Account],$C170,Data[Date],"&gt;="&amp;AA$4,Data[Date],"&lt;"&amp;EDATE(AA$4,1))</f>
        <v>0</v>
      </c>
      <c r="AB170" s="2">
        <f>COUNTIFS(Data[Account],$C170,Data[Date],"&gt;="&amp;AB$4,Data[Date],"&lt;"&amp;EDATE(AB$4,1))</f>
        <v>0</v>
      </c>
    </row>
    <row r="171" spans="2:28" x14ac:dyDescent="0.25">
      <c r="B171" s="3">
        <f>MAX($B$4:B170)+1</f>
        <v>167</v>
      </c>
      <c r="C171" t="str" cm="1">
        <f t="array" ref="C171">IFERROR(INDEX(Data[Account],MATCH(0,INDEX(COUNTIF($C$4:C170,Data[Account]),0),0)),"")</f>
        <v/>
      </c>
      <c r="D171" s="1" t="str" cm="1">
        <f t="array" ref="D171">IFERROR(_xlfn.SINGLE(INDEX(Data[Date],_xlfn.AGGREGATE(15,6,1/(Data[Account]=C171)*(ROW(Data[Account])-ROW(Data[[#Headers],[Account]])),1))),"")</f>
        <v/>
      </c>
      <c r="E171" s="2">
        <f>COUNTIFS(Data[Account],$C171,Data[Date],"&gt;="&amp;E$4,Data[Date],"&lt;"&amp;EDATE(E$4,1))</f>
        <v>0</v>
      </c>
      <c r="F171" s="2">
        <f>COUNTIFS(Data[Account],$C171,Data[Date],"&gt;="&amp;F$4,Data[Date],"&lt;"&amp;EDATE(F$4,1))</f>
        <v>0</v>
      </c>
      <c r="G171" s="2">
        <f>COUNTIFS(Data[Account],$C171,Data[Date],"&gt;="&amp;G$4,Data[Date],"&lt;"&amp;EDATE(G$4,1))</f>
        <v>0</v>
      </c>
      <c r="H171" s="2">
        <f>COUNTIFS(Data[Account],$C171,Data[Date],"&gt;="&amp;H$4,Data[Date],"&lt;"&amp;EDATE(H$4,1))</f>
        <v>0</v>
      </c>
      <c r="I171" s="2">
        <f>COUNTIFS(Data[Account],$C171,Data[Date],"&gt;="&amp;I$4,Data[Date],"&lt;"&amp;EDATE(I$4,1))</f>
        <v>0</v>
      </c>
      <c r="J171" s="2">
        <f>COUNTIFS(Data[Account],$C171,Data[Date],"&gt;="&amp;J$4,Data[Date],"&lt;"&amp;EDATE(J$4,1))</f>
        <v>0</v>
      </c>
      <c r="K171" s="2">
        <f>COUNTIFS(Data[Account],$C171,Data[Date],"&gt;="&amp;K$4,Data[Date],"&lt;"&amp;EDATE(K$4,1))</f>
        <v>0</v>
      </c>
      <c r="L171" s="2">
        <f>COUNTIFS(Data[Account],$C171,Data[Date],"&gt;="&amp;L$4,Data[Date],"&lt;"&amp;EDATE(L$4,1))</f>
        <v>0</v>
      </c>
      <c r="M171" s="2">
        <f>COUNTIFS(Data[Account],$C171,Data[Date],"&gt;="&amp;M$4,Data[Date],"&lt;"&amp;EDATE(M$4,1))</f>
        <v>0</v>
      </c>
      <c r="N171" s="2">
        <f>COUNTIFS(Data[Account],$C171,Data[Date],"&gt;="&amp;N$4,Data[Date],"&lt;"&amp;EDATE(N$4,1))</f>
        <v>0</v>
      </c>
      <c r="O171" s="2">
        <f>COUNTIFS(Data[Account],$C171,Data[Date],"&gt;="&amp;O$4,Data[Date],"&lt;"&amp;EDATE(O$4,1))</f>
        <v>0</v>
      </c>
      <c r="P171" s="2">
        <f>COUNTIFS(Data[Account],$C171,Data[Date],"&gt;="&amp;P$4,Data[Date],"&lt;"&amp;EDATE(P$4,1))</f>
        <v>0</v>
      </c>
      <c r="Q171" s="2">
        <f>COUNTIFS(Data[Account],$C171,Data[Date],"&gt;="&amp;Q$4,Data[Date],"&lt;"&amp;EDATE(Q$4,1))</f>
        <v>0</v>
      </c>
      <c r="R171" s="2">
        <f>COUNTIFS(Data[Account],$C171,Data[Date],"&gt;="&amp;R$4,Data[Date],"&lt;"&amp;EDATE(R$4,1))</f>
        <v>0</v>
      </c>
      <c r="S171" s="2">
        <f>COUNTIFS(Data[Account],$C171,Data[Date],"&gt;="&amp;S$4,Data[Date],"&lt;"&amp;EDATE(S$4,1))</f>
        <v>0</v>
      </c>
      <c r="T171" s="2">
        <f>COUNTIFS(Data[Account],$C171,Data[Date],"&gt;="&amp;T$4,Data[Date],"&lt;"&amp;EDATE(T$4,1))</f>
        <v>0</v>
      </c>
      <c r="U171" s="2">
        <f>COUNTIFS(Data[Account],$C171,Data[Date],"&gt;="&amp;U$4,Data[Date],"&lt;"&amp;EDATE(U$4,1))</f>
        <v>0</v>
      </c>
      <c r="V171" s="2">
        <f>COUNTIFS(Data[Account],$C171,Data[Date],"&gt;="&amp;V$4,Data[Date],"&lt;"&amp;EDATE(V$4,1))</f>
        <v>0</v>
      </c>
      <c r="W171" s="2">
        <f>COUNTIFS(Data[Account],$C171,Data[Date],"&gt;="&amp;W$4,Data[Date],"&lt;"&amp;EDATE(W$4,1))</f>
        <v>0</v>
      </c>
      <c r="X171" s="2">
        <f>COUNTIFS(Data[Account],$C171,Data[Date],"&gt;="&amp;X$4,Data[Date],"&lt;"&amp;EDATE(X$4,1))</f>
        <v>0</v>
      </c>
      <c r="Y171" s="2">
        <f>COUNTIFS(Data[Account],$C171,Data[Date],"&gt;="&amp;Y$4,Data[Date],"&lt;"&amp;EDATE(Y$4,1))</f>
        <v>0</v>
      </c>
      <c r="Z171" s="2">
        <f>COUNTIFS(Data[Account],$C171,Data[Date],"&gt;="&amp;Z$4,Data[Date],"&lt;"&amp;EDATE(Z$4,1))</f>
        <v>0</v>
      </c>
      <c r="AA171" s="2">
        <f>COUNTIFS(Data[Account],$C171,Data[Date],"&gt;="&amp;AA$4,Data[Date],"&lt;"&amp;EDATE(AA$4,1))</f>
        <v>0</v>
      </c>
      <c r="AB171" s="2">
        <f>COUNTIFS(Data[Account],$C171,Data[Date],"&gt;="&amp;AB$4,Data[Date],"&lt;"&amp;EDATE(AB$4,1))</f>
        <v>0</v>
      </c>
    </row>
    <row r="172" spans="2:28" x14ac:dyDescent="0.25">
      <c r="B172" s="3">
        <f>MAX($B$4:B171)+1</f>
        <v>168</v>
      </c>
      <c r="C172" t="str" cm="1">
        <f t="array" ref="C172">IFERROR(INDEX(Data[Account],MATCH(0,INDEX(COUNTIF($C$4:C171,Data[Account]),0),0)),"")</f>
        <v/>
      </c>
      <c r="D172" s="1" t="str" cm="1">
        <f t="array" ref="D172">IFERROR(_xlfn.SINGLE(INDEX(Data[Date],_xlfn.AGGREGATE(15,6,1/(Data[Account]=C172)*(ROW(Data[Account])-ROW(Data[[#Headers],[Account]])),1))),"")</f>
        <v/>
      </c>
      <c r="E172" s="2">
        <f>COUNTIFS(Data[Account],$C172,Data[Date],"&gt;="&amp;E$4,Data[Date],"&lt;"&amp;EDATE(E$4,1))</f>
        <v>0</v>
      </c>
      <c r="F172" s="2">
        <f>COUNTIFS(Data[Account],$C172,Data[Date],"&gt;="&amp;F$4,Data[Date],"&lt;"&amp;EDATE(F$4,1))</f>
        <v>0</v>
      </c>
      <c r="G172" s="2">
        <f>COUNTIFS(Data[Account],$C172,Data[Date],"&gt;="&amp;G$4,Data[Date],"&lt;"&amp;EDATE(G$4,1))</f>
        <v>0</v>
      </c>
      <c r="H172" s="2">
        <f>COUNTIFS(Data[Account],$C172,Data[Date],"&gt;="&amp;H$4,Data[Date],"&lt;"&amp;EDATE(H$4,1))</f>
        <v>0</v>
      </c>
      <c r="I172" s="2">
        <f>COUNTIFS(Data[Account],$C172,Data[Date],"&gt;="&amp;I$4,Data[Date],"&lt;"&amp;EDATE(I$4,1))</f>
        <v>0</v>
      </c>
      <c r="J172" s="2">
        <f>COUNTIFS(Data[Account],$C172,Data[Date],"&gt;="&amp;J$4,Data[Date],"&lt;"&amp;EDATE(J$4,1))</f>
        <v>0</v>
      </c>
      <c r="K172" s="2">
        <f>COUNTIFS(Data[Account],$C172,Data[Date],"&gt;="&amp;K$4,Data[Date],"&lt;"&amp;EDATE(K$4,1))</f>
        <v>0</v>
      </c>
      <c r="L172" s="2">
        <f>COUNTIFS(Data[Account],$C172,Data[Date],"&gt;="&amp;L$4,Data[Date],"&lt;"&amp;EDATE(L$4,1))</f>
        <v>0</v>
      </c>
      <c r="M172" s="2">
        <f>COUNTIFS(Data[Account],$C172,Data[Date],"&gt;="&amp;M$4,Data[Date],"&lt;"&amp;EDATE(M$4,1))</f>
        <v>0</v>
      </c>
      <c r="N172" s="2">
        <f>COUNTIFS(Data[Account],$C172,Data[Date],"&gt;="&amp;N$4,Data[Date],"&lt;"&amp;EDATE(N$4,1))</f>
        <v>0</v>
      </c>
      <c r="O172" s="2">
        <f>COUNTIFS(Data[Account],$C172,Data[Date],"&gt;="&amp;O$4,Data[Date],"&lt;"&amp;EDATE(O$4,1))</f>
        <v>0</v>
      </c>
      <c r="P172" s="2">
        <f>COUNTIFS(Data[Account],$C172,Data[Date],"&gt;="&amp;P$4,Data[Date],"&lt;"&amp;EDATE(P$4,1))</f>
        <v>0</v>
      </c>
      <c r="Q172" s="2">
        <f>COUNTIFS(Data[Account],$C172,Data[Date],"&gt;="&amp;Q$4,Data[Date],"&lt;"&amp;EDATE(Q$4,1))</f>
        <v>0</v>
      </c>
      <c r="R172" s="2">
        <f>COUNTIFS(Data[Account],$C172,Data[Date],"&gt;="&amp;R$4,Data[Date],"&lt;"&amp;EDATE(R$4,1))</f>
        <v>0</v>
      </c>
      <c r="S172" s="2">
        <f>COUNTIFS(Data[Account],$C172,Data[Date],"&gt;="&amp;S$4,Data[Date],"&lt;"&amp;EDATE(S$4,1))</f>
        <v>0</v>
      </c>
      <c r="T172" s="2">
        <f>COUNTIFS(Data[Account],$C172,Data[Date],"&gt;="&amp;T$4,Data[Date],"&lt;"&amp;EDATE(T$4,1))</f>
        <v>0</v>
      </c>
      <c r="U172" s="2">
        <f>COUNTIFS(Data[Account],$C172,Data[Date],"&gt;="&amp;U$4,Data[Date],"&lt;"&amp;EDATE(U$4,1))</f>
        <v>0</v>
      </c>
      <c r="V172" s="2">
        <f>COUNTIFS(Data[Account],$C172,Data[Date],"&gt;="&amp;V$4,Data[Date],"&lt;"&amp;EDATE(V$4,1))</f>
        <v>0</v>
      </c>
      <c r="W172" s="2">
        <f>COUNTIFS(Data[Account],$C172,Data[Date],"&gt;="&amp;W$4,Data[Date],"&lt;"&amp;EDATE(W$4,1))</f>
        <v>0</v>
      </c>
      <c r="X172" s="2">
        <f>COUNTIFS(Data[Account],$C172,Data[Date],"&gt;="&amp;X$4,Data[Date],"&lt;"&amp;EDATE(X$4,1))</f>
        <v>0</v>
      </c>
      <c r="Y172" s="2">
        <f>COUNTIFS(Data[Account],$C172,Data[Date],"&gt;="&amp;Y$4,Data[Date],"&lt;"&amp;EDATE(Y$4,1))</f>
        <v>0</v>
      </c>
      <c r="Z172" s="2">
        <f>COUNTIFS(Data[Account],$C172,Data[Date],"&gt;="&amp;Z$4,Data[Date],"&lt;"&amp;EDATE(Z$4,1))</f>
        <v>0</v>
      </c>
      <c r="AA172" s="2">
        <f>COUNTIFS(Data[Account],$C172,Data[Date],"&gt;="&amp;AA$4,Data[Date],"&lt;"&amp;EDATE(AA$4,1))</f>
        <v>0</v>
      </c>
      <c r="AB172" s="2">
        <f>COUNTIFS(Data[Account],$C172,Data[Date],"&gt;="&amp;AB$4,Data[Date],"&lt;"&amp;EDATE(AB$4,1))</f>
        <v>0</v>
      </c>
    </row>
    <row r="173" spans="2:28" x14ac:dyDescent="0.25">
      <c r="B173" s="3">
        <f>MAX($B$4:B172)+1</f>
        <v>169</v>
      </c>
      <c r="C173" t="str" cm="1">
        <f t="array" ref="C173">IFERROR(INDEX(Data[Account],MATCH(0,INDEX(COUNTIF($C$4:C172,Data[Account]),0),0)),"")</f>
        <v/>
      </c>
      <c r="D173" s="1" t="str" cm="1">
        <f t="array" ref="D173">IFERROR(_xlfn.SINGLE(INDEX(Data[Date],_xlfn.AGGREGATE(15,6,1/(Data[Account]=C173)*(ROW(Data[Account])-ROW(Data[[#Headers],[Account]])),1))),"")</f>
        <v/>
      </c>
      <c r="E173" s="2">
        <f>COUNTIFS(Data[Account],$C173,Data[Date],"&gt;="&amp;E$4,Data[Date],"&lt;"&amp;EDATE(E$4,1))</f>
        <v>0</v>
      </c>
      <c r="F173" s="2">
        <f>COUNTIFS(Data[Account],$C173,Data[Date],"&gt;="&amp;F$4,Data[Date],"&lt;"&amp;EDATE(F$4,1))</f>
        <v>0</v>
      </c>
      <c r="G173" s="2">
        <f>COUNTIFS(Data[Account],$C173,Data[Date],"&gt;="&amp;G$4,Data[Date],"&lt;"&amp;EDATE(G$4,1))</f>
        <v>0</v>
      </c>
      <c r="H173" s="2">
        <f>COUNTIFS(Data[Account],$C173,Data[Date],"&gt;="&amp;H$4,Data[Date],"&lt;"&amp;EDATE(H$4,1))</f>
        <v>0</v>
      </c>
      <c r="I173" s="2">
        <f>COUNTIFS(Data[Account],$C173,Data[Date],"&gt;="&amp;I$4,Data[Date],"&lt;"&amp;EDATE(I$4,1))</f>
        <v>0</v>
      </c>
      <c r="J173" s="2">
        <f>COUNTIFS(Data[Account],$C173,Data[Date],"&gt;="&amp;J$4,Data[Date],"&lt;"&amp;EDATE(J$4,1))</f>
        <v>0</v>
      </c>
      <c r="K173" s="2">
        <f>COUNTIFS(Data[Account],$C173,Data[Date],"&gt;="&amp;K$4,Data[Date],"&lt;"&amp;EDATE(K$4,1))</f>
        <v>0</v>
      </c>
      <c r="L173" s="2">
        <f>COUNTIFS(Data[Account],$C173,Data[Date],"&gt;="&amp;L$4,Data[Date],"&lt;"&amp;EDATE(L$4,1))</f>
        <v>0</v>
      </c>
      <c r="M173" s="2">
        <f>COUNTIFS(Data[Account],$C173,Data[Date],"&gt;="&amp;M$4,Data[Date],"&lt;"&amp;EDATE(M$4,1))</f>
        <v>0</v>
      </c>
      <c r="N173" s="2">
        <f>COUNTIFS(Data[Account],$C173,Data[Date],"&gt;="&amp;N$4,Data[Date],"&lt;"&amp;EDATE(N$4,1))</f>
        <v>0</v>
      </c>
      <c r="O173" s="2">
        <f>COUNTIFS(Data[Account],$C173,Data[Date],"&gt;="&amp;O$4,Data[Date],"&lt;"&amp;EDATE(O$4,1))</f>
        <v>0</v>
      </c>
      <c r="P173" s="2">
        <f>COUNTIFS(Data[Account],$C173,Data[Date],"&gt;="&amp;P$4,Data[Date],"&lt;"&amp;EDATE(P$4,1))</f>
        <v>0</v>
      </c>
      <c r="Q173" s="2">
        <f>COUNTIFS(Data[Account],$C173,Data[Date],"&gt;="&amp;Q$4,Data[Date],"&lt;"&amp;EDATE(Q$4,1))</f>
        <v>0</v>
      </c>
      <c r="R173" s="2">
        <f>COUNTIFS(Data[Account],$C173,Data[Date],"&gt;="&amp;R$4,Data[Date],"&lt;"&amp;EDATE(R$4,1))</f>
        <v>0</v>
      </c>
      <c r="S173" s="2">
        <f>COUNTIFS(Data[Account],$C173,Data[Date],"&gt;="&amp;S$4,Data[Date],"&lt;"&amp;EDATE(S$4,1))</f>
        <v>0</v>
      </c>
      <c r="T173" s="2">
        <f>COUNTIFS(Data[Account],$C173,Data[Date],"&gt;="&amp;T$4,Data[Date],"&lt;"&amp;EDATE(T$4,1))</f>
        <v>0</v>
      </c>
      <c r="U173" s="2">
        <f>COUNTIFS(Data[Account],$C173,Data[Date],"&gt;="&amp;U$4,Data[Date],"&lt;"&amp;EDATE(U$4,1))</f>
        <v>0</v>
      </c>
      <c r="V173" s="2">
        <f>COUNTIFS(Data[Account],$C173,Data[Date],"&gt;="&amp;V$4,Data[Date],"&lt;"&amp;EDATE(V$4,1))</f>
        <v>0</v>
      </c>
      <c r="W173" s="2">
        <f>COUNTIFS(Data[Account],$C173,Data[Date],"&gt;="&amp;W$4,Data[Date],"&lt;"&amp;EDATE(W$4,1))</f>
        <v>0</v>
      </c>
      <c r="X173" s="2">
        <f>COUNTIFS(Data[Account],$C173,Data[Date],"&gt;="&amp;X$4,Data[Date],"&lt;"&amp;EDATE(X$4,1))</f>
        <v>0</v>
      </c>
      <c r="Y173" s="2">
        <f>COUNTIFS(Data[Account],$C173,Data[Date],"&gt;="&amp;Y$4,Data[Date],"&lt;"&amp;EDATE(Y$4,1))</f>
        <v>0</v>
      </c>
      <c r="Z173" s="2">
        <f>COUNTIFS(Data[Account],$C173,Data[Date],"&gt;="&amp;Z$4,Data[Date],"&lt;"&amp;EDATE(Z$4,1))</f>
        <v>0</v>
      </c>
      <c r="AA173" s="2">
        <f>COUNTIFS(Data[Account],$C173,Data[Date],"&gt;="&amp;AA$4,Data[Date],"&lt;"&amp;EDATE(AA$4,1))</f>
        <v>0</v>
      </c>
      <c r="AB173" s="2">
        <f>COUNTIFS(Data[Account],$C173,Data[Date],"&gt;="&amp;AB$4,Data[Date],"&lt;"&amp;EDATE(AB$4,1))</f>
        <v>0</v>
      </c>
    </row>
    <row r="174" spans="2:28" x14ac:dyDescent="0.25">
      <c r="B174" s="3">
        <f>MAX($B$4:B173)+1</f>
        <v>170</v>
      </c>
      <c r="C174" t="str" cm="1">
        <f t="array" ref="C174">IFERROR(INDEX(Data[Account],MATCH(0,INDEX(COUNTIF($C$4:C173,Data[Account]),0),0)),"")</f>
        <v/>
      </c>
      <c r="D174" s="1" t="str" cm="1">
        <f t="array" ref="D174">IFERROR(_xlfn.SINGLE(INDEX(Data[Date],_xlfn.AGGREGATE(15,6,1/(Data[Account]=C174)*(ROW(Data[Account])-ROW(Data[[#Headers],[Account]])),1))),"")</f>
        <v/>
      </c>
      <c r="E174" s="2">
        <f>COUNTIFS(Data[Account],$C174,Data[Date],"&gt;="&amp;E$4,Data[Date],"&lt;"&amp;EDATE(E$4,1))</f>
        <v>0</v>
      </c>
      <c r="F174" s="2">
        <f>COUNTIFS(Data[Account],$C174,Data[Date],"&gt;="&amp;F$4,Data[Date],"&lt;"&amp;EDATE(F$4,1))</f>
        <v>0</v>
      </c>
      <c r="G174" s="2">
        <f>COUNTIFS(Data[Account],$C174,Data[Date],"&gt;="&amp;G$4,Data[Date],"&lt;"&amp;EDATE(G$4,1))</f>
        <v>0</v>
      </c>
      <c r="H174" s="2">
        <f>COUNTIFS(Data[Account],$C174,Data[Date],"&gt;="&amp;H$4,Data[Date],"&lt;"&amp;EDATE(H$4,1))</f>
        <v>0</v>
      </c>
      <c r="I174" s="2">
        <f>COUNTIFS(Data[Account],$C174,Data[Date],"&gt;="&amp;I$4,Data[Date],"&lt;"&amp;EDATE(I$4,1))</f>
        <v>0</v>
      </c>
      <c r="J174" s="2">
        <f>COUNTIFS(Data[Account],$C174,Data[Date],"&gt;="&amp;J$4,Data[Date],"&lt;"&amp;EDATE(J$4,1))</f>
        <v>0</v>
      </c>
      <c r="K174" s="2">
        <f>COUNTIFS(Data[Account],$C174,Data[Date],"&gt;="&amp;K$4,Data[Date],"&lt;"&amp;EDATE(K$4,1))</f>
        <v>0</v>
      </c>
      <c r="L174" s="2">
        <f>COUNTIFS(Data[Account],$C174,Data[Date],"&gt;="&amp;L$4,Data[Date],"&lt;"&amp;EDATE(L$4,1))</f>
        <v>0</v>
      </c>
      <c r="M174" s="2">
        <f>COUNTIFS(Data[Account],$C174,Data[Date],"&gt;="&amp;M$4,Data[Date],"&lt;"&amp;EDATE(M$4,1))</f>
        <v>0</v>
      </c>
      <c r="N174" s="2">
        <f>COUNTIFS(Data[Account],$C174,Data[Date],"&gt;="&amp;N$4,Data[Date],"&lt;"&amp;EDATE(N$4,1))</f>
        <v>0</v>
      </c>
      <c r="O174" s="2">
        <f>COUNTIFS(Data[Account],$C174,Data[Date],"&gt;="&amp;O$4,Data[Date],"&lt;"&amp;EDATE(O$4,1))</f>
        <v>0</v>
      </c>
      <c r="P174" s="2">
        <f>COUNTIFS(Data[Account],$C174,Data[Date],"&gt;="&amp;P$4,Data[Date],"&lt;"&amp;EDATE(P$4,1))</f>
        <v>0</v>
      </c>
      <c r="Q174" s="2">
        <f>COUNTIFS(Data[Account],$C174,Data[Date],"&gt;="&amp;Q$4,Data[Date],"&lt;"&amp;EDATE(Q$4,1))</f>
        <v>0</v>
      </c>
      <c r="R174" s="2">
        <f>COUNTIFS(Data[Account],$C174,Data[Date],"&gt;="&amp;R$4,Data[Date],"&lt;"&amp;EDATE(R$4,1))</f>
        <v>0</v>
      </c>
      <c r="S174" s="2">
        <f>COUNTIFS(Data[Account],$C174,Data[Date],"&gt;="&amp;S$4,Data[Date],"&lt;"&amp;EDATE(S$4,1))</f>
        <v>0</v>
      </c>
      <c r="T174" s="2">
        <f>COUNTIFS(Data[Account],$C174,Data[Date],"&gt;="&amp;T$4,Data[Date],"&lt;"&amp;EDATE(T$4,1))</f>
        <v>0</v>
      </c>
      <c r="U174" s="2">
        <f>COUNTIFS(Data[Account],$C174,Data[Date],"&gt;="&amp;U$4,Data[Date],"&lt;"&amp;EDATE(U$4,1))</f>
        <v>0</v>
      </c>
      <c r="V174" s="2">
        <f>COUNTIFS(Data[Account],$C174,Data[Date],"&gt;="&amp;V$4,Data[Date],"&lt;"&amp;EDATE(V$4,1))</f>
        <v>0</v>
      </c>
      <c r="W174" s="2">
        <f>COUNTIFS(Data[Account],$C174,Data[Date],"&gt;="&amp;W$4,Data[Date],"&lt;"&amp;EDATE(W$4,1))</f>
        <v>0</v>
      </c>
      <c r="X174" s="2">
        <f>COUNTIFS(Data[Account],$C174,Data[Date],"&gt;="&amp;X$4,Data[Date],"&lt;"&amp;EDATE(X$4,1))</f>
        <v>0</v>
      </c>
      <c r="Y174" s="2">
        <f>COUNTIFS(Data[Account],$C174,Data[Date],"&gt;="&amp;Y$4,Data[Date],"&lt;"&amp;EDATE(Y$4,1))</f>
        <v>0</v>
      </c>
      <c r="Z174" s="2">
        <f>COUNTIFS(Data[Account],$C174,Data[Date],"&gt;="&amp;Z$4,Data[Date],"&lt;"&amp;EDATE(Z$4,1))</f>
        <v>0</v>
      </c>
      <c r="AA174" s="2">
        <f>COUNTIFS(Data[Account],$C174,Data[Date],"&gt;="&amp;AA$4,Data[Date],"&lt;"&amp;EDATE(AA$4,1))</f>
        <v>0</v>
      </c>
      <c r="AB174" s="2">
        <f>COUNTIFS(Data[Account],$C174,Data[Date],"&gt;="&amp;AB$4,Data[Date],"&lt;"&amp;EDATE(AB$4,1))</f>
        <v>0</v>
      </c>
    </row>
    <row r="175" spans="2:28" x14ac:dyDescent="0.25">
      <c r="B175" s="3">
        <f>MAX($B$4:B174)+1</f>
        <v>171</v>
      </c>
      <c r="C175" t="str" cm="1">
        <f t="array" ref="C175">IFERROR(INDEX(Data[Account],MATCH(0,INDEX(COUNTIF($C$4:C174,Data[Account]),0),0)),"")</f>
        <v/>
      </c>
      <c r="D175" s="1" t="str" cm="1">
        <f t="array" ref="D175">IFERROR(_xlfn.SINGLE(INDEX(Data[Date],_xlfn.AGGREGATE(15,6,1/(Data[Account]=C175)*(ROW(Data[Account])-ROW(Data[[#Headers],[Account]])),1))),"")</f>
        <v/>
      </c>
      <c r="E175" s="2">
        <f>COUNTIFS(Data[Account],$C175,Data[Date],"&gt;="&amp;E$4,Data[Date],"&lt;"&amp;EDATE(E$4,1))</f>
        <v>0</v>
      </c>
      <c r="F175" s="2">
        <f>COUNTIFS(Data[Account],$C175,Data[Date],"&gt;="&amp;F$4,Data[Date],"&lt;"&amp;EDATE(F$4,1))</f>
        <v>0</v>
      </c>
      <c r="G175" s="2">
        <f>COUNTIFS(Data[Account],$C175,Data[Date],"&gt;="&amp;G$4,Data[Date],"&lt;"&amp;EDATE(G$4,1))</f>
        <v>0</v>
      </c>
      <c r="H175" s="2">
        <f>COUNTIFS(Data[Account],$C175,Data[Date],"&gt;="&amp;H$4,Data[Date],"&lt;"&amp;EDATE(H$4,1))</f>
        <v>0</v>
      </c>
      <c r="I175" s="2">
        <f>COUNTIFS(Data[Account],$C175,Data[Date],"&gt;="&amp;I$4,Data[Date],"&lt;"&amp;EDATE(I$4,1))</f>
        <v>0</v>
      </c>
      <c r="J175" s="2">
        <f>COUNTIFS(Data[Account],$C175,Data[Date],"&gt;="&amp;J$4,Data[Date],"&lt;"&amp;EDATE(J$4,1))</f>
        <v>0</v>
      </c>
      <c r="K175" s="2">
        <f>COUNTIFS(Data[Account],$C175,Data[Date],"&gt;="&amp;K$4,Data[Date],"&lt;"&amp;EDATE(K$4,1))</f>
        <v>0</v>
      </c>
      <c r="L175" s="2">
        <f>COUNTIFS(Data[Account],$C175,Data[Date],"&gt;="&amp;L$4,Data[Date],"&lt;"&amp;EDATE(L$4,1))</f>
        <v>0</v>
      </c>
      <c r="M175" s="2">
        <f>COUNTIFS(Data[Account],$C175,Data[Date],"&gt;="&amp;M$4,Data[Date],"&lt;"&amp;EDATE(M$4,1))</f>
        <v>0</v>
      </c>
      <c r="N175" s="2">
        <f>COUNTIFS(Data[Account],$C175,Data[Date],"&gt;="&amp;N$4,Data[Date],"&lt;"&amp;EDATE(N$4,1))</f>
        <v>0</v>
      </c>
      <c r="O175" s="2">
        <f>COUNTIFS(Data[Account],$C175,Data[Date],"&gt;="&amp;O$4,Data[Date],"&lt;"&amp;EDATE(O$4,1))</f>
        <v>0</v>
      </c>
      <c r="P175" s="2">
        <f>COUNTIFS(Data[Account],$C175,Data[Date],"&gt;="&amp;P$4,Data[Date],"&lt;"&amp;EDATE(P$4,1))</f>
        <v>0</v>
      </c>
      <c r="Q175" s="2">
        <f>COUNTIFS(Data[Account],$C175,Data[Date],"&gt;="&amp;Q$4,Data[Date],"&lt;"&amp;EDATE(Q$4,1))</f>
        <v>0</v>
      </c>
      <c r="R175" s="2">
        <f>COUNTIFS(Data[Account],$C175,Data[Date],"&gt;="&amp;R$4,Data[Date],"&lt;"&amp;EDATE(R$4,1))</f>
        <v>0</v>
      </c>
      <c r="S175" s="2">
        <f>COUNTIFS(Data[Account],$C175,Data[Date],"&gt;="&amp;S$4,Data[Date],"&lt;"&amp;EDATE(S$4,1))</f>
        <v>0</v>
      </c>
      <c r="T175" s="2">
        <f>COUNTIFS(Data[Account],$C175,Data[Date],"&gt;="&amp;T$4,Data[Date],"&lt;"&amp;EDATE(T$4,1))</f>
        <v>0</v>
      </c>
      <c r="U175" s="2">
        <f>COUNTIFS(Data[Account],$C175,Data[Date],"&gt;="&amp;U$4,Data[Date],"&lt;"&amp;EDATE(U$4,1))</f>
        <v>0</v>
      </c>
      <c r="V175" s="2">
        <f>COUNTIFS(Data[Account],$C175,Data[Date],"&gt;="&amp;V$4,Data[Date],"&lt;"&amp;EDATE(V$4,1))</f>
        <v>0</v>
      </c>
      <c r="W175" s="2">
        <f>COUNTIFS(Data[Account],$C175,Data[Date],"&gt;="&amp;W$4,Data[Date],"&lt;"&amp;EDATE(W$4,1))</f>
        <v>0</v>
      </c>
      <c r="X175" s="2">
        <f>COUNTIFS(Data[Account],$C175,Data[Date],"&gt;="&amp;X$4,Data[Date],"&lt;"&amp;EDATE(X$4,1))</f>
        <v>0</v>
      </c>
      <c r="Y175" s="2">
        <f>COUNTIFS(Data[Account],$C175,Data[Date],"&gt;="&amp;Y$4,Data[Date],"&lt;"&amp;EDATE(Y$4,1))</f>
        <v>0</v>
      </c>
      <c r="Z175" s="2">
        <f>COUNTIFS(Data[Account],$C175,Data[Date],"&gt;="&amp;Z$4,Data[Date],"&lt;"&amp;EDATE(Z$4,1))</f>
        <v>0</v>
      </c>
      <c r="AA175" s="2">
        <f>COUNTIFS(Data[Account],$C175,Data[Date],"&gt;="&amp;AA$4,Data[Date],"&lt;"&amp;EDATE(AA$4,1))</f>
        <v>0</v>
      </c>
      <c r="AB175" s="2">
        <f>COUNTIFS(Data[Account],$C175,Data[Date],"&gt;="&amp;AB$4,Data[Date],"&lt;"&amp;EDATE(AB$4,1))</f>
        <v>0</v>
      </c>
    </row>
    <row r="176" spans="2:28" x14ac:dyDescent="0.25">
      <c r="B176" s="3">
        <f>MAX($B$4:B175)+1</f>
        <v>172</v>
      </c>
      <c r="C176" t="str" cm="1">
        <f t="array" ref="C176">IFERROR(INDEX(Data[Account],MATCH(0,INDEX(COUNTIF($C$4:C175,Data[Account]),0),0)),"")</f>
        <v/>
      </c>
      <c r="D176" s="1" t="str" cm="1">
        <f t="array" ref="D176">IFERROR(_xlfn.SINGLE(INDEX(Data[Date],_xlfn.AGGREGATE(15,6,1/(Data[Account]=C176)*(ROW(Data[Account])-ROW(Data[[#Headers],[Account]])),1))),"")</f>
        <v/>
      </c>
      <c r="E176" s="2">
        <f>COUNTIFS(Data[Account],$C176,Data[Date],"&gt;="&amp;E$4,Data[Date],"&lt;"&amp;EDATE(E$4,1))</f>
        <v>0</v>
      </c>
      <c r="F176" s="2">
        <f>COUNTIFS(Data[Account],$C176,Data[Date],"&gt;="&amp;F$4,Data[Date],"&lt;"&amp;EDATE(F$4,1))</f>
        <v>0</v>
      </c>
      <c r="G176" s="2">
        <f>COUNTIFS(Data[Account],$C176,Data[Date],"&gt;="&amp;G$4,Data[Date],"&lt;"&amp;EDATE(G$4,1))</f>
        <v>0</v>
      </c>
      <c r="H176" s="2">
        <f>COUNTIFS(Data[Account],$C176,Data[Date],"&gt;="&amp;H$4,Data[Date],"&lt;"&amp;EDATE(H$4,1))</f>
        <v>0</v>
      </c>
      <c r="I176" s="2">
        <f>COUNTIFS(Data[Account],$C176,Data[Date],"&gt;="&amp;I$4,Data[Date],"&lt;"&amp;EDATE(I$4,1))</f>
        <v>0</v>
      </c>
      <c r="J176" s="2">
        <f>COUNTIFS(Data[Account],$C176,Data[Date],"&gt;="&amp;J$4,Data[Date],"&lt;"&amp;EDATE(J$4,1))</f>
        <v>0</v>
      </c>
      <c r="K176" s="2">
        <f>COUNTIFS(Data[Account],$C176,Data[Date],"&gt;="&amp;K$4,Data[Date],"&lt;"&amp;EDATE(K$4,1))</f>
        <v>0</v>
      </c>
      <c r="L176" s="2">
        <f>COUNTIFS(Data[Account],$C176,Data[Date],"&gt;="&amp;L$4,Data[Date],"&lt;"&amp;EDATE(L$4,1))</f>
        <v>0</v>
      </c>
      <c r="M176" s="2">
        <f>COUNTIFS(Data[Account],$C176,Data[Date],"&gt;="&amp;M$4,Data[Date],"&lt;"&amp;EDATE(M$4,1))</f>
        <v>0</v>
      </c>
      <c r="N176" s="2">
        <f>COUNTIFS(Data[Account],$C176,Data[Date],"&gt;="&amp;N$4,Data[Date],"&lt;"&amp;EDATE(N$4,1))</f>
        <v>0</v>
      </c>
      <c r="O176" s="2">
        <f>COUNTIFS(Data[Account],$C176,Data[Date],"&gt;="&amp;O$4,Data[Date],"&lt;"&amp;EDATE(O$4,1))</f>
        <v>0</v>
      </c>
      <c r="P176" s="2">
        <f>COUNTIFS(Data[Account],$C176,Data[Date],"&gt;="&amp;P$4,Data[Date],"&lt;"&amp;EDATE(P$4,1))</f>
        <v>0</v>
      </c>
      <c r="Q176" s="2">
        <f>COUNTIFS(Data[Account],$C176,Data[Date],"&gt;="&amp;Q$4,Data[Date],"&lt;"&amp;EDATE(Q$4,1))</f>
        <v>0</v>
      </c>
      <c r="R176" s="2">
        <f>COUNTIFS(Data[Account],$C176,Data[Date],"&gt;="&amp;R$4,Data[Date],"&lt;"&amp;EDATE(R$4,1))</f>
        <v>0</v>
      </c>
      <c r="S176" s="2">
        <f>COUNTIFS(Data[Account],$C176,Data[Date],"&gt;="&amp;S$4,Data[Date],"&lt;"&amp;EDATE(S$4,1))</f>
        <v>0</v>
      </c>
      <c r="T176" s="2">
        <f>COUNTIFS(Data[Account],$C176,Data[Date],"&gt;="&amp;T$4,Data[Date],"&lt;"&amp;EDATE(T$4,1))</f>
        <v>0</v>
      </c>
      <c r="U176" s="2">
        <f>COUNTIFS(Data[Account],$C176,Data[Date],"&gt;="&amp;U$4,Data[Date],"&lt;"&amp;EDATE(U$4,1))</f>
        <v>0</v>
      </c>
      <c r="V176" s="2">
        <f>COUNTIFS(Data[Account],$C176,Data[Date],"&gt;="&amp;V$4,Data[Date],"&lt;"&amp;EDATE(V$4,1))</f>
        <v>0</v>
      </c>
      <c r="W176" s="2">
        <f>COUNTIFS(Data[Account],$C176,Data[Date],"&gt;="&amp;W$4,Data[Date],"&lt;"&amp;EDATE(W$4,1))</f>
        <v>0</v>
      </c>
      <c r="X176" s="2">
        <f>COUNTIFS(Data[Account],$C176,Data[Date],"&gt;="&amp;X$4,Data[Date],"&lt;"&amp;EDATE(X$4,1))</f>
        <v>0</v>
      </c>
      <c r="Y176" s="2">
        <f>COUNTIFS(Data[Account],$C176,Data[Date],"&gt;="&amp;Y$4,Data[Date],"&lt;"&amp;EDATE(Y$4,1))</f>
        <v>0</v>
      </c>
      <c r="Z176" s="2">
        <f>COUNTIFS(Data[Account],$C176,Data[Date],"&gt;="&amp;Z$4,Data[Date],"&lt;"&amp;EDATE(Z$4,1))</f>
        <v>0</v>
      </c>
      <c r="AA176" s="2">
        <f>COUNTIFS(Data[Account],$C176,Data[Date],"&gt;="&amp;AA$4,Data[Date],"&lt;"&amp;EDATE(AA$4,1))</f>
        <v>0</v>
      </c>
      <c r="AB176" s="2">
        <f>COUNTIFS(Data[Account],$C176,Data[Date],"&gt;="&amp;AB$4,Data[Date],"&lt;"&amp;EDATE(AB$4,1))</f>
        <v>0</v>
      </c>
    </row>
    <row r="177" spans="2:28" x14ac:dyDescent="0.25">
      <c r="B177" s="3">
        <f>MAX($B$4:B176)+1</f>
        <v>173</v>
      </c>
      <c r="C177" t="str" cm="1">
        <f t="array" ref="C177">IFERROR(INDEX(Data[Account],MATCH(0,INDEX(COUNTIF($C$4:C176,Data[Account]),0),0)),"")</f>
        <v/>
      </c>
      <c r="D177" s="1" t="str" cm="1">
        <f t="array" ref="D177">IFERROR(_xlfn.SINGLE(INDEX(Data[Date],_xlfn.AGGREGATE(15,6,1/(Data[Account]=C177)*(ROW(Data[Account])-ROW(Data[[#Headers],[Account]])),1))),"")</f>
        <v/>
      </c>
      <c r="E177" s="2">
        <f>COUNTIFS(Data[Account],$C177,Data[Date],"&gt;="&amp;E$4,Data[Date],"&lt;"&amp;EDATE(E$4,1))</f>
        <v>0</v>
      </c>
      <c r="F177" s="2">
        <f>COUNTIFS(Data[Account],$C177,Data[Date],"&gt;="&amp;F$4,Data[Date],"&lt;"&amp;EDATE(F$4,1))</f>
        <v>0</v>
      </c>
      <c r="G177" s="2">
        <f>COUNTIFS(Data[Account],$C177,Data[Date],"&gt;="&amp;G$4,Data[Date],"&lt;"&amp;EDATE(G$4,1))</f>
        <v>0</v>
      </c>
      <c r="H177" s="2">
        <f>COUNTIFS(Data[Account],$C177,Data[Date],"&gt;="&amp;H$4,Data[Date],"&lt;"&amp;EDATE(H$4,1))</f>
        <v>0</v>
      </c>
      <c r="I177" s="2">
        <f>COUNTIFS(Data[Account],$C177,Data[Date],"&gt;="&amp;I$4,Data[Date],"&lt;"&amp;EDATE(I$4,1))</f>
        <v>0</v>
      </c>
      <c r="J177" s="2">
        <f>COUNTIFS(Data[Account],$C177,Data[Date],"&gt;="&amp;J$4,Data[Date],"&lt;"&amp;EDATE(J$4,1))</f>
        <v>0</v>
      </c>
      <c r="K177" s="2">
        <f>COUNTIFS(Data[Account],$C177,Data[Date],"&gt;="&amp;K$4,Data[Date],"&lt;"&amp;EDATE(K$4,1))</f>
        <v>0</v>
      </c>
      <c r="L177" s="2">
        <f>COUNTIFS(Data[Account],$C177,Data[Date],"&gt;="&amp;L$4,Data[Date],"&lt;"&amp;EDATE(L$4,1))</f>
        <v>0</v>
      </c>
      <c r="M177" s="2">
        <f>COUNTIFS(Data[Account],$C177,Data[Date],"&gt;="&amp;M$4,Data[Date],"&lt;"&amp;EDATE(M$4,1))</f>
        <v>0</v>
      </c>
      <c r="N177" s="2">
        <f>COUNTIFS(Data[Account],$C177,Data[Date],"&gt;="&amp;N$4,Data[Date],"&lt;"&amp;EDATE(N$4,1))</f>
        <v>0</v>
      </c>
      <c r="O177" s="2">
        <f>COUNTIFS(Data[Account],$C177,Data[Date],"&gt;="&amp;O$4,Data[Date],"&lt;"&amp;EDATE(O$4,1))</f>
        <v>0</v>
      </c>
      <c r="P177" s="2">
        <f>COUNTIFS(Data[Account],$C177,Data[Date],"&gt;="&amp;P$4,Data[Date],"&lt;"&amp;EDATE(P$4,1))</f>
        <v>0</v>
      </c>
      <c r="Q177" s="2">
        <f>COUNTIFS(Data[Account],$C177,Data[Date],"&gt;="&amp;Q$4,Data[Date],"&lt;"&amp;EDATE(Q$4,1))</f>
        <v>0</v>
      </c>
      <c r="R177" s="2">
        <f>COUNTIFS(Data[Account],$C177,Data[Date],"&gt;="&amp;R$4,Data[Date],"&lt;"&amp;EDATE(R$4,1))</f>
        <v>0</v>
      </c>
      <c r="S177" s="2">
        <f>COUNTIFS(Data[Account],$C177,Data[Date],"&gt;="&amp;S$4,Data[Date],"&lt;"&amp;EDATE(S$4,1))</f>
        <v>0</v>
      </c>
      <c r="T177" s="2">
        <f>COUNTIFS(Data[Account],$C177,Data[Date],"&gt;="&amp;T$4,Data[Date],"&lt;"&amp;EDATE(T$4,1))</f>
        <v>0</v>
      </c>
      <c r="U177" s="2">
        <f>COUNTIFS(Data[Account],$C177,Data[Date],"&gt;="&amp;U$4,Data[Date],"&lt;"&amp;EDATE(U$4,1))</f>
        <v>0</v>
      </c>
      <c r="V177" s="2">
        <f>COUNTIFS(Data[Account],$C177,Data[Date],"&gt;="&amp;V$4,Data[Date],"&lt;"&amp;EDATE(V$4,1))</f>
        <v>0</v>
      </c>
      <c r="W177" s="2">
        <f>COUNTIFS(Data[Account],$C177,Data[Date],"&gt;="&amp;W$4,Data[Date],"&lt;"&amp;EDATE(W$4,1))</f>
        <v>0</v>
      </c>
      <c r="X177" s="2">
        <f>COUNTIFS(Data[Account],$C177,Data[Date],"&gt;="&amp;X$4,Data[Date],"&lt;"&amp;EDATE(X$4,1))</f>
        <v>0</v>
      </c>
      <c r="Y177" s="2">
        <f>COUNTIFS(Data[Account],$C177,Data[Date],"&gt;="&amp;Y$4,Data[Date],"&lt;"&amp;EDATE(Y$4,1))</f>
        <v>0</v>
      </c>
      <c r="Z177" s="2">
        <f>COUNTIFS(Data[Account],$C177,Data[Date],"&gt;="&amp;Z$4,Data[Date],"&lt;"&amp;EDATE(Z$4,1))</f>
        <v>0</v>
      </c>
      <c r="AA177" s="2">
        <f>COUNTIFS(Data[Account],$C177,Data[Date],"&gt;="&amp;AA$4,Data[Date],"&lt;"&amp;EDATE(AA$4,1))</f>
        <v>0</v>
      </c>
      <c r="AB177" s="2">
        <f>COUNTIFS(Data[Account],$C177,Data[Date],"&gt;="&amp;AB$4,Data[Date],"&lt;"&amp;EDATE(AB$4,1))</f>
        <v>0</v>
      </c>
    </row>
    <row r="178" spans="2:28" x14ac:dyDescent="0.25">
      <c r="B178" s="3">
        <f>MAX($B$4:B177)+1</f>
        <v>174</v>
      </c>
      <c r="C178" t="str" cm="1">
        <f t="array" ref="C178">IFERROR(INDEX(Data[Account],MATCH(0,INDEX(COUNTIF($C$4:C177,Data[Account]),0),0)),"")</f>
        <v/>
      </c>
      <c r="D178" s="1" t="str" cm="1">
        <f t="array" ref="D178">IFERROR(_xlfn.SINGLE(INDEX(Data[Date],_xlfn.AGGREGATE(15,6,1/(Data[Account]=C178)*(ROW(Data[Account])-ROW(Data[[#Headers],[Account]])),1))),"")</f>
        <v/>
      </c>
      <c r="E178" s="2">
        <f>COUNTIFS(Data[Account],$C178,Data[Date],"&gt;="&amp;E$4,Data[Date],"&lt;"&amp;EDATE(E$4,1))</f>
        <v>0</v>
      </c>
      <c r="F178" s="2">
        <f>COUNTIFS(Data[Account],$C178,Data[Date],"&gt;="&amp;F$4,Data[Date],"&lt;"&amp;EDATE(F$4,1))</f>
        <v>0</v>
      </c>
      <c r="G178" s="2">
        <f>COUNTIFS(Data[Account],$C178,Data[Date],"&gt;="&amp;G$4,Data[Date],"&lt;"&amp;EDATE(G$4,1))</f>
        <v>0</v>
      </c>
      <c r="H178" s="2">
        <f>COUNTIFS(Data[Account],$C178,Data[Date],"&gt;="&amp;H$4,Data[Date],"&lt;"&amp;EDATE(H$4,1))</f>
        <v>0</v>
      </c>
      <c r="I178" s="2">
        <f>COUNTIFS(Data[Account],$C178,Data[Date],"&gt;="&amp;I$4,Data[Date],"&lt;"&amp;EDATE(I$4,1))</f>
        <v>0</v>
      </c>
      <c r="J178" s="2">
        <f>COUNTIFS(Data[Account],$C178,Data[Date],"&gt;="&amp;J$4,Data[Date],"&lt;"&amp;EDATE(J$4,1))</f>
        <v>0</v>
      </c>
      <c r="K178" s="2">
        <f>COUNTIFS(Data[Account],$C178,Data[Date],"&gt;="&amp;K$4,Data[Date],"&lt;"&amp;EDATE(K$4,1))</f>
        <v>0</v>
      </c>
      <c r="L178" s="2">
        <f>COUNTIFS(Data[Account],$C178,Data[Date],"&gt;="&amp;L$4,Data[Date],"&lt;"&amp;EDATE(L$4,1))</f>
        <v>0</v>
      </c>
      <c r="M178" s="2">
        <f>COUNTIFS(Data[Account],$C178,Data[Date],"&gt;="&amp;M$4,Data[Date],"&lt;"&amp;EDATE(M$4,1))</f>
        <v>0</v>
      </c>
      <c r="N178" s="2">
        <f>COUNTIFS(Data[Account],$C178,Data[Date],"&gt;="&amp;N$4,Data[Date],"&lt;"&amp;EDATE(N$4,1))</f>
        <v>0</v>
      </c>
      <c r="O178" s="2">
        <f>COUNTIFS(Data[Account],$C178,Data[Date],"&gt;="&amp;O$4,Data[Date],"&lt;"&amp;EDATE(O$4,1))</f>
        <v>0</v>
      </c>
      <c r="P178" s="2">
        <f>COUNTIFS(Data[Account],$C178,Data[Date],"&gt;="&amp;P$4,Data[Date],"&lt;"&amp;EDATE(P$4,1))</f>
        <v>0</v>
      </c>
      <c r="Q178" s="2">
        <f>COUNTIFS(Data[Account],$C178,Data[Date],"&gt;="&amp;Q$4,Data[Date],"&lt;"&amp;EDATE(Q$4,1))</f>
        <v>0</v>
      </c>
      <c r="R178" s="2">
        <f>COUNTIFS(Data[Account],$C178,Data[Date],"&gt;="&amp;R$4,Data[Date],"&lt;"&amp;EDATE(R$4,1))</f>
        <v>0</v>
      </c>
      <c r="S178" s="2">
        <f>COUNTIFS(Data[Account],$C178,Data[Date],"&gt;="&amp;S$4,Data[Date],"&lt;"&amp;EDATE(S$4,1))</f>
        <v>0</v>
      </c>
      <c r="T178" s="2">
        <f>COUNTIFS(Data[Account],$C178,Data[Date],"&gt;="&amp;T$4,Data[Date],"&lt;"&amp;EDATE(T$4,1))</f>
        <v>0</v>
      </c>
      <c r="U178" s="2">
        <f>COUNTIFS(Data[Account],$C178,Data[Date],"&gt;="&amp;U$4,Data[Date],"&lt;"&amp;EDATE(U$4,1))</f>
        <v>0</v>
      </c>
      <c r="V178" s="2">
        <f>COUNTIFS(Data[Account],$C178,Data[Date],"&gt;="&amp;V$4,Data[Date],"&lt;"&amp;EDATE(V$4,1))</f>
        <v>0</v>
      </c>
      <c r="W178" s="2">
        <f>COUNTIFS(Data[Account],$C178,Data[Date],"&gt;="&amp;W$4,Data[Date],"&lt;"&amp;EDATE(W$4,1))</f>
        <v>0</v>
      </c>
      <c r="X178" s="2">
        <f>COUNTIFS(Data[Account],$C178,Data[Date],"&gt;="&amp;X$4,Data[Date],"&lt;"&amp;EDATE(X$4,1))</f>
        <v>0</v>
      </c>
      <c r="Y178" s="2">
        <f>COUNTIFS(Data[Account],$C178,Data[Date],"&gt;="&amp;Y$4,Data[Date],"&lt;"&amp;EDATE(Y$4,1))</f>
        <v>0</v>
      </c>
      <c r="Z178" s="2">
        <f>COUNTIFS(Data[Account],$C178,Data[Date],"&gt;="&amp;Z$4,Data[Date],"&lt;"&amp;EDATE(Z$4,1))</f>
        <v>0</v>
      </c>
      <c r="AA178" s="2">
        <f>COUNTIFS(Data[Account],$C178,Data[Date],"&gt;="&amp;AA$4,Data[Date],"&lt;"&amp;EDATE(AA$4,1))</f>
        <v>0</v>
      </c>
      <c r="AB178" s="2">
        <f>COUNTIFS(Data[Account],$C178,Data[Date],"&gt;="&amp;AB$4,Data[Date],"&lt;"&amp;EDATE(AB$4,1))</f>
        <v>0</v>
      </c>
    </row>
    <row r="179" spans="2:28" x14ac:dyDescent="0.25">
      <c r="B179" s="3">
        <f>MAX($B$4:B178)+1</f>
        <v>175</v>
      </c>
      <c r="C179" t="str" cm="1">
        <f t="array" ref="C179">IFERROR(INDEX(Data[Account],MATCH(0,INDEX(COUNTIF($C$4:C178,Data[Account]),0),0)),"")</f>
        <v/>
      </c>
      <c r="D179" s="1" t="str" cm="1">
        <f t="array" ref="D179">IFERROR(_xlfn.SINGLE(INDEX(Data[Date],_xlfn.AGGREGATE(15,6,1/(Data[Account]=C179)*(ROW(Data[Account])-ROW(Data[[#Headers],[Account]])),1))),"")</f>
        <v/>
      </c>
      <c r="E179" s="2">
        <f>COUNTIFS(Data[Account],$C179,Data[Date],"&gt;="&amp;E$4,Data[Date],"&lt;"&amp;EDATE(E$4,1))</f>
        <v>0</v>
      </c>
      <c r="F179" s="2">
        <f>COUNTIFS(Data[Account],$C179,Data[Date],"&gt;="&amp;F$4,Data[Date],"&lt;"&amp;EDATE(F$4,1))</f>
        <v>0</v>
      </c>
      <c r="G179" s="2">
        <f>COUNTIFS(Data[Account],$C179,Data[Date],"&gt;="&amp;G$4,Data[Date],"&lt;"&amp;EDATE(G$4,1))</f>
        <v>0</v>
      </c>
      <c r="H179" s="2">
        <f>COUNTIFS(Data[Account],$C179,Data[Date],"&gt;="&amp;H$4,Data[Date],"&lt;"&amp;EDATE(H$4,1))</f>
        <v>0</v>
      </c>
      <c r="I179" s="2">
        <f>COUNTIFS(Data[Account],$C179,Data[Date],"&gt;="&amp;I$4,Data[Date],"&lt;"&amp;EDATE(I$4,1))</f>
        <v>0</v>
      </c>
      <c r="J179" s="2">
        <f>COUNTIFS(Data[Account],$C179,Data[Date],"&gt;="&amp;J$4,Data[Date],"&lt;"&amp;EDATE(J$4,1))</f>
        <v>0</v>
      </c>
      <c r="K179" s="2">
        <f>COUNTIFS(Data[Account],$C179,Data[Date],"&gt;="&amp;K$4,Data[Date],"&lt;"&amp;EDATE(K$4,1))</f>
        <v>0</v>
      </c>
      <c r="L179" s="2">
        <f>COUNTIFS(Data[Account],$C179,Data[Date],"&gt;="&amp;L$4,Data[Date],"&lt;"&amp;EDATE(L$4,1))</f>
        <v>0</v>
      </c>
      <c r="M179" s="2">
        <f>COUNTIFS(Data[Account],$C179,Data[Date],"&gt;="&amp;M$4,Data[Date],"&lt;"&amp;EDATE(M$4,1))</f>
        <v>0</v>
      </c>
      <c r="N179" s="2">
        <f>COUNTIFS(Data[Account],$C179,Data[Date],"&gt;="&amp;N$4,Data[Date],"&lt;"&amp;EDATE(N$4,1))</f>
        <v>0</v>
      </c>
      <c r="O179" s="2">
        <f>COUNTIFS(Data[Account],$C179,Data[Date],"&gt;="&amp;O$4,Data[Date],"&lt;"&amp;EDATE(O$4,1))</f>
        <v>0</v>
      </c>
      <c r="P179" s="2">
        <f>COUNTIFS(Data[Account],$C179,Data[Date],"&gt;="&amp;P$4,Data[Date],"&lt;"&amp;EDATE(P$4,1))</f>
        <v>0</v>
      </c>
      <c r="Q179" s="2">
        <f>COUNTIFS(Data[Account],$C179,Data[Date],"&gt;="&amp;Q$4,Data[Date],"&lt;"&amp;EDATE(Q$4,1))</f>
        <v>0</v>
      </c>
      <c r="R179" s="2">
        <f>COUNTIFS(Data[Account],$C179,Data[Date],"&gt;="&amp;R$4,Data[Date],"&lt;"&amp;EDATE(R$4,1))</f>
        <v>0</v>
      </c>
      <c r="S179" s="2">
        <f>COUNTIFS(Data[Account],$C179,Data[Date],"&gt;="&amp;S$4,Data[Date],"&lt;"&amp;EDATE(S$4,1))</f>
        <v>0</v>
      </c>
      <c r="T179" s="2">
        <f>COUNTIFS(Data[Account],$C179,Data[Date],"&gt;="&amp;T$4,Data[Date],"&lt;"&amp;EDATE(T$4,1))</f>
        <v>0</v>
      </c>
      <c r="U179" s="2">
        <f>COUNTIFS(Data[Account],$C179,Data[Date],"&gt;="&amp;U$4,Data[Date],"&lt;"&amp;EDATE(U$4,1))</f>
        <v>0</v>
      </c>
      <c r="V179" s="2">
        <f>COUNTIFS(Data[Account],$C179,Data[Date],"&gt;="&amp;V$4,Data[Date],"&lt;"&amp;EDATE(V$4,1))</f>
        <v>0</v>
      </c>
      <c r="W179" s="2">
        <f>COUNTIFS(Data[Account],$C179,Data[Date],"&gt;="&amp;W$4,Data[Date],"&lt;"&amp;EDATE(W$4,1))</f>
        <v>0</v>
      </c>
      <c r="X179" s="2">
        <f>COUNTIFS(Data[Account],$C179,Data[Date],"&gt;="&amp;X$4,Data[Date],"&lt;"&amp;EDATE(X$4,1))</f>
        <v>0</v>
      </c>
      <c r="Y179" s="2">
        <f>COUNTIFS(Data[Account],$C179,Data[Date],"&gt;="&amp;Y$4,Data[Date],"&lt;"&amp;EDATE(Y$4,1))</f>
        <v>0</v>
      </c>
      <c r="Z179" s="2">
        <f>COUNTIFS(Data[Account],$C179,Data[Date],"&gt;="&amp;Z$4,Data[Date],"&lt;"&amp;EDATE(Z$4,1))</f>
        <v>0</v>
      </c>
      <c r="AA179" s="2">
        <f>COUNTIFS(Data[Account],$C179,Data[Date],"&gt;="&amp;AA$4,Data[Date],"&lt;"&amp;EDATE(AA$4,1))</f>
        <v>0</v>
      </c>
      <c r="AB179" s="2">
        <f>COUNTIFS(Data[Account],$C179,Data[Date],"&gt;="&amp;AB$4,Data[Date],"&lt;"&amp;EDATE(AB$4,1))</f>
        <v>0</v>
      </c>
    </row>
    <row r="180" spans="2:28" x14ac:dyDescent="0.25">
      <c r="B180" s="3">
        <f>MAX($B$4:B179)+1</f>
        <v>176</v>
      </c>
      <c r="C180" t="str" cm="1">
        <f t="array" ref="C180">IFERROR(INDEX(Data[Account],MATCH(0,INDEX(COUNTIF($C$4:C179,Data[Account]),0),0)),"")</f>
        <v/>
      </c>
      <c r="D180" s="1" t="str" cm="1">
        <f t="array" ref="D180">IFERROR(_xlfn.SINGLE(INDEX(Data[Date],_xlfn.AGGREGATE(15,6,1/(Data[Account]=C180)*(ROW(Data[Account])-ROW(Data[[#Headers],[Account]])),1))),"")</f>
        <v/>
      </c>
      <c r="E180" s="2">
        <f>COUNTIFS(Data[Account],$C180,Data[Date],"&gt;="&amp;E$4,Data[Date],"&lt;"&amp;EDATE(E$4,1))</f>
        <v>0</v>
      </c>
      <c r="F180" s="2">
        <f>COUNTIFS(Data[Account],$C180,Data[Date],"&gt;="&amp;F$4,Data[Date],"&lt;"&amp;EDATE(F$4,1))</f>
        <v>0</v>
      </c>
      <c r="G180" s="2">
        <f>COUNTIFS(Data[Account],$C180,Data[Date],"&gt;="&amp;G$4,Data[Date],"&lt;"&amp;EDATE(G$4,1))</f>
        <v>0</v>
      </c>
      <c r="H180" s="2">
        <f>COUNTIFS(Data[Account],$C180,Data[Date],"&gt;="&amp;H$4,Data[Date],"&lt;"&amp;EDATE(H$4,1))</f>
        <v>0</v>
      </c>
      <c r="I180" s="2">
        <f>COUNTIFS(Data[Account],$C180,Data[Date],"&gt;="&amp;I$4,Data[Date],"&lt;"&amp;EDATE(I$4,1))</f>
        <v>0</v>
      </c>
      <c r="J180" s="2">
        <f>COUNTIFS(Data[Account],$C180,Data[Date],"&gt;="&amp;J$4,Data[Date],"&lt;"&amp;EDATE(J$4,1))</f>
        <v>0</v>
      </c>
      <c r="K180" s="2">
        <f>COUNTIFS(Data[Account],$C180,Data[Date],"&gt;="&amp;K$4,Data[Date],"&lt;"&amp;EDATE(K$4,1))</f>
        <v>0</v>
      </c>
      <c r="L180" s="2">
        <f>COUNTIFS(Data[Account],$C180,Data[Date],"&gt;="&amp;L$4,Data[Date],"&lt;"&amp;EDATE(L$4,1))</f>
        <v>0</v>
      </c>
      <c r="M180" s="2">
        <f>COUNTIFS(Data[Account],$C180,Data[Date],"&gt;="&amp;M$4,Data[Date],"&lt;"&amp;EDATE(M$4,1))</f>
        <v>0</v>
      </c>
      <c r="N180" s="2">
        <f>COUNTIFS(Data[Account],$C180,Data[Date],"&gt;="&amp;N$4,Data[Date],"&lt;"&amp;EDATE(N$4,1))</f>
        <v>0</v>
      </c>
      <c r="O180" s="2">
        <f>COUNTIFS(Data[Account],$C180,Data[Date],"&gt;="&amp;O$4,Data[Date],"&lt;"&amp;EDATE(O$4,1))</f>
        <v>0</v>
      </c>
      <c r="P180" s="2">
        <f>COUNTIFS(Data[Account],$C180,Data[Date],"&gt;="&amp;P$4,Data[Date],"&lt;"&amp;EDATE(P$4,1))</f>
        <v>0</v>
      </c>
      <c r="Q180" s="2">
        <f>COUNTIFS(Data[Account],$C180,Data[Date],"&gt;="&amp;Q$4,Data[Date],"&lt;"&amp;EDATE(Q$4,1))</f>
        <v>0</v>
      </c>
      <c r="R180" s="2">
        <f>COUNTIFS(Data[Account],$C180,Data[Date],"&gt;="&amp;R$4,Data[Date],"&lt;"&amp;EDATE(R$4,1))</f>
        <v>0</v>
      </c>
      <c r="S180" s="2">
        <f>COUNTIFS(Data[Account],$C180,Data[Date],"&gt;="&amp;S$4,Data[Date],"&lt;"&amp;EDATE(S$4,1))</f>
        <v>0</v>
      </c>
      <c r="T180" s="2">
        <f>COUNTIFS(Data[Account],$C180,Data[Date],"&gt;="&amp;T$4,Data[Date],"&lt;"&amp;EDATE(T$4,1))</f>
        <v>0</v>
      </c>
      <c r="U180" s="2">
        <f>COUNTIFS(Data[Account],$C180,Data[Date],"&gt;="&amp;U$4,Data[Date],"&lt;"&amp;EDATE(U$4,1))</f>
        <v>0</v>
      </c>
      <c r="V180" s="2">
        <f>COUNTIFS(Data[Account],$C180,Data[Date],"&gt;="&amp;V$4,Data[Date],"&lt;"&amp;EDATE(V$4,1))</f>
        <v>0</v>
      </c>
      <c r="W180" s="2">
        <f>COUNTIFS(Data[Account],$C180,Data[Date],"&gt;="&amp;W$4,Data[Date],"&lt;"&amp;EDATE(W$4,1))</f>
        <v>0</v>
      </c>
      <c r="X180" s="2">
        <f>COUNTIFS(Data[Account],$C180,Data[Date],"&gt;="&amp;X$4,Data[Date],"&lt;"&amp;EDATE(X$4,1))</f>
        <v>0</v>
      </c>
      <c r="Y180" s="2">
        <f>COUNTIFS(Data[Account],$C180,Data[Date],"&gt;="&amp;Y$4,Data[Date],"&lt;"&amp;EDATE(Y$4,1))</f>
        <v>0</v>
      </c>
      <c r="Z180" s="2">
        <f>COUNTIFS(Data[Account],$C180,Data[Date],"&gt;="&amp;Z$4,Data[Date],"&lt;"&amp;EDATE(Z$4,1))</f>
        <v>0</v>
      </c>
      <c r="AA180" s="2">
        <f>COUNTIFS(Data[Account],$C180,Data[Date],"&gt;="&amp;AA$4,Data[Date],"&lt;"&amp;EDATE(AA$4,1))</f>
        <v>0</v>
      </c>
      <c r="AB180" s="2">
        <f>COUNTIFS(Data[Account],$C180,Data[Date],"&gt;="&amp;AB$4,Data[Date],"&lt;"&amp;EDATE(AB$4,1))</f>
        <v>0</v>
      </c>
    </row>
    <row r="181" spans="2:28" x14ac:dyDescent="0.25">
      <c r="B181" s="3">
        <f>MAX($B$4:B180)+1</f>
        <v>177</v>
      </c>
      <c r="C181" t="str" cm="1">
        <f t="array" ref="C181">IFERROR(INDEX(Data[Account],MATCH(0,INDEX(COUNTIF($C$4:C180,Data[Account]),0),0)),"")</f>
        <v/>
      </c>
      <c r="D181" s="1" t="str" cm="1">
        <f t="array" ref="D181">IFERROR(_xlfn.SINGLE(INDEX(Data[Date],_xlfn.AGGREGATE(15,6,1/(Data[Account]=C181)*(ROW(Data[Account])-ROW(Data[[#Headers],[Account]])),1))),"")</f>
        <v/>
      </c>
      <c r="E181" s="2">
        <f>COUNTIFS(Data[Account],$C181,Data[Date],"&gt;="&amp;E$4,Data[Date],"&lt;"&amp;EDATE(E$4,1))</f>
        <v>0</v>
      </c>
      <c r="F181" s="2">
        <f>COUNTIFS(Data[Account],$C181,Data[Date],"&gt;="&amp;F$4,Data[Date],"&lt;"&amp;EDATE(F$4,1))</f>
        <v>0</v>
      </c>
      <c r="G181" s="2">
        <f>COUNTIFS(Data[Account],$C181,Data[Date],"&gt;="&amp;G$4,Data[Date],"&lt;"&amp;EDATE(G$4,1))</f>
        <v>0</v>
      </c>
      <c r="H181" s="2">
        <f>COUNTIFS(Data[Account],$C181,Data[Date],"&gt;="&amp;H$4,Data[Date],"&lt;"&amp;EDATE(H$4,1))</f>
        <v>0</v>
      </c>
      <c r="I181" s="2">
        <f>COUNTIFS(Data[Account],$C181,Data[Date],"&gt;="&amp;I$4,Data[Date],"&lt;"&amp;EDATE(I$4,1))</f>
        <v>0</v>
      </c>
      <c r="J181" s="2">
        <f>COUNTIFS(Data[Account],$C181,Data[Date],"&gt;="&amp;J$4,Data[Date],"&lt;"&amp;EDATE(J$4,1))</f>
        <v>0</v>
      </c>
      <c r="K181" s="2">
        <f>COUNTIFS(Data[Account],$C181,Data[Date],"&gt;="&amp;K$4,Data[Date],"&lt;"&amp;EDATE(K$4,1))</f>
        <v>0</v>
      </c>
      <c r="L181" s="2">
        <f>COUNTIFS(Data[Account],$C181,Data[Date],"&gt;="&amp;L$4,Data[Date],"&lt;"&amp;EDATE(L$4,1))</f>
        <v>0</v>
      </c>
      <c r="M181" s="2">
        <f>COUNTIFS(Data[Account],$C181,Data[Date],"&gt;="&amp;M$4,Data[Date],"&lt;"&amp;EDATE(M$4,1))</f>
        <v>0</v>
      </c>
      <c r="N181" s="2">
        <f>COUNTIFS(Data[Account],$C181,Data[Date],"&gt;="&amp;N$4,Data[Date],"&lt;"&amp;EDATE(N$4,1))</f>
        <v>0</v>
      </c>
      <c r="O181" s="2">
        <f>COUNTIFS(Data[Account],$C181,Data[Date],"&gt;="&amp;O$4,Data[Date],"&lt;"&amp;EDATE(O$4,1))</f>
        <v>0</v>
      </c>
      <c r="P181" s="2">
        <f>COUNTIFS(Data[Account],$C181,Data[Date],"&gt;="&amp;P$4,Data[Date],"&lt;"&amp;EDATE(P$4,1))</f>
        <v>0</v>
      </c>
      <c r="Q181" s="2">
        <f>COUNTIFS(Data[Account],$C181,Data[Date],"&gt;="&amp;Q$4,Data[Date],"&lt;"&amp;EDATE(Q$4,1))</f>
        <v>0</v>
      </c>
      <c r="R181" s="2">
        <f>COUNTIFS(Data[Account],$C181,Data[Date],"&gt;="&amp;R$4,Data[Date],"&lt;"&amp;EDATE(R$4,1))</f>
        <v>0</v>
      </c>
      <c r="S181" s="2">
        <f>COUNTIFS(Data[Account],$C181,Data[Date],"&gt;="&amp;S$4,Data[Date],"&lt;"&amp;EDATE(S$4,1))</f>
        <v>0</v>
      </c>
      <c r="T181" s="2">
        <f>COUNTIFS(Data[Account],$C181,Data[Date],"&gt;="&amp;T$4,Data[Date],"&lt;"&amp;EDATE(T$4,1))</f>
        <v>0</v>
      </c>
      <c r="U181" s="2">
        <f>COUNTIFS(Data[Account],$C181,Data[Date],"&gt;="&amp;U$4,Data[Date],"&lt;"&amp;EDATE(U$4,1))</f>
        <v>0</v>
      </c>
      <c r="V181" s="2">
        <f>COUNTIFS(Data[Account],$C181,Data[Date],"&gt;="&amp;V$4,Data[Date],"&lt;"&amp;EDATE(V$4,1))</f>
        <v>0</v>
      </c>
      <c r="W181" s="2">
        <f>COUNTIFS(Data[Account],$C181,Data[Date],"&gt;="&amp;W$4,Data[Date],"&lt;"&amp;EDATE(W$4,1))</f>
        <v>0</v>
      </c>
      <c r="X181" s="2">
        <f>COUNTIFS(Data[Account],$C181,Data[Date],"&gt;="&amp;X$4,Data[Date],"&lt;"&amp;EDATE(X$4,1))</f>
        <v>0</v>
      </c>
      <c r="Y181" s="2">
        <f>COUNTIFS(Data[Account],$C181,Data[Date],"&gt;="&amp;Y$4,Data[Date],"&lt;"&amp;EDATE(Y$4,1))</f>
        <v>0</v>
      </c>
      <c r="Z181" s="2">
        <f>COUNTIFS(Data[Account],$C181,Data[Date],"&gt;="&amp;Z$4,Data[Date],"&lt;"&amp;EDATE(Z$4,1))</f>
        <v>0</v>
      </c>
      <c r="AA181" s="2">
        <f>COUNTIFS(Data[Account],$C181,Data[Date],"&gt;="&amp;AA$4,Data[Date],"&lt;"&amp;EDATE(AA$4,1))</f>
        <v>0</v>
      </c>
      <c r="AB181" s="2">
        <f>COUNTIFS(Data[Account],$C181,Data[Date],"&gt;="&amp;AB$4,Data[Date],"&lt;"&amp;EDATE(AB$4,1))</f>
        <v>0</v>
      </c>
    </row>
    <row r="182" spans="2:28" x14ac:dyDescent="0.25">
      <c r="B182" s="3">
        <f>MAX($B$4:B181)+1</f>
        <v>178</v>
      </c>
      <c r="C182" t="str" cm="1">
        <f t="array" ref="C182">IFERROR(INDEX(Data[Account],MATCH(0,INDEX(COUNTIF($C$4:C181,Data[Account]),0),0)),"")</f>
        <v/>
      </c>
      <c r="D182" s="1" t="str" cm="1">
        <f t="array" ref="D182">IFERROR(_xlfn.SINGLE(INDEX(Data[Date],_xlfn.AGGREGATE(15,6,1/(Data[Account]=C182)*(ROW(Data[Account])-ROW(Data[[#Headers],[Account]])),1))),"")</f>
        <v/>
      </c>
      <c r="E182" s="2">
        <f>COUNTIFS(Data[Account],$C182,Data[Date],"&gt;="&amp;E$4,Data[Date],"&lt;"&amp;EDATE(E$4,1))</f>
        <v>0</v>
      </c>
      <c r="F182" s="2">
        <f>COUNTIFS(Data[Account],$C182,Data[Date],"&gt;="&amp;F$4,Data[Date],"&lt;"&amp;EDATE(F$4,1))</f>
        <v>0</v>
      </c>
      <c r="G182" s="2">
        <f>COUNTIFS(Data[Account],$C182,Data[Date],"&gt;="&amp;G$4,Data[Date],"&lt;"&amp;EDATE(G$4,1))</f>
        <v>0</v>
      </c>
      <c r="H182" s="2">
        <f>COUNTIFS(Data[Account],$C182,Data[Date],"&gt;="&amp;H$4,Data[Date],"&lt;"&amp;EDATE(H$4,1))</f>
        <v>0</v>
      </c>
      <c r="I182" s="2">
        <f>COUNTIFS(Data[Account],$C182,Data[Date],"&gt;="&amp;I$4,Data[Date],"&lt;"&amp;EDATE(I$4,1))</f>
        <v>0</v>
      </c>
      <c r="J182" s="2">
        <f>COUNTIFS(Data[Account],$C182,Data[Date],"&gt;="&amp;J$4,Data[Date],"&lt;"&amp;EDATE(J$4,1))</f>
        <v>0</v>
      </c>
      <c r="K182" s="2">
        <f>COUNTIFS(Data[Account],$C182,Data[Date],"&gt;="&amp;K$4,Data[Date],"&lt;"&amp;EDATE(K$4,1))</f>
        <v>0</v>
      </c>
      <c r="L182" s="2">
        <f>COUNTIFS(Data[Account],$C182,Data[Date],"&gt;="&amp;L$4,Data[Date],"&lt;"&amp;EDATE(L$4,1))</f>
        <v>0</v>
      </c>
      <c r="M182" s="2">
        <f>COUNTIFS(Data[Account],$C182,Data[Date],"&gt;="&amp;M$4,Data[Date],"&lt;"&amp;EDATE(M$4,1))</f>
        <v>0</v>
      </c>
      <c r="N182" s="2">
        <f>COUNTIFS(Data[Account],$C182,Data[Date],"&gt;="&amp;N$4,Data[Date],"&lt;"&amp;EDATE(N$4,1))</f>
        <v>0</v>
      </c>
      <c r="O182" s="2">
        <f>COUNTIFS(Data[Account],$C182,Data[Date],"&gt;="&amp;O$4,Data[Date],"&lt;"&amp;EDATE(O$4,1))</f>
        <v>0</v>
      </c>
      <c r="P182" s="2">
        <f>COUNTIFS(Data[Account],$C182,Data[Date],"&gt;="&amp;P$4,Data[Date],"&lt;"&amp;EDATE(P$4,1))</f>
        <v>0</v>
      </c>
      <c r="Q182" s="2">
        <f>COUNTIFS(Data[Account],$C182,Data[Date],"&gt;="&amp;Q$4,Data[Date],"&lt;"&amp;EDATE(Q$4,1))</f>
        <v>0</v>
      </c>
      <c r="R182" s="2">
        <f>COUNTIFS(Data[Account],$C182,Data[Date],"&gt;="&amp;R$4,Data[Date],"&lt;"&amp;EDATE(R$4,1))</f>
        <v>0</v>
      </c>
      <c r="S182" s="2">
        <f>COUNTIFS(Data[Account],$C182,Data[Date],"&gt;="&amp;S$4,Data[Date],"&lt;"&amp;EDATE(S$4,1))</f>
        <v>0</v>
      </c>
      <c r="T182" s="2">
        <f>COUNTIFS(Data[Account],$C182,Data[Date],"&gt;="&amp;T$4,Data[Date],"&lt;"&amp;EDATE(T$4,1))</f>
        <v>0</v>
      </c>
      <c r="U182" s="2">
        <f>COUNTIFS(Data[Account],$C182,Data[Date],"&gt;="&amp;U$4,Data[Date],"&lt;"&amp;EDATE(U$4,1))</f>
        <v>0</v>
      </c>
      <c r="V182" s="2">
        <f>COUNTIFS(Data[Account],$C182,Data[Date],"&gt;="&amp;V$4,Data[Date],"&lt;"&amp;EDATE(V$4,1))</f>
        <v>0</v>
      </c>
      <c r="W182" s="2">
        <f>COUNTIFS(Data[Account],$C182,Data[Date],"&gt;="&amp;W$4,Data[Date],"&lt;"&amp;EDATE(W$4,1))</f>
        <v>0</v>
      </c>
      <c r="X182" s="2">
        <f>COUNTIFS(Data[Account],$C182,Data[Date],"&gt;="&amp;X$4,Data[Date],"&lt;"&amp;EDATE(X$4,1))</f>
        <v>0</v>
      </c>
      <c r="Y182" s="2">
        <f>COUNTIFS(Data[Account],$C182,Data[Date],"&gt;="&amp;Y$4,Data[Date],"&lt;"&amp;EDATE(Y$4,1))</f>
        <v>0</v>
      </c>
      <c r="Z182" s="2">
        <f>COUNTIFS(Data[Account],$C182,Data[Date],"&gt;="&amp;Z$4,Data[Date],"&lt;"&amp;EDATE(Z$4,1))</f>
        <v>0</v>
      </c>
      <c r="AA182" s="2">
        <f>COUNTIFS(Data[Account],$C182,Data[Date],"&gt;="&amp;AA$4,Data[Date],"&lt;"&amp;EDATE(AA$4,1))</f>
        <v>0</v>
      </c>
      <c r="AB182" s="2">
        <f>COUNTIFS(Data[Account],$C182,Data[Date],"&gt;="&amp;AB$4,Data[Date],"&lt;"&amp;EDATE(AB$4,1))</f>
        <v>0</v>
      </c>
    </row>
    <row r="183" spans="2:28" x14ac:dyDescent="0.25">
      <c r="B183" s="3">
        <f>MAX($B$4:B182)+1</f>
        <v>179</v>
      </c>
      <c r="C183" t="str" cm="1">
        <f t="array" ref="C183">IFERROR(INDEX(Data[Account],MATCH(0,INDEX(COUNTIF($C$4:C182,Data[Account]),0),0)),"")</f>
        <v/>
      </c>
      <c r="D183" s="1" t="str" cm="1">
        <f t="array" ref="D183">IFERROR(_xlfn.SINGLE(INDEX(Data[Date],_xlfn.AGGREGATE(15,6,1/(Data[Account]=C183)*(ROW(Data[Account])-ROW(Data[[#Headers],[Account]])),1))),"")</f>
        <v/>
      </c>
      <c r="E183" s="2">
        <f>COUNTIFS(Data[Account],$C183,Data[Date],"&gt;="&amp;E$4,Data[Date],"&lt;"&amp;EDATE(E$4,1))</f>
        <v>0</v>
      </c>
      <c r="F183" s="2">
        <f>COUNTIFS(Data[Account],$C183,Data[Date],"&gt;="&amp;F$4,Data[Date],"&lt;"&amp;EDATE(F$4,1))</f>
        <v>0</v>
      </c>
      <c r="G183" s="2">
        <f>COUNTIFS(Data[Account],$C183,Data[Date],"&gt;="&amp;G$4,Data[Date],"&lt;"&amp;EDATE(G$4,1))</f>
        <v>0</v>
      </c>
      <c r="H183" s="2">
        <f>COUNTIFS(Data[Account],$C183,Data[Date],"&gt;="&amp;H$4,Data[Date],"&lt;"&amp;EDATE(H$4,1))</f>
        <v>0</v>
      </c>
      <c r="I183" s="2">
        <f>COUNTIFS(Data[Account],$C183,Data[Date],"&gt;="&amp;I$4,Data[Date],"&lt;"&amp;EDATE(I$4,1))</f>
        <v>0</v>
      </c>
      <c r="J183" s="2">
        <f>COUNTIFS(Data[Account],$C183,Data[Date],"&gt;="&amp;J$4,Data[Date],"&lt;"&amp;EDATE(J$4,1))</f>
        <v>0</v>
      </c>
      <c r="K183" s="2">
        <f>COUNTIFS(Data[Account],$C183,Data[Date],"&gt;="&amp;K$4,Data[Date],"&lt;"&amp;EDATE(K$4,1))</f>
        <v>0</v>
      </c>
      <c r="L183" s="2">
        <f>COUNTIFS(Data[Account],$C183,Data[Date],"&gt;="&amp;L$4,Data[Date],"&lt;"&amp;EDATE(L$4,1))</f>
        <v>0</v>
      </c>
      <c r="M183" s="2">
        <f>COUNTIFS(Data[Account],$C183,Data[Date],"&gt;="&amp;M$4,Data[Date],"&lt;"&amp;EDATE(M$4,1))</f>
        <v>0</v>
      </c>
      <c r="N183" s="2">
        <f>COUNTIFS(Data[Account],$C183,Data[Date],"&gt;="&amp;N$4,Data[Date],"&lt;"&amp;EDATE(N$4,1))</f>
        <v>0</v>
      </c>
      <c r="O183" s="2">
        <f>COUNTIFS(Data[Account],$C183,Data[Date],"&gt;="&amp;O$4,Data[Date],"&lt;"&amp;EDATE(O$4,1))</f>
        <v>0</v>
      </c>
      <c r="P183" s="2">
        <f>COUNTIFS(Data[Account],$C183,Data[Date],"&gt;="&amp;P$4,Data[Date],"&lt;"&amp;EDATE(P$4,1))</f>
        <v>0</v>
      </c>
      <c r="Q183" s="2">
        <f>COUNTIFS(Data[Account],$C183,Data[Date],"&gt;="&amp;Q$4,Data[Date],"&lt;"&amp;EDATE(Q$4,1))</f>
        <v>0</v>
      </c>
      <c r="R183" s="2">
        <f>COUNTIFS(Data[Account],$C183,Data[Date],"&gt;="&amp;R$4,Data[Date],"&lt;"&amp;EDATE(R$4,1))</f>
        <v>0</v>
      </c>
      <c r="S183" s="2">
        <f>COUNTIFS(Data[Account],$C183,Data[Date],"&gt;="&amp;S$4,Data[Date],"&lt;"&amp;EDATE(S$4,1))</f>
        <v>0</v>
      </c>
      <c r="T183" s="2">
        <f>COUNTIFS(Data[Account],$C183,Data[Date],"&gt;="&amp;T$4,Data[Date],"&lt;"&amp;EDATE(T$4,1))</f>
        <v>0</v>
      </c>
      <c r="U183" s="2">
        <f>COUNTIFS(Data[Account],$C183,Data[Date],"&gt;="&amp;U$4,Data[Date],"&lt;"&amp;EDATE(U$4,1))</f>
        <v>0</v>
      </c>
      <c r="V183" s="2">
        <f>COUNTIFS(Data[Account],$C183,Data[Date],"&gt;="&amp;V$4,Data[Date],"&lt;"&amp;EDATE(V$4,1))</f>
        <v>0</v>
      </c>
      <c r="W183" s="2">
        <f>COUNTIFS(Data[Account],$C183,Data[Date],"&gt;="&amp;W$4,Data[Date],"&lt;"&amp;EDATE(W$4,1))</f>
        <v>0</v>
      </c>
      <c r="X183" s="2">
        <f>COUNTIFS(Data[Account],$C183,Data[Date],"&gt;="&amp;X$4,Data[Date],"&lt;"&amp;EDATE(X$4,1))</f>
        <v>0</v>
      </c>
      <c r="Y183" s="2">
        <f>COUNTIFS(Data[Account],$C183,Data[Date],"&gt;="&amp;Y$4,Data[Date],"&lt;"&amp;EDATE(Y$4,1))</f>
        <v>0</v>
      </c>
      <c r="Z183" s="2">
        <f>COUNTIFS(Data[Account],$C183,Data[Date],"&gt;="&amp;Z$4,Data[Date],"&lt;"&amp;EDATE(Z$4,1))</f>
        <v>0</v>
      </c>
      <c r="AA183" s="2">
        <f>COUNTIFS(Data[Account],$C183,Data[Date],"&gt;="&amp;AA$4,Data[Date],"&lt;"&amp;EDATE(AA$4,1))</f>
        <v>0</v>
      </c>
      <c r="AB183" s="2">
        <f>COUNTIFS(Data[Account],$C183,Data[Date],"&gt;="&amp;AB$4,Data[Date],"&lt;"&amp;EDATE(AB$4,1))</f>
        <v>0</v>
      </c>
    </row>
    <row r="184" spans="2:28" x14ac:dyDescent="0.25">
      <c r="B184" s="3">
        <f>MAX($B$4:B183)+1</f>
        <v>180</v>
      </c>
      <c r="C184" t="str" cm="1">
        <f t="array" ref="C184">IFERROR(INDEX(Data[Account],MATCH(0,INDEX(COUNTIF($C$4:C183,Data[Account]),0),0)),"")</f>
        <v/>
      </c>
      <c r="D184" s="1" t="str" cm="1">
        <f t="array" ref="D184">IFERROR(_xlfn.SINGLE(INDEX(Data[Date],_xlfn.AGGREGATE(15,6,1/(Data[Account]=C184)*(ROW(Data[Account])-ROW(Data[[#Headers],[Account]])),1))),"")</f>
        <v/>
      </c>
      <c r="E184" s="2">
        <f>COUNTIFS(Data[Account],$C184,Data[Date],"&gt;="&amp;E$4,Data[Date],"&lt;"&amp;EDATE(E$4,1))</f>
        <v>0</v>
      </c>
      <c r="F184" s="2">
        <f>COUNTIFS(Data[Account],$C184,Data[Date],"&gt;="&amp;F$4,Data[Date],"&lt;"&amp;EDATE(F$4,1))</f>
        <v>0</v>
      </c>
      <c r="G184" s="2">
        <f>COUNTIFS(Data[Account],$C184,Data[Date],"&gt;="&amp;G$4,Data[Date],"&lt;"&amp;EDATE(G$4,1))</f>
        <v>0</v>
      </c>
      <c r="H184" s="2">
        <f>COUNTIFS(Data[Account],$C184,Data[Date],"&gt;="&amp;H$4,Data[Date],"&lt;"&amp;EDATE(H$4,1))</f>
        <v>0</v>
      </c>
      <c r="I184" s="2">
        <f>COUNTIFS(Data[Account],$C184,Data[Date],"&gt;="&amp;I$4,Data[Date],"&lt;"&amp;EDATE(I$4,1))</f>
        <v>0</v>
      </c>
      <c r="J184" s="2">
        <f>COUNTIFS(Data[Account],$C184,Data[Date],"&gt;="&amp;J$4,Data[Date],"&lt;"&amp;EDATE(J$4,1))</f>
        <v>0</v>
      </c>
      <c r="K184" s="2">
        <f>COUNTIFS(Data[Account],$C184,Data[Date],"&gt;="&amp;K$4,Data[Date],"&lt;"&amp;EDATE(K$4,1))</f>
        <v>0</v>
      </c>
      <c r="L184" s="2">
        <f>COUNTIFS(Data[Account],$C184,Data[Date],"&gt;="&amp;L$4,Data[Date],"&lt;"&amp;EDATE(L$4,1))</f>
        <v>0</v>
      </c>
      <c r="M184" s="2">
        <f>COUNTIFS(Data[Account],$C184,Data[Date],"&gt;="&amp;M$4,Data[Date],"&lt;"&amp;EDATE(M$4,1))</f>
        <v>0</v>
      </c>
      <c r="N184" s="2">
        <f>COUNTIFS(Data[Account],$C184,Data[Date],"&gt;="&amp;N$4,Data[Date],"&lt;"&amp;EDATE(N$4,1))</f>
        <v>0</v>
      </c>
      <c r="O184" s="2">
        <f>COUNTIFS(Data[Account],$C184,Data[Date],"&gt;="&amp;O$4,Data[Date],"&lt;"&amp;EDATE(O$4,1))</f>
        <v>0</v>
      </c>
      <c r="P184" s="2">
        <f>COUNTIFS(Data[Account],$C184,Data[Date],"&gt;="&amp;P$4,Data[Date],"&lt;"&amp;EDATE(P$4,1))</f>
        <v>0</v>
      </c>
      <c r="Q184" s="2">
        <f>COUNTIFS(Data[Account],$C184,Data[Date],"&gt;="&amp;Q$4,Data[Date],"&lt;"&amp;EDATE(Q$4,1))</f>
        <v>0</v>
      </c>
      <c r="R184" s="2">
        <f>COUNTIFS(Data[Account],$C184,Data[Date],"&gt;="&amp;R$4,Data[Date],"&lt;"&amp;EDATE(R$4,1))</f>
        <v>0</v>
      </c>
      <c r="S184" s="2">
        <f>COUNTIFS(Data[Account],$C184,Data[Date],"&gt;="&amp;S$4,Data[Date],"&lt;"&amp;EDATE(S$4,1))</f>
        <v>0</v>
      </c>
      <c r="T184" s="2">
        <f>COUNTIFS(Data[Account],$C184,Data[Date],"&gt;="&amp;T$4,Data[Date],"&lt;"&amp;EDATE(T$4,1))</f>
        <v>0</v>
      </c>
      <c r="U184" s="2">
        <f>COUNTIFS(Data[Account],$C184,Data[Date],"&gt;="&amp;U$4,Data[Date],"&lt;"&amp;EDATE(U$4,1))</f>
        <v>0</v>
      </c>
      <c r="V184" s="2">
        <f>COUNTIFS(Data[Account],$C184,Data[Date],"&gt;="&amp;V$4,Data[Date],"&lt;"&amp;EDATE(V$4,1))</f>
        <v>0</v>
      </c>
      <c r="W184" s="2">
        <f>COUNTIFS(Data[Account],$C184,Data[Date],"&gt;="&amp;W$4,Data[Date],"&lt;"&amp;EDATE(W$4,1))</f>
        <v>0</v>
      </c>
      <c r="X184" s="2">
        <f>COUNTIFS(Data[Account],$C184,Data[Date],"&gt;="&amp;X$4,Data[Date],"&lt;"&amp;EDATE(X$4,1))</f>
        <v>0</v>
      </c>
      <c r="Y184" s="2">
        <f>COUNTIFS(Data[Account],$C184,Data[Date],"&gt;="&amp;Y$4,Data[Date],"&lt;"&amp;EDATE(Y$4,1))</f>
        <v>0</v>
      </c>
      <c r="Z184" s="2">
        <f>COUNTIFS(Data[Account],$C184,Data[Date],"&gt;="&amp;Z$4,Data[Date],"&lt;"&amp;EDATE(Z$4,1))</f>
        <v>0</v>
      </c>
      <c r="AA184" s="2">
        <f>COUNTIFS(Data[Account],$C184,Data[Date],"&gt;="&amp;AA$4,Data[Date],"&lt;"&amp;EDATE(AA$4,1))</f>
        <v>0</v>
      </c>
      <c r="AB184" s="2">
        <f>COUNTIFS(Data[Account],$C184,Data[Date],"&gt;="&amp;AB$4,Data[Date],"&lt;"&amp;EDATE(AB$4,1))</f>
        <v>0</v>
      </c>
    </row>
    <row r="185" spans="2:28" x14ac:dyDescent="0.25">
      <c r="B185" s="3">
        <f>MAX($B$4:B184)+1</f>
        <v>181</v>
      </c>
      <c r="C185" t="str" cm="1">
        <f t="array" ref="C185">IFERROR(INDEX(Data[Account],MATCH(0,INDEX(COUNTIF($C$4:C184,Data[Account]),0),0)),"")</f>
        <v/>
      </c>
      <c r="D185" s="1" t="str" cm="1">
        <f t="array" ref="D185">IFERROR(_xlfn.SINGLE(INDEX(Data[Date],_xlfn.AGGREGATE(15,6,1/(Data[Account]=C185)*(ROW(Data[Account])-ROW(Data[[#Headers],[Account]])),1))),"")</f>
        <v/>
      </c>
      <c r="E185" s="2">
        <f>COUNTIFS(Data[Account],$C185,Data[Date],"&gt;="&amp;E$4,Data[Date],"&lt;"&amp;EDATE(E$4,1))</f>
        <v>0</v>
      </c>
      <c r="F185" s="2">
        <f>COUNTIFS(Data[Account],$C185,Data[Date],"&gt;="&amp;F$4,Data[Date],"&lt;"&amp;EDATE(F$4,1))</f>
        <v>0</v>
      </c>
      <c r="G185" s="2">
        <f>COUNTIFS(Data[Account],$C185,Data[Date],"&gt;="&amp;G$4,Data[Date],"&lt;"&amp;EDATE(G$4,1))</f>
        <v>0</v>
      </c>
      <c r="H185" s="2">
        <f>COUNTIFS(Data[Account],$C185,Data[Date],"&gt;="&amp;H$4,Data[Date],"&lt;"&amp;EDATE(H$4,1))</f>
        <v>0</v>
      </c>
      <c r="I185" s="2">
        <f>COUNTIFS(Data[Account],$C185,Data[Date],"&gt;="&amp;I$4,Data[Date],"&lt;"&amp;EDATE(I$4,1))</f>
        <v>0</v>
      </c>
      <c r="J185" s="2">
        <f>COUNTIFS(Data[Account],$C185,Data[Date],"&gt;="&amp;J$4,Data[Date],"&lt;"&amp;EDATE(J$4,1))</f>
        <v>0</v>
      </c>
      <c r="K185" s="2">
        <f>COUNTIFS(Data[Account],$C185,Data[Date],"&gt;="&amp;K$4,Data[Date],"&lt;"&amp;EDATE(K$4,1))</f>
        <v>0</v>
      </c>
      <c r="L185" s="2">
        <f>COUNTIFS(Data[Account],$C185,Data[Date],"&gt;="&amp;L$4,Data[Date],"&lt;"&amp;EDATE(L$4,1))</f>
        <v>0</v>
      </c>
      <c r="M185" s="2">
        <f>COUNTIFS(Data[Account],$C185,Data[Date],"&gt;="&amp;M$4,Data[Date],"&lt;"&amp;EDATE(M$4,1))</f>
        <v>0</v>
      </c>
      <c r="N185" s="2">
        <f>COUNTIFS(Data[Account],$C185,Data[Date],"&gt;="&amp;N$4,Data[Date],"&lt;"&amp;EDATE(N$4,1))</f>
        <v>0</v>
      </c>
      <c r="O185" s="2">
        <f>COUNTIFS(Data[Account],$C185,Data[Date],"&gt;="&amp;O$4,Data[Date],"&lt;"&amp;EDATE(O$4,1))</f>
        <v>0</v>
      </c>
      <c r="P185" s="2">
        <f>COUNTIFS(Data[Account],$C185,Data[Date],"&gt;="&amp;P$4,Data[Date],"&lt;"&amp;EDATE(P$4,1))</f>
        <v>0</v>
      </c>
      <c r="Q185" s="2">
        <f>COUNTIFS(Data[Account],$C185,Data[Date],"&gt;="&amp;Q$4,Data[Date],"&lt;"&amp;EDATE(Q$4,1))</f>
        <v>0</v>
      </c>
      <c r="R185" s="2">
        <f>COUNTIFS(Data[Account],$C185,Data[Date],"&gt;="&amp;R$4,Data[Date],"&lt;"&amp;EDATE(R$4,1))</f>
        <v>0</v>
      </c>
      <c r="S185" s="2">
        <f>COUNTIFS(Data[Account],$C185,Data[Date],"&gt;="&amp;S$4,Data[Date],"&lt;"&amp;EDATE(S$4,1))</f>
        <v>0</v>
      </c>
      <c r="T185" s="2">
        <f>COUNTIFS(Data[Account],$C185,Data[Date],"&gt;="&amp;T$4,Data[Date],"&lt;"&amp;EDATE(T$4,1))</f>
        <v>0</v>
      </c>
      <c r="U185" s="2">
        <f>COUNTIFS(Data[Account],$C185,Data[Date],"&gt;="&amp;U$4,Data[Date],"&lt;"&amp;EDATE(U$4,1))</f>
        <v>0</v>
      </c>
      <c r="V185" s="2">
        <f>COUNTIFS(Data[Account],$C185,Data[Date],"&gt;="&amp;V$4,Data[Date],"&lt;"&amp;EDATE(V$4,1))</f>
        <v>0</v>
      </c>
      <c r="W185" s="2">
        <f>COUNTIFS(Data[Account],$C185,Data[Date],"&gt;="&amp;W$4,Data[Date],"&lt;"&amp;EDATE(W$4,1))</f>
        <v>0</v>
      </c>
      <c r="X185" s="2">
        <f>COUNTIFS(Data[Account],$C185,Data[Date],"&gt;="&amp;X$4,Data[Date],"&lt;"&amp;EDATE(X$4,1))</f>
        <v>0</v>
      </c>
      <c r="Y185" s="2">
        <f>COUNTIFS(Data[Account],$C185,Data[Date],"&gt;="&amp;Y$4,Data[Date],"&lt;"&amp;EDATE(Y$4,1))</f>
        <v>0</v>
      </c>
      <c r="Z185" s="2">
        <f>COUNTIFS(Data[Account],$C185,Data[Date],"&gt;="&amp;Z$4,Data[Date],"&lt;"&amp;EDATE(Z$4,1))</f>
        <v>0</v>
      </c>
      <c r="AA185" s="2">
        <f>COUNTIFS(Data[Account],$C185,Data[Date],"&gt;="&amp;AA$4,Data[Date],"&lt;"&amp;EDATE(AA$4,1))</f>
        <v>0</v>
      </c>
      <c r="AB185" s="2">
        <f>COUNTIFS(Data[Account],$C185,Data[Date],"&gt;="&amp;AB$4,Data[Date],"&lt;"&amp;EDATE(AB$4,1))</f>
        <v>0</v>
      </c>
    </row>
    <row r="186" spans="2:28" x14ac:dyDescent="0.25">
      <c r="B186" s="3">
        <f>MAX($B$4:B185)+1</f>
        <v>182</v>
      </c>
      <c r="C186" t="str" cm="1">
        <f t="array" ref="C186">IFERROR(INDEX(Data[Account],MATCH(0,INDEX(COUNTIF($C$4:C185,Data[Account]),0),0)),"")</f>
        <v/>
      </c>
      <c r="D186" s="1" t="str" cm="1">
        <f t="array" ref="D186">IFERROR(_xlfn.SINGLE(INDEX(Data[Date],_xlfn.AGGREGATE(15,6,1/(Data[Account]=C186)*(ROW(Data[Account])-ROW(Data[[#Headers],[Account]])),1))),"")</f>
        <v/>
      </c>
      <c r="E186" s="2">
        <f>COUNTIFS(Data[Account],$C186,Data[Date],"&gt;="&amp;E$4,Data[Date],"&lt;"&amp;EDATE(E$4,1))</f>
        <v>0</v>
      </c>
      <c r="F186" s="2">
        <f>COUNTIFS(Data[Account],$C186,Data[Date],"&gt;="&amp;F$4,Data[Date],"&lt;"&amp;EDATE(F$4,1))</f>
        <v>0</v>
      </c>
      <c r="G186" s="2">
        <f>COUNTIFS(Data[Account],$C186,Data[Date],"&gt;="&amp;G$4,Data[Date],"&lt;"&amp;EDATE(G$4,1))</f>
        <v>0</v>
      </c>
      <c r="H186" s="2">
        <f>COUNTIFS(Data[Account],$C186,Data[Date],"&gt;="&amp;H$4,Data[Date],"&lt;"&amp;EDATE(H$4,1))</f>
        <v>0</v>
      </c>
      <c r="I186" s="2">
        <f>COUNTIFS(Data[Account],$C186,Data[Date],"&gt;="&amp;I$4,Data[Date],"&lt;"&amp;EDATE(I$4,1))</f>
        <v>0</v>
      </c>
      <c r="J186" s="2">
        <f>COUNTIFS(Data[Account],$C186,Data[Date],"&gt;="&amp;J$4,Data[Date],"&lt;"&amp;EDATE(J$4,1))</f>
        <v>0</v>
      </c>
      <c r="K186" s="2">
        <f>COUNTIFS(Data[Account],$C186,Data[Date],"&gt;="&amp;K$4,Data[Date],"&lt;"&amp;EDATE(K$4,1))</f>
        <v>0</v>
      </c>
      <c r="L186" s="2">
        <f>COUNTIFS(Data[Account],$C186,Data[Date],"&gt;="&amp;L$4,Data[Date],"&lt;"&amp;EDATE(L$4,1))</f>
        <v>0</v>
      </c>
      <c r="M186" s="2">
        <f>COUNTIFS(Data[Account],$C186,Data[Date],"&gt;="&amp;M$4,Data[Date],"&lt;"&amp;EDATE(M$4,1))</f>
        <v>0</v>
      </c>
      <c r="N186" s="2">
        <f>COUNTIFS(Data[Account],$C186,Data[Date],"&gt;="&amp;N$4,Data[Date],"&lt;"&amp;EDATE(N$4,1))</f>
        <v>0</v>
      </c>
      <c r="O186" s="2">
        <f>COUNTIFS(Data[Account],$C186,Data[Date],"&gt;="&amp;O$4,Data[Date],"&lt;"&amp;EDATE(O$4,1))</f>
        <v>0</v>
      </c>
      <c r="P186" s="2">
        <f>COUNTIFS(Data[Account],$C186,Data[Date],"&gt;="&amp;P$4,Data[Date],"&lt;"&amp;EDATE(P$4,1))</f>
        <v>0</v>
      </c>
      <c r="Q186" s="2">
        <f>COUNTIFS(Data[Account],$C186,Data[Date],"&gt;="&amp;Q$4,Data[Date],"&lt;"&amp;EDATE(Q$4,1))</f>
        <v>0</v>
      </c>
      <c r="R186" s="2">
        <f>COUNTIFS(Data[Account],$C186,Data[Date],"&gt;="&amp;R$4,Data[Date],"&lt;"&amp;EDATE(R$4,1))</f>
        <v>0</v>
      </c>
      <c r="S186" s="2">
        <f>COUNTIFS(Data[Account],$C186,Data[Date],"&gt;="&amp;S$4,Data[Date],"&lt;"&amp;EDATE(S$4,1))</f>
        <v>0</v>
      </c>
      <c r="T186" s="2">
        <f>COUNTIFS(Data[Account],$C186,Data[Date],"&gt;="&amp;T$4,Data[Date],"&lt;"&amp;EDATE(T$4,1))</f>
        <v>0</v>
      </c>
      <c r="U186" s="2">
        <f>COUNTIFS(Data[Account],$C186,Data[Date],"&gt;="&amp;U$4,Data[Date],"&lt;"&amp;EDATE(U$4,1))</f>
        <v>0</v>
      </c>
      <c r="V186" s="2">
        <f>COUNTIFS(Data[Account],$C186,Data[Date],"&gt;="&amp;V$4,Data[Date],"&lt;"&amp;EDATE(V$4,1))</f>
        <v>0</v>
      </c>
      <c r="W186" s="2">
        <f>COUNTIFS(Data[Account],$C186,Data[Date],"&gt;="&amp;W$4,Data[Date],"&lt;"&amp;EDATE(W$4,1))</f>
        <v>0</v>
      </c>
      <c r="X186" s="2">
        <f>COUNTIFS(Data[Account],$C186,Data[Date],"&gt;="&amp;X$4,Data[Date],"&lt;"&amp;EDATE(X$4,1))</f>
        <v>0</v>
      </c>
      <c r="Y186" s="2">
        <f>COUNTIFS(Data[Account],$C186,Data[Date],"&gt;="&amp;Y$4,Data[Date],"&lt;"&amp;EDATE(Y$4,1))</f>
        <v>0</v>
      </c>
      <c r="Z186" s="2">
        <f>COUNTIFS(Data[Account],$C186,Data[Date],"&gt;="&amp;Z$4,Data[Date],"&lt;"&amp;EDATE(Z$4,1))</f>
        <v>0</v>
      </c>
      <c r="AA186" s="2">
        <f>COUNTIFS(Data[Account],$C186,Data[Date],"&gt;="&amp;AA$4,Data[Date],"&lt;"&amp;EDATE(AA$4,1))</f>
        <v>0</v>
      </c>
      <c r="AB186" s="2">
        <f>COUNTIFS(Data[Account],$C186,Data[Date],"&gt;="&amp;AB$4,Data[Date],"&lt;"&amp;EDATE(AB$4,1))</f>
        <v>0</v>
      </c>
    </row>
    <row r="187" spans="2:28" x14ac:dyDescent="0.25">
      <c r="B187" s="3">
        <f>MAX($B$4:B186)+1</f>
        <v>183</v>
      </c>
      <c r="C187" t="str" cm="1">
        <f t="array" ref="C187">IFERROR(INDEX(Data[Account],MATCH(0,INDEX(COUNTIF($C$4:C186,Data[Account]),0),0)),"")</f>
        <v/>
      </c>
      <c r="D187" s="1" t="str" cm="1">
        <f t="array" ref="D187">IFERROR(_xlfn.SINGLE(INDEX(Data[Date],_xlfn.AGGREGATE(15,6,1/(Data[Account]=C187)*(ROW(Data[Account])-ROW(Data[[#Headers],[Account]])),1))),"")</f>
        <v/>
      </c>
      <c r="E187" s="2">
        <f>COUNTIFS(Data[Account],$C187,Data[Date],"&gt;="&amp;E$4,Data[Date],"&lt;"&amp;EDATE(E$4,1))</f>
        <v>0</v>
      </c>
      <c r="F187" s="2">
        <f>COUNTIFS(Data[Account],$C187,Data[Date],"&gt;="&amp;F$4,Data[Date],"&lt;"&amp;EDATE(F$4,1))</f>
        <v>0</v>
      </c>
      <c r="G187" s="2">
        <f>COUNTIFS(Data[Account],$C187,Data[Date],"&gt;="&amp;G$4,Data[Date],"&lt;"&amp;EDATE(G$4,1))</f>
        <v>0</v>
      </c>
      <c r="H187" s="2">
        <f>COUNTIFS(Data[Account],$C187,Data[Date],"&gt;="&amp;H$4,Data[Date],"&lt;"&amp;EDATE(H$4,1))</f>
        <v>0</v>
      </c>
      <c r="I187" s="2">
        <f>COUNTIFS(Data[Account],$C187,Data[Date],"&gt;="&amp;I$4,Data[Date],"&lt;"&amp;EDATE(I$4,1))</f>
        <v>0</v>
      </c>
      <c r="J187" s="2">
        <f>COUNTIFS(Data[Account],$C187,Data[Date],"&gt;="&amp;J$4,Data[Date],"&lt;"&amp;EDATE(J$4,1))</f>
        <v>0</v>
      </c>
      <c r="K187" s="2">
        <f>COUNTIFS(Data[Account],$C187,Data[Date],"&gt;="&amp;K$4,Data[Date],"&lt;"&amp;EDATE(K$4,1))</f>
        <v>0</v>
      </c>
      <c r="L187" s="2">
        <f>COUNTIFS(Data[Account],$C187,Data[Date],"&gt;="&amp;L$4,Data[Date],"&lt;"&amp;EDATE(L$4,1))</f>
        <v>0</v>
      </c>
      <c r="M187" s="2">
        <f>COUNTIFS(Data[Account],$C187,Data[Date],"&gt;="&amp;M$4,Data[Date],"&lt;"&amp;EDATE(M$4,1))</f>
        <v>0</v>
      </c>
      <c r="N187" s="2">
        <f>COUNTIFS(Data[Account],$C187,Data[Date],"&gt;="&amp;N$4,Data[Date],"&lt;"&amp;EDATE(N$4,1))</f>
        <v>0</v>
      </c>
      <c r="O187" s="2">
        <f>COUNTIFS(Data[Account],$C187,Data[Date],"&gt;="&amp;O$4,Data[Date],"&lt;"&amp;EDATE(O$4,1))</f>
        <v>0</v>
      </c>
      <c r="P187" s="2">
        <f>COUNTIFS(Data[Account],$C187,Data[Date],"&gt;="&amp;P$4,Data[Date],"&lt;"&amp;EDATE(P$4,1))</f>
        <v>0</v>
      </c>
      <c r="Q187" s="2">
        <f>COUNTIFS(Data[Account],$C187,Data[Date],"&gt;="&amp;Q$4,Data[Date],"&lt;"&amp;EDATE(Q$4,1))</f>
        <v>0</v>
      </c>
      <c r="R187" s="2">
        <f>COUNTIFS(Data[Account],$C187,Data[Date],"&gt;="&amp;R$4,Data[Date],"&lt;"&amp;EDATE(R$4,1))</f>
        <v>0</v>
      </c>
      <c r="S187" s="2">
        <f>COUNTIFS(Data[Account],$C187,Data[Date],"&gt;="&amp;S$4,Data[Date],"&lt;"&amp;EDATE(S$4,1))</f>
        <v>0</v>
      </c>
      <c r="T187" s="2">
        <f>COUNTIFS(Data[Account],$C187,Data[Date],"&gt;="&amp;T$4,Data[Date],"&lt;"&amp;EDATE(T$4,1))</f>
        <v>0</v>
      </c>
      <c r="U187" s="2">
        <f>COUNTIFS(Data[Account],$C187,Data[Date],"&gt;="&amp;U$4,Data[Date],"&lt;"&amp;EDATE(U$4,1))</f>
        <v>0</v>
      </c>
      <c r="V187" s="2">
        <f>COUNTIFS(Data[Account],$C187,Data[Date],"&gt;="&amp;V$4,Data[Date],"&lt;"&amp;EDATE(V$4,1))</f>
        <v>0</v>
      </c>
      <c r="W187" s="2">
        <f>COUNTIFS(Data[Account],$C187,Data[Date],"&gt;="&amp;W$4,Data[Date],"&lt;"&amp;EDATE(W$4,1))</f>
        <v>0</v>
      </c>
      <c r="X187" s="2">
        <f>COUNTIFS(Data[Account],$C187,Data[Date],"&gt;="&amp;X$4,Data[Date],"&lt;"&amp;EDATE(X$4,1))</f>
        <v>0</v>
      </c>
      <c r="Y187" s="2">
        <f>COUNTIFS(Data[Account],$C187,Data[Date],"&gt;="&amp;Y$4,Data[Date],"&lt;"&amp;EDATE(Y$4,1))</f>
        <v>0</v>
      </c>
      <c r="Z187" s="2">
        <f>COUNTIFS(Data[Account],$C187,Data[Date],"&gt;="&amp;Z$4,Data[Date],"&lt;"&amp;EDATE(Z$4,1))</f>
        <v>0</v>
      </c>
      <c r="AA187" s="2">
        <f>COUNTIFS(Data[Account],$C187,Data[Date],"&gt;="&amp;AA$4,Data[Date],"&lt;"&amp;EDATE(AA$4,1))</f>
        <v>0</v>
      </c>
      <c r="AB187" s="2">
        <f>COUNTIFS(Data[Account],$C187,Data[Date],"&gt;="&amp;AB$4,Data[Date],"&lt;"&amp;EDATE(AB$4,1))</f>
        <v>0</v>
      </c>
    </row>
    <row r="188" spans="2:28" x14ac:dyDescent="0.25">
      <c r="B188" s="3">
        <f>MAX($B$4:B187)+1</f>
        <v>184</v>
      </c>
      <c r="C188" t="str" cm="1">
        <f t="array" ref="C188">IFERROR(INDEX(Data[Account],MATCH(0,INDEX(COUNTIF($C$4:C187,Data[Account]),0),0)),"")</f>
        <v/>
      </c>
      <c r="D188" s="1" t="str" cm="1">
        <f t="array" ref="D188">IFERROR(_xlfn.SINGLE(INDEX(Data[Date],_xlfn.AGGREGATE(15,6,1/(Data[Account]=C188)*(ROW(Data[Account])-ROW(Data[[#Headers],[Account]])),1))),"")</f>
        <v/>
      </c>
      <c r="E188" s="2">
        <f>COUNTIFS(Data[Account],$C188,Data[Date],"&gt;="&amp;E$4,Data[Date],"&lt;"&amp;EDATE(E$4,1))</f>
        <v>0</v>
      </c>
      <c r="F188" s="2">
        <f>COUNTIFS(Data[Account],$C188,Data[Date],"&gt;="&amp;F$4,Data[Date],"&lt;"&amp;EDATE(F$4,1))</f>
        <v>0</v>
      </c>
      <c r="G188" s="2">
        <f>COUNTIFS(Data[Account],$C188,Data[Date],"&gt;="&amp;G$4,Data[Date],"&lt;"&amp;EDATE(G$4,1))</f>
        <v>0</v>
      </c>
      <c r="H188" s="2">
        <f>COUNTIFS(Data[Account],$C188,Data[Date],"&gt;="&amp;H$4,Data[Date],"&lt;"&amp;EDATE(H$4,1))</f>
        <v>0</v>
      </c>
      <c r="I188" s="2">
        <f>COUNTIFS(Data[Account],$C188,Data[Date],"&gt;="&amp;I$4,Data[Date],"&lt;"&amp;EDATE(I$4,1))</f>
        <v>0</v>
      </c>
      <c r="J188" s="2">
        <f>COUNTIFS(Data[Account],$C188,Data[Date],"&gt;="&amp;J$4,Data[Date],"&lt;"&amp;EDATE(J$4,1))</f>
        <v>0</v>
      </c>
      <c r="K188" s="2">
        <f>COUNTIFS(Data[Account],$C188,Data[Date],"&gt;="&amp;K$4,Data[Date],"&lt;"&amp;EDATE(K$4,1))</f>
        <v>0</v>
      </c>
      <c r="L188" s="2">
        <f>COUNTIFS(Data[Account],$C188,Data[Date],"&gt;="&amp;L$4,Data[Date],"&lt;"&amp;EDATE(L$4,1))</f>
        <v>0</v>
      </c>
      <c r="M188" s="2">
        <f>COUNTIFS(Data[Account],$C188,Data[Date],"&gt;="&amp;M$4,Data[Date],"&lt;"&amp;EDATE(M$4,1))</f>
        <v>0</v>
      </c>
      <c r="N188" s="2">
        <f>COUNTIFS(Data[Account],$C188,Data[Date],"&gt;="&amp;N$4,Data[Date],"&lt;"&amp;EDATE(N$4,1))</f>
        <v>0</v>
      </c>
      <c r="O188" s="2">
        <f>COUNTIFS(Data[Account],$C188,Data[Date],"&gt;="&amp;O$4,Data[Date],"&lt;"&amp;EDATE(O$4,1))</f>
        <v>0</v>
      </c>
      <c r="P188" s="2">
        <f>COUNTIFS(Data[Account],$C188,Data[Date],"&gt;="&amp;P$4,Data[Date],"&lt;"&amp;EDATE(P$4,1))</f>
        <v>0</v>
      </c>
      <c r="Q188" s="2">
        <f>COUNTIFS(Data[Account],$C188,Data[Date],"&gt;="&amp;Q$4,Data[Date],"&lt;"&amp;EDATE(Q$4,1))</f>
        <v>0</v>
      </c>
      <c r="R188" s="2">
        <f>COUNTIFS(Data[Account],$C188,Data[Date],"&gt;="&amp;R$4,Data[Date],"&lt;"&amp;EDATE(R$4,1))</f>
        <v>0</v>
      </c>
      <c r="S188" s="2">
        <f>COUNTIFS(Data[Account],$C188,Data[Date],"&gt;="&amp;S$4,Data[Date],"&lt;"&amp;EDATE(S$4,1))</f>
        <v>0</v>
      </c>
      <c r="T188" s="2">
        <f>COUNTIFS(Data[Account],$C188,Data[Date],"&gt;="&amp;T$4,Data[Date],"&lt;"&amp;EDATE(T$4,1))</f>
        <v>0</v>
      </c>
      <c r="U188" s="2">
        <f>COUNTIFS(Data[Account],$C188,Data[Date],"&gt;="&amp;U$4,Data[Date],"&lt;"&amp;EDATE(U$4,1))</f>
        <v>0</v>
      </c>
      <c r="V188" s="2">
        <f>COUNTIFS(Data[Account],$C188,Data[Date],"&gt;="&amp;V$4,Data[Date],"&lt;"&amp;EDATE(V$4,1))</f>
        <v>0</v>
      </c>
      <c r="W188" s="2">
        <f>COUNTIFS(Data[Account],$C188,Data[Date],"&gt;="&amp;W$4,Data[Date],"&lt;"&amp;EDATE(W$4,1))</f>
        <v>0</v>
      </c>
      <c r="X188" s="2">
        <f>COUNTIFS(Data[Account],$C188,Data[Date],"&gt;="&amp;X$4,Data[Date],"&lt;"&amp;EDATE(X$4,1))</f>
        <v>0</v>
      </c>
      <c r="Y188" s="2">
        <f>COUNTIFS(Data[Account],$C188,Data[Date],"&gt;="&amp;Y$4,Data[Date],"&lt;"&amp;EDATE(Y$4,1))</f>
        <v>0</v>
      </c>
      <c r="Z188" s="2">
        <f>COUNTIFS(Data[Account],$C188,Data[Date],"&gt;="&amp;Z$4,Data[Date],"&lt;"&amp;EDATE(Z$4,1))</f>
        <v>0</v>
      </c>
      <c r="AA188" s="2">
        <f>COUNTIFS(Data[Account],$C188,Data[Date],"&gt;="&amp;AA$4,Data[Date],"&lt;"&amp;EDATE(AA$4,1))</f>
        <v>0</v>
      </c>
      <c r="AB188" s="2">
        <f>COUNTIFS(Data[Account],$C188,Data[Date],"&gt;="&amp;AB$4,Data[Date],"&lt;"&amp;EDATE(AB$4,1))</f>
        <v>0</v>
      </c>
    </row>
    <row r="189" spans="2:28" x14ac:dyDescent="0.25">
      <c r="B189" s="3">
        <f>MAX($B$4:B188)+1</f>
        <v>185</v>
      </c>
      <c r="C189" t="str" cm="1">
        <f t="array" ref="C189">IFERROR(INDEX(Data[Account],MATCH(0,INDEX(COUNTIF($C$4:C188,Data[Account]),0),0)),"")</f>
        <v/>
      </c>
      <c r="D189" s="1" t="str" cm="1">
        <f t="array" ref="D189">IFERROR(_xlfn.SINGLE(INDEX(Data[Date],_xlfn.AGGREGATE(15,6,1/(Data[Account]=C189)*(ROW(Data[Account])-ROW(Data[[#Headers],[Account]])),1))),"")</f>
        <v/>
      </c>
      <c r="E189" s="2">
        <f>COUNTIFS(Data[Account],$C189,Data[Date],"&gt;="&amp;E$4,Data[Date],"&lt;"&amp;EDATE(E$4,1))</f>
        <v>0</v>
      </c>
      <c r="F189" s="2">
        <f>COUNTIFS(Data[Account],$C189,Data[Date],"&gt;="&amp;F$4,Data[Date],"&lt;"&amp;EDATE(F$4,1))</f>
        <v>0</v>
      </c>
      <c r="G189" s="2">
        <f>COUNTIFS(Data[Account],$C189,Data[Date],"&gt;="&amp;G$4,Data[Date],"&lt;"&amp;EDATE(G$4,1))</f>
        <v>0</v>
      </c>
      <c r="H189" s="2">
        <f>COUNTIFS(Data[Account],$C189,Data[Date],"&gt;="&amp;H$4,Data[Date],"&lt;"&amp;EDATE(H$4,1))</f>
        <v>0</v>
      </c>
      <c r="I189" s="2">
        <f>COUNTIFS(Data[Account],$C189,Data[Date],"&gt;="&amp;I$4,Data[Date],"&lt;"&amp;EDATE(I$4,1))</f>
        <v>0</v>
      </c>
      <c r="J189" s="2">
        <f>COUNTIFS(Data[Account],$C189,Data[Date],"&gt;="&amp;J$4,Data[Date],"&lt;"&amp;EDATE(J$4,1))</f>
        <v>0</v>
      </c>
      <c r="K189" s="2">
        <f>COUNTIFS(Data[Account],$C189,Data[Date],"&gt;="&amp;K$4,Data[Date],"&lt;"&amp;EDATE(K$4,1))</f>
        <v>0</v>
      </c>
      <c r="L189" s="2">
        <f>COUNTIFS(Data[Account],$C189,Data[Date],"&gt;="&amp;L$4,Data[Date],"&lt;"&amp;EDATE(L$4,1))</f>
        <v>0</v>
      </c>
      <c r="M189" s="2">
        <f>COUNTIFS(Data[Account],$C189,Data[Date],"&gt;="&amp;M$4,Data[Date],"&lt;"&amp;EDATE(M$4,1))</f>
        <v>0</v>
      </c>
      <c r="N189" s="2">
        <f>COUNTIFS(Data[Account],$C189,Data[Date],"&gt;="&amp;N$4,Data[Date],"&lt;"&amp;EDATE(N$4,1))</f>
        <v>0</v>
      </c>
      <c r="O189" s="2">
        <f>COUNTIFS(Data[Account],$C189,Data[Date],"&gt;="&amp;O$4,Data[Date],"&lt;"&amp;EDATE(O$4,1))</f>
        <v>0</v>
      </c>
      <c r="P189" s="2">
        <f>COUNTIFS(Data[Account],$C189,Data[Date],"&gt;="&amp;P$4,Data[Date],"&lt;"&amp;EDATE(P$4,1))</f>
        <v>0</v>
      </c>
      <c r="Q189" s="2">
        <f>COUNTIFS(Data[Account],$C189,Data[Date],"&gt;="&amp;Q$4,Data[Date],"&lt;"&amp;EDATE(Q$4,1))</f>
        <v>0</v>
      </c>
      <c r="R189" s="2">
        <f>COUNTIFS(Data[Account],$C189,Data[Date],"&gt;="&amp;R$4,Data[Date],"&lt;"&amp;EDATE(R$4,1))</f>
        <v>0</v>
      </c>
      <c r="S189" s="2">
        <f>COUNTIFS(Data[Account],$C189,Data[Date],"&gt;="&amp;S$4,Data[Date],"&lt;"&amp;EDATE(S$4,1))</f>
        <v>0</v>
      </c>
      <c r="T189" s="2">
        <f>COUNTIFS(Data[Account],$C189,Data[Date],"&gt;="&amp;T$4,Data[Date],"&lt;"&amp;EDATE(T$4,1))</f>
        <v>0</v>
      </c>
      <c r="U189" s="2">
        <f>COUNTIFS(Data[Account],$C189,Data[Date],"&gt;="&amp;U$4,Data[Date],"&lt;"&amp;EDATE(U$4,1))</f>
        <v>0</v>
      </c>
      <c r="V189" s="2">
        <f>COUNTIFS(Data[Account],$C189,Data[Date],"&gt;="&amp;V$4,Data[Date],"&lt;"&amp;EDATE(V$4,1))</f>
        <v>0</v>
      </c>
      <c r="W189" s="2">
        <f>COUNTIFS(Data[Account],$C189,Data[Date],"&gt;="&amp;W$4,Data[Date],"&lt;"&amp;EDATE(W$4,1))</f>
        <v>0</v>
      </c>
      <c r="X189" s="2">
        <f>COUNTIFS(Data[Account],$C189,Data[Date],"&gt;="&amp;X$4,Data[Date],"&lt;"&amp;EDATE(X$4,1))</f>
        <v>0</v>
      </c>
      <c r="Y189" s="2">
        <f>COUNTIFS(Data[Account],$C189,Data[Date],"&gt;="&amp;Y$4,Data[Date],"&lt;"&amp;EDATE(Y$4,1))</f>
        <v>0</v>
      </c>
      <c r="Z189" s="2">
        <f>COUNTIFS(Data[Account],$C189,Data[Date],"&gt;="&amp;Z$4,Data[Date],"&lt;"&amp;EDATE(Z$4,1))</f>
        <v>0</v>
      </c>
      <c r="AA189" s="2">
        <f>COUNTIFS(Data[Account],$C189,Data[Date],"&gt;="&amp;AA$4,Data[Date],"&lt;"&amp;EDATE(AA$4,1))</f>
        <v>0</v>
      </c>
      <c r="AB189" s="2">
        <f>COUNTIFS(Data[Account],$C189,Data[Date],"&gt;="&amp;AB$4,Data[Date],"&lt;"&amp;EDATE(AB$4,1))</f>
        <v>0</v>
      </c>
    </row>
    <row r="190" spans="2:28" x14ac:dyDescent="0.25">
      <c r="B190" s="3">
        <f>MAX($B$4:B189)+1</f>
        <v>186</v>
      </c>
      <c r="C190" t="str" cm="1">
        <f t="array" ref="C190">IFERROR(INDEX(Data[Account],MATCH(0,INDEX(COUNTIF($C$4:C189,Data[Account]),0),0)),"")</f>
        <v/>
      </c>
      <c r="D190" s="1" t="str" cm="1">
        <f t="array" ref="D190">IFERROR(_xlfn.SINGLE(INDEX(Data[Date],_xlfn.AGGREGATE(15,6,1/(Data[Account]=C190)*(ROW(Data[Account])-ROW(Data[[#Headers],[Account]])),1))),"")</f>
        <v/>
      </c>
      <c r="E190" s="2">
        <f>COUNTIFS(Data[Account],$C190,Data[Date],"&gt;="&amp;E$4,Data[Date],"&lt;"&amp;EDATE(E$4,1))</f>
        <v>0</v>
      </c>
      <c r="F190" s="2">
        <f>COUNTIFS(Data[Account],$C190,Data[Date],"&gt;="&amp;F$4,Data[Date],"&lt;"&amp;EDATE(F$4,1))</f>
        <v>0</v>
      </c>
      <c r="G190" s="2">
        <f>COUNTIFS(Data[Account],$C190,Data[Date],"&gt;="&amp;G$4,Data[Date],"&lt;"&amp;EDATE(G$4,1))</f>
        <v>0</v>
      </c>
      <c r="H190" s="2">
        <f>COUNTIFS(Data[Account],$C190,Data[Date],"&gt;="&amp;H$4,Data[Date],"&lt;"&amp;EDATE(H$4,1))</f>
        <v>0</v>
      </c>
      <c r="I190" s="2">
        <f>COUNTIFS(Data[Account],$C190,Data[Date],"&gt;="&amp;I$4,Data[Date],"&lt;"&amp;EDATE(I$4,1))</f>
        <v>0</v>
      </c>
      <c r="J190" s="2">
        <f>COUNTIFS(Data[Account],$C190,Data[Date],"&gt;="&amp;J$4,Data[Date],"&lt;"&amp;EDATE(J$4,1))</f>
        <v>0</v>
      </c>
      <c r="K190" s="2">
        <f>COUNTIFS(Data[Account],$C190,Data[Date],"&gt;="&amp;K$4,Data[Date],"&lt;"&amp;EDATE(K$4,1))</f>
        <v>0</v>
      </c>
      <c r="L190" s="2">
        <f>COUNTIFS(Data[Account],$C190,Data[Date],"&gt;="&amp;L$4,Data[Date],"&lt;"&amp;EDATE(L$4,1))</f>
        <v>0</v>
      </c>
      <c r="M190" s="2">
        <f>COUNTIFS(Data[Account],$C190,Data[Date],"&gt;="&amp;M$4,Data[Date],"&lt;"&amp;EDATE(M$4,1))</f>
        <v>0</v>
      </c>
      <c r="N190" s="2">
        <f>COUNTIFS(Data[Account],$C190,Data[Date],"&gt;="&amp;N$4,Data[Date],"&lt;"&amp;EDATE(N$4,1))</f>
        <v>0</v>
      </c>
      <c r="O190" s="2">
        <f>COUNTIFS(Data[Account],$C190,Data[Date],"&gt;="&amp;O$4,Data[Date],"&lt;"&amp;EDATE(O$4,1))</f>
        <v>0</v>
      </c>
      <c r="P190" s="2">
        <f>COUNTIFS(Data[Account],$C190,Data[Date],"&gt;="&amp;P$4,Data[Date],"&lt;"&amp;EDATE(P$4,1))</f>
        <v>0</v>
      </c>
      <c r="Q190" s="2">
        <f>COUNTIFS(Data[Account],$C190,Data[Date],"&gt;="&amp;Q$4,Data[Date],"&lt;"&amp;EDATE(Q$4,1))</f>
        <v>0</v>
      </c>
      <c r="R190" s="2">
        <f>COUNTIFS(Data[Account],$C190,Data[Date],"&gt;="&amp;R$4,Data[Date],"&lt;"&amp;EDATE(R$4,1))</f>
        <v>0</v>
      </c>
      <c r="S190" s="2">
        <f>COUNTIFS(Data[Account],$C190,Data[Date],"&gt;="&amp;S$4,Data[Date],"&lt;"&amp;EDATE(S$4,1))</f>
        <v>0</v>
      </c>
      <c r="T190" s="2">
        <f>COUNTIFS(Data[Account],$C190,Data[Date],"&gt;="&amp;T$4,Data[Date],"&lt;"&amp;EDATE(T$4,1))</f>
        <v>0</v>
      </c>
      <c r="U190" s="2">
        <f>COUNTIFS(Data[Account],$C190,Data[Date],"&gt;="&amp;U$4,Data[Date],"&lt;"&amp;EDATE(U$4,1))</f>
        <v>0</v>
      </c>
      <c r="V190" s="2">
        <f>COUNTIFS(Data[Account],$C190,Data[Date],"&gt;="&amp;V$4,Data[Date],"&lt;"&amp;EDATE(V$4,1))</f>
        <v>0</v>
      </c>
      <c r="W190" s="2">
        <f>COUNTIFS(Data[Account],$C190,Data[Date],"&gt;="&amp;W$4,Data[Date],"&lt;"&amp;EDATE(W$4,1))</f>
        <v>0</v>
      </c>
      <c r="X190" s="2">
        <f>COUNTIFS(Data[Account],$C190,Data[Date],"&gt;="&amp;X$4,Data[Date],"&lt;"&amp;EDATE(X$4,1))</f>
        <v>0</v>
      </c>
      <c r="Y190" s="2">
        <f>COUNTIFS(Data[Account],$C190,Data[Date],"&gt;="&amp;Y$4,Data[Date],"&lt;"&amp;EDATE(Y$4,1))</f>
        <v>0</v>
      </c>
      <c r="Z190" s="2">
        <f>COUNTIFS(Data[Account],$C190,Data[Date],"&gt;="&amp;Z$4,Data[Date],"&lt;"&amp;EDATE(Z$4,1))</f>
        <v>0</v>
      </c>
      <c r="AA190" s="2">
        <f>COUNTIFS(Data[Account],$C190,Data[Date],"&gt;="&amp;AA$4,Data[Date],"&lt;"&amp;EDATE(AA$4,1))</f>
        <v>0</v>
      </c>
      <c r="AB190" s="2">
        <f>COUNTIFS(Data[Account],$C190,Data[Date],"&gt;="&amp;AB$4,Data[Date],"&lt;"&amp;EDATE(AB$4,1))</f>
        <v>0</v>
      </c>
    </row>
    <row r="191" spans="2:28" x14ac:dyDescent="0.25">
      <c r="B191" s="3">
        <f>MAX($B$4:B190)+1</f>
        <v>187</v>
      </c>
      <c r="C191" t="str" cm="1">
        <f t="array" ref="C191">IFERROR(INDEX(Data[Account],MATCH(0,INDEX(COUNTIF($C$4:C190,Data[Account]),0),0)),"")</f>
        <v/>
      </c>
      <c r="D191" s="1" t="str" cm="1">
        <f t="array" ref="D191">IFERROR(_xlfn.SINGLE(INDEX(Data[Date],_xlfn.AGGREGATE(15,6,1/(Data[Account]=C191)*(ROW(Data[Account])-ROW(Data[[#Headers],[Account]])),1))),"")</f>
        <v/>
      </c>
      <c r="E191" s="2">
        <f>COUNTIFS(Data[Account],$C191,Data[Date],"&gt;="&amp;E$4,Data[Date],"&lt;"&amp;EDATE(E$4,1))</f>
        <v>0</v>
      </c>
      <c r="F191" s="2">
        <f>COUNTIFS(Data[Account],$C191,Data[Date],"&gt;="&amp;F$4,Data[Date],"&lt;"&amp;EDATE(F$4,1))</f>
        <v>0</v>
      </c>
      <c r="G191" s="2">
        <f>COUNTIFS(Data[Account],$C191,Data[Date],"&gt;="&amp;G$4,Data[Date],"&lt;"&amp;EDATE(G$4,1))</f>
        <v>0</v>
      </c>
      <c r="H191" s="2">
        <f>COUNTIFS(Data[Account],$C191,Data[Date],"&gt;="&amp;H$4,Data[Date],"&lt;"&amp;EDATE(H$4,1))</f>
        <v>0</v>
      </c>
      <c r="I191" s="2">
        <f>COUNTIFS(Data[Account],$C191,Data[Date],"&gt;="&amp;I$4,Data[Date],"&lt;"&amp;EDATE(I$4,1))</f>
        <v>0</v>
      </c>
      <c r="J191" s="2">
        <f>COUNTIFS(Data[Account],$C191,Data[Date],"&gt;="&amp;J$4,Data[Date],"&lt;"&amp;EDATE(J$4,1))</f>
        <v>0</v>
      </c>
      <c r="K191" s="2">
        <f>COUNTIFS(Data[Account],$C191,Data[Date],"&gt;="&amp;K$4,Data[Date],"&lt;"&amp;EDATE(K$4,1))</f>
        <v>0</v>
      </c>
      <c r="L191" s="2">
        <f>COUNTIFS(Data[Account],$C191,Data[Date],"&gt;="&amp;L$4,Data[Date],"&lt;"&amp;EDATE(L$4,1))</f>
        <v>0</v>
      </c>
      <c r="M191" s="2">
        <f>COUNTIFS(Data[Account],$C191,Data[Date],"&gt;="&amp;M$4,Data[Date],"&lt;"&amp;EDATE(M$4,1))</f>
        <v>0</v>
      </c>
      <c r="N191" s="2">
        <f>COUNTIFS(Data[Account],$C191,Data[Date],"&gt;="&amp;N$4,Data[Date],"&lt;"&amp;EDATE(N$4,1))</f>
        <v>0</v>
      </c>
      <c r="O191" s="2">
        <f>COUNTIFS(Data[Account],$C191,Data[Date],"&gt;="&amp;O$4,Data[Date],"&lt;"&amp;EDATE(O$4,1))</f>
        <v>0</v>
      </c>
      <c r="P191" s="2">
        <f>COUNTIFS(Data[Account],$C191,Data[Date],"&gt;="&amp;P$4,Data[Date],"&lt;"&amp;EDATE(P$4,1))</f>
        <v>0</v>
      </c>
      <c r="Q191" s="2">
        <f>COUNTIFS(Data[Account],$C191,Data[Date],"&gt;="&amp;Q$4,Data[Date],"&lt;"&amp;EDATE(Q$4,1))</f>
        <v>0</v>
      </c>
      <c r="R191" s="2">
        <f>COUNTIFS(Data[Account],$C191,Data[Date],"&gt;="&amp;R$4,Data[Date],"&lt;"&amp;EDATE(R$4,1))</f>
        <v>0</v>
      </c>
      <c r="S191" s="2">
        <f>COUNTIFS(Data[Account],$C191,Data[Date],"&gt;="&amp;S$4,Data[Date],"&lt;"&amp;EDATE(S$4,1))</f>
        <v>0</v>
      </c>
      <c r="T191" s="2">
        <f>COUNTIFS(Data[Account],$C191,Data[Date],"&gt;="&amp;T$4,Data[Date],"&lt;"&amp;EDATE(T$4,1))</f>
        <v>0</v>
      </c>
      <c r="U191" s="2">
        <f>COUNTIFS(Data[Account],$C191,Data[Date],"&gt;="&amp;U$4,Data[Date],"&lt;"&amp;EDATE(U$4,1))</f>
        <v>0</v>
      </c>
      <c r="V191" s="2">
        <f>COUNTIFS(Data[Account],$C191,Data[Date],"&gt;="&amp;V$4,Data[Date],"&lt;"&amp;EDATE(V$4,1))</f>
        <v>0</v>
      </c>
      <c r="W191" s="2">
        <f>COUNTIFS(Data[Account],$C191,Data[Date],"&gt;="&amp;W$4,Data[Date],"&lt;"&amp;EDATE(W$4,1))</f>
        <v>0</v>
      </c>
      <c r="X191" s="2">
        <f>COUNTIFS(Data[Account],$C191,Data[Date],"&gt;="&amp;X$4,Data[Date],"&lt;"&amp;EDATE(X$4,1))</f>
        <v>0</v>
      </c>
      <c r="Y191" s="2">
        <f>COUNTIFS(Data[Account],$C191,Data[Date],"&gt;="&amp;Y$4,Data[Date],"&lt;"&amp;EDATE(Y$4,1))</f>
        <v>0</v>
      </c>
      <c r="Z191" s="2">
        <f>COUNTIFS(Data[Account],$C191,Data[Date],"&gt;="&amp;Z$4,Data[Date],"&lt;"&amp;EDATE(Z$4,1))</f>
        <v>0</v>
      </c>
      <c r="AA191" s="2">
        <f>COUNTIFS(Data[Account],$C191,Data[Date],"&gt;="&amp;AA$4,Data[Date],"&lt;"&amp;EDATE(AA$4,1))</f>
        <v>0</v>
      </c>
      <c r="AB191" s="2">
        <f>COUNTIFS(Data[Account],$C191,Data[Date],"&gt;="&amp;AB$4,Data[Date],"&lt;"&amp;EDATE(AB$4,1))</f>
        <v>0</v>
      </c>
    </row>
    <row r="192" spans="2:28" x14ac:dyDescent="0.25">
      <c r="B192" s="3">
        <f>MAX($B$4:B191)+1</f>
        <v>188</v>
      </c>
      <c r="C192" t="str" cm="1">
        <f t="array" ref="C192">IFERROR(INDEX(Data[Account],MATCH(0,INDEX(COUNTIF($C$4:C191,Data[Account]),0),0)),"")</f>
        <v/>
      </c>
      <c r="D192" s="1" t="str" cm="1">
        <f t="array" ref="D192">IFERROR(_xlfn.SINGLE(INDEX(Data[Date],_xlfn.AGGREGATE(15,6,1/(Data[Account]=C192)*(ROW(Data[Account])-ROW(Data[[#Headers],[Account]])),1))),"")</f>
        <v/>
      </c>
      <c r="E192" s="2">
        <f>COUNTIFS(Data[Account],$C192,Data[Date],"&gt;="&amp;E$4,Data[Date],"&lt;"&amp;EDATE(E$4,1))</f>
        <v>0</v>
      </c>
      <c r="F192" s="2">
        <f>COUNTIFS(Data[Account],$C192,Data[Date],"&gt;="&amp;F$4,Data[Date],"&lt;"&amp;EDATE(F$4,1))</f>
        <v>0</v>
      </c>
      <c r="G192" s="2">
        <f>COUNTIFS(Data[Account],$C192,Data[Date],"&gt;="&amp;G$4,Data[Date],"&lt;"&amp;EDATE(G$4,1))</f>
        <v>0</v>
      </c>
      <c r="H192" s="2">
        <f>COUNTIFS(Data[Account],$C192,Data[Date],"&gt;="&amp;H$4,Data[Date],"&lt;"&amp;EDATE(H$4,1))</f>
        <v>0</v>
      </c>
      <c r="I192" s="2">
        <f>COUNTIFS(Data[Account],$C192,Data[Date],"&gt;="&amp;I$4,Data[Date],"&lt;"&amp;EDATE(I$4,1))</f>
        <v>0</v>
      </c>
      <c r="J192" s="2">
        <f>COUNTIFS(Data[Account],$C192,Data[Date],"&gt;="&amp;J$4,Data[Date],"&lt;"&amp;EDATE(J$4,1))</f>
        <v>0</v>
      </c>
      <c r="K192" s="2">
        <f>COUNTIFS(Data[Account],$C192,Data[Date],"&gt;="&amp;K$4,Data[Date],"&lt;"&amp;EDATE(K$4,1))</f>
        <v>0</v>
      </c>
      <c r="L192" s="2">
        <f>COUNTIFS(Data[Account],$C192,Data[Date],"&gt;="&amp;L$4,Data[Date],"&lt;"&amp;EDATE(L$4,1))</f>
        <v>0</v>
      </c>
      <c r="M192" s="2">
        <f>COUNTIFS(Data[Account],$C192,Data[Date],"&gt;="&amp;M$4,Data[Date],"&lt;"&amp;EDATE(M$4,1))</f>
        <v>0</v>
      </c>
      <c r="N192" s="2">
        <f>COUNTIFS(Data[Account],$C192,Data[Date],"&gt;="&amp;N$4,Data[Date],"&lt;"&amp;EDATE(N$4,1))</f>
        <v>0</v>
      </c>
      <c r="O192" s="2">
        <f>COUNTIFS(Data[Account],$C192,Data[Date],"&gt;="&amp;O$4,Data[Date],"&lt;"&amp;EDATE(O$4,1))</f>
        <v>0</v>
      </c>
      <c r="P192" s="2">
        <f>COUNTIFS(Data[Account],$C192,Data[Date],"&gt;="&amp;P$4,Data[Date],"&lt;"&amp;EDATE(P$4,1))</f>
        <v>0</v>
      </c>
      <c r="Q192" s="2">
        <f>COUNTIFS(Data[Account],$C192,Data[Date],"&gt;="&amp;Q$4,Data[Date],"&lt;"&amp;EDATE(Q$4,1))</f>
        <v>0</v>
      </c>
      <c r="R192" s="2">
        <f>COUNTIFS(Data[Account],$C192,Data[Date],"&gt;="&amp;R$4,Data[Date],"&lt;"&amp;EDATE(R$4,1))</f>
        <v>0</v>
      </c>
      <c r="S192" s="2">
        <f>COUNTIFS(Data[Account],$C192,Data[Date],"&gt;="&amp;S$4,Data[Date],"&lt;"&amp;EDATE(S$4,1))</f>
        <v>0</v>
      </c>
      <c r="T192" s="2">
        <f>COUNTIFS(Data[Account],$C192,Data[Date],"&gt;="&amp;T$4,Data[Date],"&lt;"&amp;EDATE(T$4,1))</f>
        <v>0</v>
      </c>
      <c r="U192" s="2">
        <f>COUNTIFS(Data[Account],$C192,Data[Date],"&gt;="&amp;U$4,Data[Date],"&lt;"&amp;EDATE(U$4,1))</f>
        <v>0</v>
      </c>
      <c r="V192" s="2">
        <f>COUNTIFS(Data[Account],$C192,Data[Date],"&gt;="&amp;V$4,Data[Date],"&lt;"&amp;EDATE(V$4,1))</f>
        <v>0</v>
      </c>
      <c r="W192" s="2">
        <f>COUNTIFS(Data[Account],$C192,Data[Date],"&gt;="&amp;W$4,Data[Date],"&lt;"&amp;EDATE(W$4,1))</f>
        <v>0</v>
      </c>
      <c r="X192" s="2">
        <f>COUNTIFS(Data[Account],$C192,Data[Date],"&gt;="&amp;X$4,Data[Date],"&lt;"&amp;EDATE(X$4,1))</f>
        <v>0</v>
      </c>
      <c r="Y192" s="2">
        <f>COUNTIFS(Data[Account],$C192,Data[Date],"&gt;="&amp;Y$4,Data[Date],"&lt;"&amp;EDATE(Y$4,1))</f>
        <v>0</v>
      </c>
      <c r="Z192" s="2">
        <f>COUNTIFS(Data[Account],$C192,Data[Date],"&gt;="&amp;Z$4,Data[Date],"&lt;"&amp;EDATE(Z$4,1))</f>
        <v>0</v>
      </c>
      <c r="AA192" s="2">
        <f>COUNTIFS(Data[Account],$C192,Data[Date],"&gt;="&amp;AA$4,Data[Date],"&lt;"&amp;EDATE(AA$4,1))</f>
        <v>0</v>
      </c>
      <c r="AB192" s="2">
        <f>COUNTIFS(Data[Account],$C192,Data[Date],"&gt;="&amp;AB$4,Data[Date],"&lt;"&amp;EDATE(AB$4,1))</f>
        <v>0</v>
      </c>
    </row>
    <row r="193" spans="2:28" x14ac:dyDescent="0.25">
      <c r="B193" s="3">
        <f>MAX($B$4:B192)+1</f>
        <v>189</v>
      </c>
      <c r="C193" t="str" cm="1">
        <f t="array" ref="C193">IFERROR(INDEX(Data[Account],MATCH(0,INDEX(COUNTIF($C$4:C192,Data[Account]),0),0)),"")</f>
        <v/>
      </c>
      <c r="D193" s="1" t="str" cm="1">
        <f t="array" ref="D193">IFERROR(_xlfn.SINGLE(INDEX(Data[Date],_xlfn.AGGREGATE(15,6,1/(Data[Account]=C193)*(ROW(Data[Account])-ROW(Data[[#Headers],[Account]])),1))),"")</f>
        <v/>
      </c>
      <c r="E193" s="2">
        <f>COUNTIFS(Data[Account],$C193,Data[Date],"&gt;="&amp;E$4,Data[Date],"&lt;"&amp;EDATE(E$4,1))</f>
        <v>0</v>
      </c>
      <c r="F193" s="2">
        <f>COUNTIFS(Data[Account],$C193,Data[Date],"&gt;="&amp;F$4,Data[Date],"&lt;"&amp;EDATE(F$4,1))</f>
        <v>0</v>
      </c>
      <c r="G193" s="2">
        <f>COUNTIFS(Data[Account],$C193,Data[Date],"&gt;="&amp;G$4,Data[Date],"&lt;"&amp;EDATE(G$4,1))</f>
        <v>0</v>
      </c>
      <c r="H193" s="2">
        <f>COUNTIFS(Data[Account],$C193,Data[Date],"&gt;="&amp;H$4,Data[Date],"&lt;"&amp;EDATE(H$4,1))</f>
        <v>0</v>
      </c>
      <c r="I193" s="2">
        <f>COUNTIFS(Data[Account],$C193,Data[Date],"&gt;="&amp;I$4,Data[Date],"&lt;"&amp;EDATE(I$4,1))</f>
        <v>0</v>
      </c>
      <c r="J193" s="2">
        <f>COUNTIFS(Data[Account],$C193,Data[Date],"&gt;="&amp;J$4,Data[Date],"&lt;"&amp;EDATE(J$4,1))</f>
        <v>0</v>
      </c>
      <c r="K193" s="2">
        <f>COUNTIFS(Data[Account],$C193,Data[Date],"&gt;="&amp;K$4,Data[Date],"&lt;"&amp;EDATE(K$4,1))</f>
        <v>0</v>
      </c>
      <c r="L193" s="2">
        <f>COUNTIFS(Data[Account],$C193,Data[Date],"&gt;="&amp;L$4,Data[Date],"&lt;"&amp;EDATE(L$4,1))</f>
        <v>0</v>
      </c>
      <c r="M193" s="2">
        <f>COUNTIFS(Data[Account],$C193,Data[Date],"&gt;="&amp;M$4,Data[Date],"&lt;"&amp;EDATE(M$4,1))</f>
        <v>0</v>
      </c>
      <c r="N193" s="2">
        <f>COUNTIFS(Data[Account],$C193,Data[Date],"&gt;="&amp;N$4,Data[Date],"&lt;"&amp;EDATE(N$4,1))</f>
        <v>0</v>
      </c>
      <c r="O193" s="2">
        <f>COUNTIFS(Data[Account],$C193,Data[Date],"&gt;="&amp;O$4,Data[Date],"&lt;"&amp;EDATE(O$4,1))</f>
        <v>0</v>
      </c>
      <c r="P193" s="2">
        <f>COUNTIFS(Data[Account],$C193,Data[Date],"&gt;="&amp;P$4,Data[Date],"&lt;"&amp;EDATE(P$4,1))</f>
        <v>0</v>
      </c>
      <c r="Q193" s="2">
        <f>COUNTIFS(Data[Account],$C193,Data[Date],"&gt;="&amp;Q$4,Data[Date],"&lt;"&amp;EDATE(Q$4,1))</f>
        <v>0</v>
      </c>
      <c r="R193" s="2">
        <f>COUNTIFS(Data[Account],$C193,Data[Date],"&gt;="&amp;R$4,Data[Date],"&lt;"&amp;EDATE(R$4,1))</f>
        <v>0</v>
      </c>
      <c r="S193" s="2">
        <f>COUNTIFS(Data[Account],$C193,Data[Date],"&gt;="&amp;S$4,Data[Date],"&lt;"&amp;EDATE(S$4,1))</f>
        <v>0</v>
      </c>
      <c r="T193" s="2">
        <f>COUNTIFS(Data[Account],$C193,Data[Date],"&gt;="&amp;T$4,Data[Date],"&lt;"&amp;EDATE(T$4,1))</f>
        <v>0</v>
      </c>
      <c r="U193" s="2">
        <f>COUNTIFS(Data[Account],$C193,Data[Date],"&gt;="&amp;U$4,Data[Date],"&lt;"&amp;EDATE(U$4,1))</f>
        <v>0</v>
      </c>
      <c r="V193" s="2">
        <f>COUNTIFS(Data[Account],$C193,Data[Date],"&gt;="&amp;V$4,Data[Date],"&lt;"&amp;EDATE(V$4,1))</f>
        <v>0</v>
      </c>
      <c r="W193" s="2">
        <f>COUNTIFS(Data[Account],$C193,Data[Date],"&gt;="&amp;W$4,Data[Date],"&lt;"&amp;EDATE(W$4,1))</f>
        <v>0</v>
      </c>
      <c r="X193" s="2">
        <f>COUNTIFS(Data[Account],$C193,Data[Date],"&gt;="&amp;X$4,Data[Date],"&lt;"&amp;EDATE(X$4,1))</f>
        <v>0</v>
      </c>
      <c r="Y193" s="2">
        <f>COUNTIFS(Data[Account],$C193,Data[Date],"&gt;="&amp;Y$4,Data[Date],"&lt;"&amp;EDATE(Y$4,1))</f>
        <v>0</v>
      </c>
      <c r="Z193" s="2">
        <f>COUNTIFS(Data[Account],$C193,Data[Date],"&gt;="&amp;Z$4,Data[Date],"&lt;"&amp;EDATE(Z$4,1))</f>
        <v>0</v>
      </c>
      <c r="AA193" s="2">
        <f>COUNTIFS(Data[Account],$C193,Data[Date],"&gt;="&amp;AA$4,Data[Date],"&lt;"&amp;EDATE(AA$4,1))</f>
        <v>0</v>
      </c>
      <c r="AB193" s="2">
        <f>COUNTIFS(Data[Account],$C193,Data[Date],"&gt;="&amp;AB$4,Data[Date],"&lt;"&amp;EDATE(AB$4,1))</f>
        <v>0</v>
      </c>
    </row>
    <row r="194" spans="2:28" x14ac:dyDescent="0.25">
      <c r="B194" s="3">
        <f>MAX($B$4:B193)+1</f>
        <v>190</v>
      </c>
      <c r="C194" t="str" cm="1">
        <f t="array" ref="C194">IFERROR(INDEX(Data[Account],MATCH(0,INDEX(COUNTIF($C$4:C193,Data[Account]),0),0)),"")</f>
        <v/>
      </c>
      <c r="D194" s="1" t="str" cm="1">
        <f t="array" ref="D194">IFERROR(_xlfn.SINGLE(INDEX(Data[Date],_xlfn.AGGREGATE(15,6,1/(Data[Account]=C194)*(ROW(Data[Account])-ROW(Data[[#Headers],[Account]])),1))),"")</f>
        <v/>
      </c>
      <c r="E194" s="2">
        <f>COUNTIFS(Data[Account],$C194,Data[Date],"&gt;="&amp;E$4,Data[Date],"&lt;"&amp;EDATE(E$4,1))</f>
        <v>0</v>
      </c>
      <c r="F194" s="2">
        <f>COUNTIFS(Data[Account],$C194,Data[Date],"&gt;="&amp;F$4,Data[Date],"&lt;"&amp;EDATE(F$4,1))</f>
        <v>0</v>
      </c>
      <c r="G194" s="2">
        <f>COUNTIFS(Data[Account],$C194,Data[Date],"&gt;="&amp;G$4,Data[Date],"&lt;"&amp;EDATE(G$4,1))</f>
        <v>0</v>
      </c>
      <c r="H194" s="2">
        <f>COUNTIFS(Data[Account],$C194,Data[Date],"&gt;="&amp;H$4,Data[Date],"&lt;"&amp;EDATE(H$4,1))</f>
        <v>0</v>
      </c>
      <c r="I194" s="2">
        <f>COUNTIFS(Data[Account],$C194,Data[Date],"&gt;="&amp;I$4,Data[Date],"&lt;"&amp;EDATE(I$4,1))</f>
        <v>0</v>
      </c>
      <c r="J194" s="2">
        <f>COUNTIFS(Data[Account],$C194,Data[Date],"&gt;="&amp;J$4,Data[Date],"&lt;"&amp;EDATE(J$4,1))</f>
        <v>0</v>
      </c>
      <c r="K194" s="2">
        <f>COUNTIFS(Data[Account],$C194,Data[Date],"&gt;="&amp;K$4,Data[Date],"&lt;"&amp;EDATE(K$4,1))</f>
        <v>0</v>
      </c>
      <c r="L194" s="2">
        <f>COUNTIFS(Data[Account],$C194,Data[Date],"&gt;="&amp;L$4,Data[Date],"&lt;"&amp;EDATE(L$4,1))</f>
        <v>0</v>
      </c>
      <c r="M194" s="2">
        <f>COUNTIFS(Data[Account],$C194,Data[Date],"&gt;="&amp;M$4,Data[Date],"&lt;"&amp;EDATE(M$4,1))</f>
        <v>0</v>
      </c>
      <c r="N194" s="2">
        <f>COUNTIFS(Data[Account],$C194,Data[Date],"&gt;="&amp;N$4,Data[Date],"&lt;"&amp;EDATE(N$4,1))</f>
        <v>0</v>
      </c>
      <c r="O194" s="2">
        <f>COUNTIFS(Data[Account],$C194,Data[Date],"&gt;="&amp;O$4,Data[Date],"&lt;"&amp;EDATE(O$4,1))</f>
        <v>0</v>
      </c>
      <c r="P194" s="2">
        <f>COUNTIFS(Data[Account],$C194,Data[Date],"&gt;="&amp;P$4,Data[Date],"&lt;"&amp;EDATE(P$4,1))</f>
        <v>0</v>
      </c>
      <c r="Q194" s="2">
        <f>COUNTIFS(Data[Account],$C194,Data[Date],"&gt;="&amp;Q$4,Data[Date],"&lt;"&amp;EDATE(Q$4,1))</f>
        <v>0</v>
      </c>
      <c r="R194" s="2">
        <f>COUNTIFS(Data[Account],$C194,Data[Date],"&gt;="&amp;R$4,Data[Date],"&lt;"&amp;EDATE(R$4,1))</f>
        <v>0</v>
      </c>
      <c r="S194" s="2">
        <f>COUNTIFS(Data[Account],$C194,Data[Date],"&gt;="&amp;S$4,Data[Date],"&lt;"&amp;EDATE(S$4,1))</f>
        <v>0</v>
      </c>
      <c r="T194" s="2">
        <f>COUNTIFS(Data[Account],$C194,Data[Date],"&gt;="&amp;T$4,Data[Date],"&lt;"&amp;EDATE(T$4,1))</f>
        <v>0</v>
      </c>
      <c r="U194" s="2">
        <f>COUNTIFS(Data[Account],$C194,Data[Date],"&gt;="&amp;U$4,Data[Date],"&lt;"&amp;EDATE(U$4,1))</f>
        <v>0</v>
      </c>
      <c r="V194" s="2">
        <f>COUNTIFS(Data[Account],$C194,Data[Date],"&gt;="&amp;V$4,Data[Date],"&lt;"&amp;EDATE(V$4,1))</f>
        <v>0</v>
      </c>
      <c r="W194" s="2">
        <f>COUNTIFS(Data[Account],$C194,Data[Date],"&gt;="&amp;W$4,Data[Date],"&lt;"&amp;EDATE(W$4,1))</f>
        <v>0</v>
      </c>
      <c r="X194" s="2">
        <f>COUNTIFS(Data[Account],$C194,Data[Date],"&gt;="&amp;X$4,Data[Date],"&lt;"&amp;EDATE(X$4,1))</f>
        <v>0</v>
      </c>
      <c r="Y194" s="2">
        <f>COUNTIFS(Data[Account],$C194,Data[Date],"&gt;="&amp;Y$4,Data[Date],"&lt;"&amp;EDATE(Y$4,1))</f>
        <v>0</v>
      </c>
      <c r="Z194" s="2">
        <f>COUNTIFS(Data[Account],$C194,Data[Date],"&gt;="&amp;Z$4,Data[Date],"&lt;"&amp;EDATE(Z$4,1))</f>
        <v>0</v>
      </c>
      <c r="AA194" s="2">
        <f>COUNTIFS(Data[Account],$C194,Data[Date],"&gt;="&amp;AA$4,Data[Date],"&lt;"&amp;EDATE(AA$4,1))</f>
        <v>0</v>
      </c>
      <c r="AB194" s="2">
        <f>COUNTIFS(Data[Account],$C194,Data[Date],"&gt;="&amp;AB$4,Data[Date],"&lt;"&amp;EDATE(AB$4,1))</f>
        <v>0</v>
      </c>
    </row>
    <row r="195" spans="2:28" x14ac:dyDescent="0.25">
      <c r="B195" s="3">
        <f>MAX($B$4:B194)+1</f>
        <v>191</v>
      </c>
      <c r="C195" t="str" cm="1">
        <f t="array" ref="C195">IFERROR(INDEX(Data[Account],MATCH(0,INDEX(COUNTIF($C$4:C194,Data[Account]),0),0)),"")</f>
        <v/>
      </c>
      <c r="D195" s="1" t="str" cm="1">
        <f t="array" ref="D195">IFERROR(_xlfn.SINGLE(INDEX(Data[Date],_xlfn.AGGREGATE(15,6,1/(Data[Account]=C195)*(ROW(Data[Account])-ROW(Data[[#Headers],[Account]])),1))),"")</f>
        <v/>
      </c>
      <c r="E195" s="2">
        <f>COUNTIFS(Data[Account],$C195,Data[Date],"&gt;="&amp;E$4,Data[Date],"&lt;"&amp;EDATE(E$4,1))</f>
        <v>0</v>
      </c>
      <c r="F195" s="2">
        <f>COUNTIFS(Data[Account],$C195,Data[Date],"&gt;="&amp;F$4,Data[Date],"&lt;"&amp;EDATE(F$4,1))</f>
        <v>0</v>
      </c>
      <c r="G195" s="2">
        <f>COUNTIFS(Data[Account],$C195,Data[Date],"&gt;="&amp;G$4,Data[Date],"&lt;"&amp;EDATE(G$4,1))</f>
        <v>0</v>
      </c>
      <c r="H195" s="2">
        <f>COUNTIFS(Data[Account],$C195,Data[Date],"&gt;="&amp;H$4,Data[Date],"&lt;"&amp;EDATE(H$4,1))</f>
        <v>0</v>
      </c>
      <c r="I195" s="2">
        <f>COUNTIFS(Data[Account],$C195,Data[Date],"&gt;="&amp;I$4,Data[Date],"&lt;"&amp;EDATE(I$4,1))</f>
        <v>0</v>
      </c>
      <c r="J195" s="2">
        <f>COUNTIFS(Data[Account],$C195,Data[Date],"&gt;="&amp;J$4,Data[Date],"&lt;"&amp;EDATE(J$4,1))</f>
        <v>0</v>
      </c>
      <c r="K195" s="2">
        <f>COUNTIFS(Data[Account],$C195,Data[Date],"&gt;="&amp;K$4,Data[Date],"&lt;"&amp;EDATE(K$4,1))</f>
        <v>0</v>
      </c>
      <c r="L195" s="2">
        <f>COUNTIFS(Data[Account],$C195,Data[Date],"&gt;="&amp;L$4,Data[Date],"&lt;"&amp;EDATE(L$4,1))</f>
        <v>0</v>
      </c>
      <c r="M195" s="2">
        <f>COUNTIFS(Data[Account],$C195,Data[Date],"&gt;="&amp;M$4,Data[Date],"&lt;"&amp;EDATE(M$4,1))</f>
        <v>0</v>
      </c>
      <c r="N195" s="2">
        <f>COUNTIFS(Data[Account],$C195,Data[Date],"&gt;="&amp;N$4,Data[Date],"&lt;"&amp;EDATE(N$4,1))</f>
        <v>0</v>
      </c>
      <c r="O195" s="2">
        <f>COUNTIFS(Data[Account],$C195,Data[Date],"&gt;="&amp;O$4,Data[Date],"&lt;"&amp;EDATE(O$4,1))</f>
        <v>0</v>
      </c>
      <c r="P195" s="2">
        <f>COUNTIFS(Data[Account],$C195,Data[Date],"&gt;="&amp;P$4,Data[Date],"&lt;"&amp;EDATE(P$4,1))</f>
        <v>0</v>
      </c>
      <c r="Q195" s="2">
        <f>COUNTIFS(Data[Account],$C195,Data[Date],"&gt;="&amp;Q$4,Data[Date],"&lt;"&amp;EDATE(Q$4,1))</f>
        <v>0</v>
      </c>
      <c r="R195" s="2">
        <f>COUNTIFS(Data[Account],$C195,Data[Date],"&gt;="&amp;R$4,Data[Date],"&lt;"&amp;EDATE(R$4,1))</f>
        <v>0</v>
      </c>
      <c r="S195" s="2">
        <f>COUNTIFS(Data[Account],$C195,Data[Date],"&gt;="&amp;S$4,Data[Date],"&lt;"&amp;EDATE(S$4,1))</f>
        <v>0</v>
      </c>
      <c r="T195" s="2">
        <f>COUNTIFS(Data[Account],$C195,Data[Date],"&gt;="&amp;T$4,Data[Date],"&lt;"&amp;EDATE(T$4,1))</f>
        <v>0</v>
      </c>
      <c r="U195" s="2">
        <f>COUNTIFS(Data[Account],$C195,Data[Date],"&gt;="&amp;U$4,Data[Date],"&lt;"&amp;EDATE(U$4,1))</f>
        <v>0</v>
      </c>
      <c r="V195" s="2">
        <f>COUNTIFS(Data[Account],$C195,Data[Date],"&gt;="&amp;V$4,Data[Date],"&lt;"&amp;EDATE(V$4,1))</f>
        <v>0</v>
      </c>
      <c r="W195" s="2">
        <f>COUNTIFS(Data[Account],$C195,Data[Date],"&gt;="&amp;W$4,Data[Date],"&lt;"&amp;EDATE(W$4,1))</f>
        <v>0</v>
      </c>
      <c r="X195" s="2">
        <f>COUNTIFS(Data[Account],$C195,Data[Date],"&gt;="&amp;X$4,Data[Date],"&lt;"&amp;EDATE(X$4,1))</f>
        <v>0</v>
      </c>
      <c r="Y195" s="2">
        <f>COUNTIFS(Data[Account],$C195,Data[Date],"&gt;="&amp;Y$4,Data[Date],"&lt;"&amp;EDATE(Y$4,1))</f>
        <v>0</v>
      </c>
      <c r="Z195" s="2">
        <f>COUNTIFS(Data[Account],$C195,Data[Date],"&gt;="&amp;Z$4,Data[Date],"&lt;"&amp;EDATE(Z$4,1))</f>
        <v>0</v>
      </c>
      <c r="AA195" s="2">
        <f>COUNTIFS(Data[Account],$C195,Data[Date],"&gt;="&amp;AA$4,Data[Date],"&lt;"&amp;EDATE(AA$4,1))</f>
        <v>0</v>
      </c>
      <c r="AB195" s="2">
        <f>COUNTIFS(Data[Account],$C195,Data[Date],"&gt;="&amp;AB$4,Data[Date],"&lt;"&amp;EDATE(AB$4,1))</f>
        <v>0</v>
      </c>
    </row>
    <row r="196" spans="2:28" x14ac:dyDescent="0.25">
      <c r="B196" s="3">
        <f>MAX($B$4:B195)+1</f>
        <v>192</v>
      </c>
      <c r="C196" t="str" cm="1">
        <f t="array" ref="C196">IFERROR(INDEX(Data[Account],MATCH(0,INDEX(COUNTIF($C$4:C195,Data[Account]),0),0)),"")</f>
        <v/>
      </c>
      <c r="D196" s="1" t="str" cm="1">
        <f t="array" ref="D196">IFERROR(_xlfn.SINGLE(INDEX(Data[Date],_xlfn.AGGREGATE(15,6,1/(Data[Account]=C196)*(ROW(Data[Account])-ROW(Data[[#Headers],[Account]])),1))),"")</f>
        <v/>
      </c>
      <c r="E196" s="2">
        <f>COUNTIFS(Data[Account],$C196,Data[Date],"&gt;="&amp;E$4,Data[Date],"&lt;"&amp;EDATE(E$4,1))</f>
        <v>0</v>
      </c>
      <c r="F196" s="2">
        <f>COUNTIFS(Data[Account],$C196,Data[Date],"&gt;="&amp;F$4,Data[Date],"&lt;"&amp;EDATE(F$4,1))</f>
        <v>0</v>
      </c>
      <c r="G196" s="2">
        <f>COUNTIFS(Data[Account],$C196,Data[Date],"&gt;="&amp;G$4,Data[Date],"&lt;"&amp;EDATE(G$4,1))</f>
        <v>0</v>
      </c>
      <c r="H196" s="2">
        <f>COUNTIFS(Data[Account],$C196,Data[Date],"&gt;="&amp;H$4,Data[Date],"&lt;"&amp;EDATE(H$4,1))</f>
        <v>0</v>
      </c>
      <c r="I196" s="2">
        <f>COUNTIFS(Data[Account],$C196,Data[Date],"&gt;="&amp;I$4,Data[Date],"&lt;"&amp;EDATE(I$4,1))</f>
        <v>0</v>
      </c>
      <c r="J196" s="2">
        <f>COUNTIFS(Data[Account],$C196,Data[Date],"&gt;="&amp;J$4,Data[Date],"&lt;"&amp;EDATE(J$4,1))</f>
        <v>0</v>
      </c>
      <c r="K196" s="2">
        <f>COUNTIFS(Data[Account],$C196,Data[Date],"&gt;="&amp;K$4,Data[Date],"&lt;"&amp;EDATE(K$4,1))</f>
        <v>0</v>
      </c>
      <c r="L196" s="2">
        <f>COUNTIFS(Data[Account],$C196,Data[Date],"&gt;="&amp;L$4,Data[Date],"&lt;"&amp;EDATE(L$4,1))</f>
        <v>0</v>
      </c>
      <c r="M196" s="2">
        <f>COUNTIFS(Data[Account],$C196,Data[Date],"&gt;="&amp;M$4,Data[Date],"&lt;"&amp;EDATE(M$4,1))</f>
        <v>0</v>
      </c>
      <c r="N196" s="2">
        <f>COUNTIFS(Data[Account],$C196,Data[Date],"&gt;="&amp;N$4,Data[Date],"&lt;"&amp;EDATE(N$4,1))</f>
        <v>0</v>
      </c>
      <c r="O196" s="2">
        <f>COUNTIFS(Data[Account],$C196,Data[Date],"&gt;="&amp;O$4,Data[Date],"&lt;"&amp;EDATE(O$4,1))</f>
        <v>0</v>
      </c>
      <c r="P196" s="2">
        <f>COUNTIFS(Data[Account],$C196,Data[Date],"&gt;="&amp;P$4,Data[Date],"&lt;"&amp;EDATE(P$4,1))</f>
        <v>0</v>
      </c>
      <c r="Q196" s="2">
        <f>COUNTIFS(Data[Account],$C196,Data[Date],"&gt;="&amp;Q$4,Data[Date],"&lt;"&amp;EDATE(Q$4,1))</f>
        <v>0</v>
      </c>
      <c r="R196" s="2">
        <f>COUNTIFS(Data[Account],$C196,Data[Date],"&gt;="&amp;R$4,Data[Date],"&lt;"&amp;EDATE(R$4,1))</f>
        <v>0</v>
      </c>
      <c r="S196" s="2">
        <f>COUNTIFS(Data[Account],$C196,Data[Date],"&gt;="&amp;S$4,Data[Date],"&lt;"&amp;EDATE(S$4,1))</f>
        <v>0</v>
      </c>
      <c r="T196" s="2">
        <f>COUNTIFS(Data[Account],$C196,Data[Date],"&gt;="&amp;T$4,Data[Date],"&lt;"&amp;EDATE(T$4,1))</f>
        <v>0</v>
      </c>
      <c r="U196" s="2">
        <f>COUNTIFS(Data[Account],$C196,Data[Date],"&gt;="&amp;U$4,Data[Date],"&lt;"&amp;EDATE(U$4,1))</f>
        <v>0</v>
      </c>
      <c r="V196" s="2">
        <f>COUNTIFS(Data[Account],$C196,Data[Date],"&gt;="&amp;V$4,Data[Date],"&lt;"&amp;EDATE(V$4,1))</f>
        <v>0</v>
      </c>
      <c r="W196" s="2">
        <f>COUNTIFS(Data[Account],$C196,Data[Date],"&gt;="&amp;W$4,Data[Date],"&lt;"&amp;EDATE(W$4,1))</f>
        <v>0</v>
      </c>
      <c r="X196" s="2">
        <f>COUNTIFS(Data[Account],$C196,Data[Date],"&gt;="&amp;X$4,Data[Date],"&lt;"&amp;EDATE(X$4,1))</f>
        <v>0</v>
      </c>
      <c r="Y196" s="2">
        <f>COUNTIFS(Data[Account],$C196,Data[Date],"&gt;="&amp;Y$4,Data[Date],"&lt;"&amp;EDATE(Y$4,1))</f>
        <v>0</v>
      </c>
      <c r="Z196" s="2">
        <f>COUNTIFS(Data[Account],$C196,Data[Date],"&gt;="&amp;Z$4,Data[Date],"&lt;"&amp;EDATE(Z$4,1))</f>
        <v>0</v>
      </c>
      <c r="AA196" s="2">
        <f>COUNTIFS(Data[Account],$C196,Data[Date],"&gt;="&amp;AA$4,Data[Date],"&lt;"&amp;EDATE(AA$4,1))</f>
        <v>0</v>
      </c>
      <c r="AB196" s="2">
        <f>COUNTIFS(Data[Account],$C196,Data[Date],"&gt;="&amp;AB$4,Data[Date],"&lt;"&amp;EDATE(AB$4,1))</f>
        <v>0</v>
      </c>
    </row>
    <row r="197" spans="2:28" x14ac:dyDescent="0.25">
      <c r="B197" s="3">
        <f>MAX($B$4:B196)+1</f>
        <v>193</v>
      </c>
      <c r="C197" t="str" cm="1">
        <f t="array" ref="C197">IFERROR(INDEX(Data[Account],MATCH(0,INDEX(COUNTIF($C$4:C196,Data[Account]),0),0)),"")</f>
        <v/>
      </c>
      <c r="D197" s="1" t="str" cm="1">
        <f t="array" ref="D197">IFERROR(_xlfn.SINGLE(INDEX(Data[Date],_xlfn.AGGREGATE(15,6,1/(Data[Account]=C197)*(ROW(Data[Account])-ROW(Data[[#Headers],[Account]])),1))),"")</f>
        <v/>
      </c>
      <c r="E197" s="2">
        <f>COUNTIFS(Data[Account],$C197,Data[Date],"&gt;="&amp;E$4,Data[Date],"&lt;"&amp;EDATE(E$4,1))</f>
        <v>0</v>
      </c>
      <c r="F197" s="2">
        <f>COUNTIFS(Data[Account],$C197,Data[Date],"&gt;="&amp;F$4,Data[Date],"&lt;"&amp;EDATE(F$4,1))</f>
        <v>0</v>
      </c>
      <c r="G197" s="2">
        <f>COUNTIFS(Data[Account],$C197,Data[Date],"&gt;="&amp;G$4,Data[Date],"&lt;"&amp;EDATE(G$4,1))</f>
        <v>0</v>
      </c>
      <c r="H197" s="2">
        <f>COUNTIFS(Data[Account],$C197,Data[Date],"&gt;="&amp;H$4,Data[Date],"&lt;"&amp;EDATE(H$4,1))</f>
        <v>0</v>
      </c>
      <c r="I197" s="2">
        <f>COUNTIFS(Data[Account],$C197,Data[Date],"&gt;="&amp;I$4,Data[Date],"&lt;"&amp;EDATE(I$4,1))</f>
        <v>0</v>
      </c>
      <c r="J197" s="2">
        <f>COUNTIFS(Data[Account],$C197,Data[Date],"&gt;="&amp;J$4,Data[Date],"&lt;"&amp;EDATE(J$4,1))</f>
        <v>0</v>
      </c>
      <c r="K197" s="2">
        <f>COUNTIFS(Data[Account],$C197,Data[Date],"&gt;="&amp;K$4,Data[Date],"&lt;"&amp;EDATE(K$4,1))</f>
        <v>0</v>
      </c>
      <c r="L197" s="2">
        <f>COUNTIFS(Data[Account],$C197,Data[Date],"&gt;="&amp;L$4,Data[Date],"&lt;"&amp;EDATE(L$4,1))</f>
        <v>0</v>
      </c>
      <c r="M197" s="2">
        <f>COUNTIFS(Data[Account],$C197,Data[Date],"&gt;="&amp;M$4,Data[Date],"&lt;"&amp;EDATE(M$4,1))</f>
        <v>0</v>
      </c>
      <c r="N197" s="2">
        <f>COUNTIFS(Data[Account],$C197,Data[Date],"&gt;="&amp;N$4,Data[Date],"&lt;"&amp;EDATE(N$4,1))</f>
        <v>0</v>
      </c>
      <c r="O197" s="2">
        <f>COUNTIFS(Data[Account],$C197,Data[Date],"&gt;="&amp;O$4,Data[Date],"&lt;"&amp;EDATE(O$4,1))</f>
        <v>0</v>
      </c>
      <c r="P197" s="2">
        <f>COUNTIFS(Data[Account],$C197,Data[Date],"&gt;="&amp;P$4,Data[Date],"&lt;"&amp;EDATE(P$4,1))</f>
        <v>0</v>
      </c>
      <c r="Q197" s="2">
        <f>COUNTIFS(Data[Account],$C197,Data[Date],"&gt;="&amp;Q$4,Data[Date],"&lt;"&amp;EDATE(Q$4,1))</f>
        <v>0</v>
      </c>
      <c r="R197" s="2">
        <f>COUNTIFS(Data[Account],$C197,Data[Date],"&gt;="&amp;R$4,Data[Date],"&lt;"&amp;EDATE(R$4,1))</f>
        <v>0</v>
      </c>
      <c r="S197" s="2">
        <f>COUNTIFS(Data[Account],$C197,Data[Date],"&gt;="&amp;S$4,Data[Date],"&lt;"&amp;EDATE(S$4,1))</f>
        <v>0</v>
      </c>
      <c r="T197" s="2">
        <f>COUNTIFS(Data[Account],$C197,Data[Date],"&gt;="&amp;T$4,Data[Date],"&lt;"&amp;EDATE(T$4,1))</f>
        <v>0</v>
      </c>
      <c r="U197" s="2">
        <f>COUNTIFS(Data[Account],$C197,Data[Date],"&gt;="&amp;U$4,Data[Date],"&lt;"&amp;EDATE(U$4,1))</f>
        <v>0</v>
      </c>
      <c r="V197" s="2">
        <f>COUNTIFS(Data[Account],$C197,Data[Date],"&gt;="&amp;V$4,Data[Date],"&lt;"&amp;EDATE(V$4,1))</f>
        <v>0</v>
      </c>
      <c r="W197" s="2">
        <f>COUNTIFS(Data[Account],$C197,Data[Date],"&gt;="&amp;W$4,Data[Date],"&lt;"&amp;EDATE(W$4,1))</f>
        <v>0</v>
      </c>
      <c r="X197" s="2">
        <f>COUNTIFS(Data[Account],$C197,Data[Date],"&gt;="&amp;X$4,Data[Date],"&lt;"&amp;EDATE(X$4,1))</f>
        <v>0</v>
      </c>
      <c r="Y197" s="2">
        <f>COUNTIFS(Data[Account],$C197,Data[Date],"&gt;="&amp;Y$4,Data[Date],"&lt;"&amp;EDATE(Y$4,1))</f>
        <v>0</v>
      </c>
      <c r="Z197" s="2">
        <f>COUNTIFS(Data[Account],$C197,Data[Date],"&gt;="&amp;Z$4,Data[Date],"&lt;"&amp;EDATE(Z$4,1))</f>
        <v>0</v>
      </c>
      <c r="AA197" s="2">
        <f>COUNTIFS(Data[Account],$C197,Data[Date],"&gt;="&amp;AA$4,Data[Date],"&lt;"&amp;EDATE(AA$4,1))</f>
        <v>0</v>
      </c>
      <c r="AB197" s="2">
        <f>COUNTIFS(Data[Account],$C197,Data[Date],"&gt;="&amp;AB$4,Data[Date],"&lt;"&amp;EDATE(AB$4,1))</f>
        <v>0</v>
      </c>
    </row>
    <row r="198" spans="2:28" x14ac:dyDescent="0.25">
      <c r="B198" s="3">
        <f>MAX($B$4:B197)+1</f>
        <v>194</v>
      </c>
      <c r="C198" t="str" cm="1">
        <f t="array" ref="C198">IFERROR(INDEX(Data[Account],MATCH(0,INDEX(COUNTIF($C$4:C197,Data[Account]),0),0)),"")</f>
        <v/>
      </c>
      <c r="D198" s="1" t="str" cm="1">
        <f t="array" ref="D198">IFERROR(_xlfn.SINGLE(INDEX(Data[Date],_xlfn.AGGREGATE(15,6,1/(Data[Account]=C198)*(ROW(Data[Account])-ROW(Data[[#Headers],[Account]])),1))),"")</f>
        <v/>
      </c>
      <c r="E198" s="2">
        <f>COUNTIFS(Data[Account],$C198,Data[Date],"&gt;="&amp;E$4,Data[Date],"&lt;"&amp;EDATE(E$4,1))</f>
        <v>0</v>
      </c>
      <c r="F198" s="2">
        <f>COUNTIFS(Data[Account],$C198,Data[Date],"&gt;="&amp;F$4,Data[Date],"&lt;"&amp;EDATE(F$4,1))</f>
        <v>0</v>
      </c>
      <c r="G198" s="2">
        <f>COUNTIFS(Data[Account],$C198,Data[Date],"&gt;="&amp;G$4,Data[Date],"&lt;"&amp;EDATE(G$4,1))</f>
        <v>0</v>
      </c>
      <c r="H198" s="2">
        <f>COUNTIFS(Data[Account],$C198,Data[Date],"&gt;="&amp;H$4,Data[Date],"&lt;"&amp;EDATE(H$4,1))</f>
        <v>0</v>
      </c>
      <c r="I198" s="2">
        <f>COUNTIFS(Data[Account],$C198,Data[Date],"&gt;="&amp;I$4,Data[Date],"&lt;"&amp;EDATE(I$4,1))</f>
        <v>0</v>
      </c>
      <c r="J198" s="2">
        <f>COUNTIFS(Data[Account],$C198,Data[Date],"&gt;="&amp;J$4,Data[Date],"&lt;"&amp;EDATE(J$4,1))</f>
        <v>0</v>
      </c>
      <c r="K198" s="2">
        <f>COUNTIFS(Data[Account],$C198,Data[Date],"&gt;="&amp;K$4,Data[Date],"&lt;"&amp;EDATE(K$4,1))</f>
        <v>0</v>
      </c>
      <c r="L198" s="2">
        <f>COUNTIFS(Data[Account],$C198,Data[Date],"&gt;="&amp;L$4,Data[Date],"&lt;"&amp;EDATE(L$4,1))</f>
        <v>0</v>
      </c>
      <c r="M198" s="2">
        <f>COUNTIFS(Data[Account],$C198,Data[Date],"&gt;="&amp;M$4,Data[Date],"&lt;"&amp;EDATE(M$4,1))</f>
        <v>0</v>
      </c>
      <c r="N198" s="2">
        <f>COUNTIFS(Data[Account],$C198,Data[Date],"&gt;="&amp;N$4,Data[Date],"&lt;"&amp;EDATE(N$4,1))</f>
        <v>0</v>
      </c>
      <c r="O198" s="2">
        <f>COUNTIFS(Data[Account],$C198,Data[Date],"&gt;="&amp;O$4,Data[Date],"&lt;"&amp;EDATE(O$4,1))</f>
        <v>0</v>
      </c>
      <c r="P198" s="2">
        <f>COUNTIFS(Data[Account],$C198,Data[Date],"&gt;="&amp;P$4,Data[Date],"&lt;"&amp;EDATE(P$4,1))</f>
        <v>0</v>
      </c>
      <c r="Q198" s="2">
        <f>COUNTIFS(Data[Account],$C198,Data[Date],"&gt;="&amp;Q$4,Data[Date],"&lt;"&amp;EDATE(Q$4,1))</f>
        <v>0</v>
      </c>
      <c r="R198" s="2">
        <f>COUNTIFS(Data[Account],$C198,Data[Date],"&gt;="&amp;R$4,Data[Date],"&lt;"&amp;EDATE(R$4,1))</f>
        <v>0</v>
      </c>
      <c r="S198" s="2">
        <f>COUNTIFS(Data[Account],$C198,Data[Date],"&gt;="&amp;S$4,Data[Date],"&lt;"&amp;EDATE(S$4,1))</f>
        <v>0</v>
      </c>
      <c r="T198" s="2">
        <f>COUNTIFS(Data[Account],$C198,Data[Date],"&gt;="&amp;T$4,Data[Date],"&lt;"&amp;EDATE(T$4,1))</f>
        <v>0</v>
      </c>
      <c r="U198" s="2">
        <f>COUNTIFS(Data[Account],$C198,Data[Date],"&gt;="&amp;U$4,Data[Date],"&lt;"&amp;EDATE(U$4,1))</f>
        <v>0</v>
      </c>
      <c r="V198" s="2">
        <f>COUNTIFS(Data[Account],$C198,Data[Date],"&gt;="&amp;V$4,Data[Date],"&lt;"&amp;EDATE(V$4,1))</f>
        <v>0</v>
      </c>
      <c r="W198" s="2">
        <f>COUNTIFS(Data[Account],$C198,Data[Date],"&gt;="&amp;W$4,Data[Date],"&lt;"&amp;EDATE(W$4,1))</f>
        <v>0</v>
      </c>
      <c r="X198" s="2">
        <f>COUNTIFS(Data[Account],$C198,Data[Date],"&gt;="&amp;X$4,Data[Date],"&lt;"&amp;EDATE(X$4,1))</f>
        <v>0</v>
      </c>
      <c r="Y198" s="2">
        <f>COUNTIFS(Data[Account],$C198,Data[Date],"&gt;="&amp;Y$4,Data[Date],"&lt;"&amp;EDATE(Y$4,1))</f>
        <v>0</v>
      </c>
      <c r="Z198" s="2">
        <f>COUNTIFS(Data[Account],$C198,Data[Date],"&gt;="&amp;Z$4,Data[Date],"&lt;"&amp;EDATE(Z$4,1))</f>
        <v>0</v>
      </c>
      <c r="AA198" s="2">
        <f>COUNTIFS(Data[Account],$C198,Data[Date],"&gt;="&amp;AA$4,Data[Date],"&lt;"&amp;EDATE(AA$4,1))</f>
        <v>0</v>
      </c>
      <c r="AB198" s="2">
        <f>COUNTIFS(Data[Account],$C198,Data[Date],"&gt;="&amp;AB$4,Data[Date],"&lt;"&amp;EDATE(AB$4,1))</f>
        <v>0</v>
      </c>
    </row>
    <row r="199" spans="2:28" x14ac:dyDescent="0.25">
      <c r="B199" s="3">
        <f>MAX($B$4:B198)+1</f>
        <v>195</v>
      </c>
      <c r="C199" t="str" cm="1">
        <f t="array" ref="C199">IFERROR(INDEX(Data[Account],MATCH(0,INDEX(COUNTIF($C$4:C198,Data[Account]),0),0)),"")</f>
        <v/>
      </c>
      <c r="D199" s="1" t="str" cm="1">
        <f t="array" ref="D199">IFERROR(_xlfn.SINGLE(INDEX(Data[Date],_xlfn.AGGREGATE(15,6,1/(Data[Account]=C199)*(ROW(Data[Account])-ROW(Data[[#Headers],[Account]])),1))),"")</f>
        <v/>
      </c>
      <c r="E199" s="2">
        <f>COUNTIFS(Data[Account],$C199,Data[Date],"&gt;="&amp;E$4,Data[Date],"&lt;"&amp;EDATE(E$4,1))</f>
        <v>0</v>
      </c>
      <c r="F199" s="2">
        <f>COUNTIFS(Data[Account],$C199,Data[Date],"&gt;="&amp;F$4,Data[Date],"&lt;"&amp;EDATE(F$4,1))</f>
        <v>0</v>
      </c>
      <c r="G199" s="2">
        <f>COUNTIFS(Data[Account],$C199,Data[Date],"&gt;="&amp;G$4,Data[Date],"&lt;"&amp;EDATE(G$4,1))</f>
        <v>0</v>
      </c>
      <c r="H199" s="2">
        <f>COUNTIFS(Data[Account],$C199,Data[Date],"&gt;="&amp;H$4,Data[Date],"&lt;"&amp;EDATE(H$4,1))</f>
        <v>0</v>
      </c>
      <c r="I199" s="2">
        <f>COUNTIFS(Data[Account],$C199,Data[Date],"&gt;="&amp;I$4,Data[Date],"&lt;"&amp;EDATE(I$4,1))</f>
        <v>0</v>
      </c>
      <c r="J199" s="2">
        <f>COUNTIFS(Data[Account],$C199,Data[Date],"&gt;="&amp;J$4,Data[Date],"&lt;"&amp;EDATE(J$4,1))</f>
        <v>0</v>
      </c>
      <c r="K199" s="2">
        <f>COUNTIFS(Data[Account],$C199,Data[Date],"&gt;="&amp;K$4,Data[Date],"&lt;"&amp;EDATE(K$4,1))</f>
        <v>0</v>
      </c>
      <c r="L199" s="2">
        <f>COUNTIFS(Data[Account],$C199,Data[Date],"&gt;="&amp;L$4,Data[Date],"&lt;"&amp;EDATE(L$4,1))</f>
        <v>0</v>
      </c>
      <c r="M199" s="2">
        <f>COUNTIFS(Data[Account],$C199,Data[Date],"&gt;="&amp;M$4,Data[Date],"&lt;"&amp;EDATE(M$4,1))</f>
        <v>0</v>
      </c>
      <c r="N199" s="2">
        <f>COUNTIFS(Data[Account],$C199,Data[Date],"&gt;="&amp;N$4,Data[Date],"&lt;"&amp;EDATE(N$4,1))</f>
        <v>0</v>
      </c>
      <c r="O199" s="2">
        <f>COUNTIFS(Data[Account],$C199,Data[Date],"&gt;="&amp;O$4,Data[Date],"&lt;"&amp;EDATE(O$4,1))</f>
        <v>0</v>
      </c>
      <c r="P199" s="2">
        <f>COUNTIFS(Data[Account],$C199,Data[Date],"&gt;="&amp;P$4,Data[Date],"&lt;"&amp;EDATE(P$4,1))</f>
        <v>0</v>
      </c>
      <c r="Q199" s="2">
        <f>COUNTIFS(Data[Account],$C199,Data[Date],"&gt;="&amp;Q$4,Data[Date],"&lt;"&amp;EDATE(Q$4,1))</f>
        <v>0</v>
      </c>
      <c r="R199" s="2">
        <f>COUNTIFS(Data[Account],$C199,Data[Date],"&gt;="&amp;R$4,Data[Date],"&lt;"&amp;EDATE(R$4,1))</f>
        <v>0</v>
      </c>
      <c r="S199" s="2">
        <f>COUNTIFS(Data[Account],$C199,Data[Date],"&gt;="&amp;S$4,Data[Date],"&lt;"&amp;EDATE(S$4,1))</f>
        <v>0</v>
      </c>
      <c r="T199" s="2">
        <f>COUNTIFS(Data[Account],$C199,Data[Date],"&gt;="&amp;T$4,Data[Date],"&lt;"&amp;EDATE(T$4,1))</f>
        <v>0</v>
      </c>
      <c r="U199" s="2">
        <f>COUNTIFS(Data[Account],$C199,Data[Date],"&gt;="&amp;U$4,Data[Date],"&lt;"&amp;EDATE(U$4,1))</f>
        <v>0</v>
      </c>
      <c r="V199" s="2">
        <f>COUNTIFS(Data[Account],$C199,Data[Date],"&gt;="&amp;V$4,Data[Date],"&lt;"&amp;EDATE(V$4,1))</f>
        <v>0</v>
      </c>
      <c r="W199" s="2">
        <f>COUNTIFS(Data[Account],$C199,Data[Date],"&gt;="&amp;W$4,Data[Date],"&lt;"&amp;EDATE(W$4,1))</f>
        <v>0</v>
      </c>
      <c r="X199" s="2">
        <f>COUNTIFS(Data[Account],$C199,Data[Date],"&gt;="&amp;X$4,Data[Date],"&lt;"&amp;EDATE(X$4,1))</f>
        <v>0</v>
      </c>
      <c r="Y199" s="2">
        <f>COUNTIFS(Data[Account],$C199,Data[Date],"&gt;="&amp;Y$4,Data[Date],"&lt;"&amp;EDATE(Y$4,1))</f>
        <v>0</v>
      </c>
      <c r="Z199" s="2">
        <f>COUNTIFS(Data[Account],$C199,Data[Date],"&gt;="&amp;Z$4,Data[Date],"&lt;"&amp;EDATE(Z$4,1))</f>
        <v>0</v>
      </c>
      <c r="AA199" s="2">
        <f>COUNTIFS(Data[Account],$C199,Data[Date],"&gt;="&amp;AA$4,Data[Date],"&lt;"&amp;EDATE(AA$4,1))</f>
        <v>0</v>
      </c>
      <c r="AB199" s="2">
        <f>COUNTIFS(Data[Account],$C199,Data[Date],"&gt;="&amp;AB$4,Data[Date],"&lt;"&amp;EDATE(AB$4,1))</f>
        <v>0</v>
      </c>
    </row>
    <row r="200" spans="2:28" x14ac:dyDescent="0.25">
      <c r="B200" s="3">
        <f>MAX($B$4:B199)+1</f>
        <v>196</v>
      </c>
      <c r="C200" t="str" cm="1">
        <f t="array" ref="C200">IFERROR(INDEX(Data[Account],MATCH(0,INDEX(COUNTIF($C$4:C199,Data[Account]),0),0)),"")</f>
        <v/>
      </c>
      <c r="D200" s="1" t="str" cm="1">
        <f t="array" ref="D200">IFERROR(_xlfn.SINGLE(INDEX(Data[Date],_xlfn.AGGREGATE(15,6,1/(Data[Account]=C200)*(ROW(Data[Account])-ROW(Data[[#Headers],[Account]])),1))),"")</f>
        <v/>
      </c>
      <c r="E200" s="2">
        <f>COUNTIFS(Data[Account],$C200,Data[Date],"&gt;="&amp;E$4,Data[Date],"&lt;"&amp;EDATE(E$4,1))</f>
        <v>0</v>
      </c>
      <c r="F200" s="2">
        <f>COUNTIFS(Data[Account],$C200,Data[Date],"&gt;="&amp;F$4,Data[Date],"&lt;"&amp;EDATE(F$4,1))</f>
        <v>0</v>
      </c>
      <c r="G200" s="2">
        <f>COUNTIFS(Data[Account],$C200,Data[Date],"&gt;="&amp;G$4,Data[Date],"&lt;"&amp;EDATE(G$4,1))</f>
        <v>0</v>
      </c>
      <c r="H200" s="2">
        <f>COUNTIFS(Data[Account],$C200,Data[Date],"&gt;="&amp;H$4,Data[Date],"&lt;"&amp;EDATE(H$4,1))</f>
        <v>0</v>
      </c>
      <c r="I200" s="2">
        <f>COUNTIFS(Data[Account],$C200,Data[Date],"&gt;="&amp;I$4,Data[Date],"&lt;"&amp;EDATE(I$4,1))</f>
        <v>0</v>
      </c>
      <c r="J200" s="2">
        <f>COUNTIFS(Data[Account],$C200,Data[Date],"&gt;="&amp;J$4,Data[Date],"&lt;"&amp;EDATE(J$4,1))</f>
        <v>0</v>
      </c>
      <c r="K200" s="2">
        <f>COUNTIFS(Data[Account],$C200,Data[Date],"&gt;="&amp;K$4,Data[Date],"&lt;"&amp;EDATE(K$4,1))</f>
        <v>0</v>
      </c>
      <c r="L200" s="2">
        <f>COUNTIFS(Data[Account],$C200,Data[Date],"&gt;="&amp;L$4,Data[Date],"&lt;"&amp;EDATE(L$4,1))</f>
        <v>0</v>
      </c>
      <c r="M200" s="2">
        <f>COUNTIFS(Data[Account],$C200,Data[Date],"&gt;="&amp;M$4,Data[Date],"&lt;"&amp;EDATE(M$4,1))</f>
        <v>0</v>
      </c>
      <c r="N200" s="2">
        <f>COUNTIFS(Data[Account],$C200,Data[Date],"&gt;="&amp;N$4,Data[Date],"&lt;"&amp;EDATE(N$4,1))</f>
        <v>0</v>
      </c>
      <c r="O200" s="2">
        <f>COUNTIFS(Data[Account],$C200,Data[Date],"&gt;="&amp;O$4,Data[Date],"&lt;"&amp;EDATE(O$4,1))</f>
        <v>0</v>
      </c>
      <c r="P200" s="2">
        <f>COUNTIFS(Data[Account],$C200,Data[Date],"&gt;="&amp;P$4,Data[Date],"&lt;"&amp;EDATE(P$4,1))</f>
        <v>0</v>
      </c>
      <c r="Q200" s="2">
        <f>COUNTIFS(Data[Account],$C200,Data[Date],"&gt;="&amp;Q$4,Data[Date],"&lt;"&amp;EDATE(Q$4,1))</f>
        <v>0</v>
      </c>
      <c r="R200" s="2">
        <f>COUNTIFS(Data[Account],$C200,Data[Date],"&gt;="&amp;R$4,Data[Date],"&lt;"&amp;EDATE(R$4,1))</f>
        <v>0</v>
      </c>
      <c r="S200" s="2">
        <f>COUNTIFS(Data[Account],$C200,Data[Date],"&gt;="&amp;S$4,Data[Date],"&lt;"&amp;EDATE(S$4,1))</f>
        <v>0</v>
      </c>
      <c r="T200" s="2">
        <f>COUNTIFS(Data[Account],$C200,Data[Date],"&gt;="&amp;T$4,Data[Date],"&lt;"&amp;EDATE(T$4,1))</f>
        <v>0</v>
      </c>
      <c r="U200" s="2">
        <f>COUNTIFS(Data[Account],$C200,Data[Date],"&gt;="&amp;U$4,Data[Date],"&lt;"&amp;EDATE(U$4,1))</f>
        <v>0</v>
      </c>
      <c r="V200" s="2">
        <f>COUNTIFS(Data[Account],$C200,Data[Date],"&gt;="&amp;V$4,Data[Date],"&lt;"&amp;EDATE(V$4,1))</f>
        <v>0</v>
      </c>
      <c r="W200" s="2">
        <f>COUNTIFS(Data[Account],$C200,Data[Date],"&gt;="&amp;W$4,Data[Date],"&lt;"&amp;EDATE(W$4,1))</f>
        <v>0</v>
      </c>
      <c r="X200" s="2">
        <f>COUNTIFS(Data[Account],$C200,Data[Date],"&gt;="&amp;X$4,Data[Date],"&lt;"&amp;EDATE(X$4,1))</f>
        <v>0</v>
      </c>
      <c r="Y200" s="2">
        <f>COUNTIFS(Data[Account],$C200,Data[Date],"&gt;="&amp;Y$4,Data[Date],"&lt;"&amp;EDATE(Y$4,1))</f>
        <v>0</v>
      </c>
      <c r="Z200" s="2">
        <f>COUNTIFS(Data[Account],$C200,Data[Date],"&gt;="&amp;Z$4,Data[Date],"&lt;"&amp;EDATE(Z$4,1))</f>
        <v>0</v>
      </c>
      <c r="AA200" s="2">
        <f>COUNTIFS(Data[Account],$C200,Data[Date],"&gt;="&amp;AA$4,Data[Date],"&lt;"&amp;EDATE(AA$4,1))</f>
        <v>0</v>
      </c>
      <c r="AB200" s="2">
        <f>COUNTIFS(Data[Account],$C200,Data[Date],"&gt;="&amp;AB$4,Data[Date],"&lt;"&amp;EDATE(AB$4,1))</f>
        <v>0</v>
      </c>
    </row>
    <row r="201" spans="2:28" x14ac:dyDescent="0.25">
      <c r="B201" s="3">
        <f>MAX($B$4:B200)+1</f>
        <v>197</v>
      </c>
      <c r="C201" t="str" cm="1">
        <f t="array" ref="C201">IFERROR(INDEX(Data[Account],MATCH(0,INDEX(COUNTIF($C$4:C200,Data[Account]),0),0)),"")</f>
        <v/>
      </c>
      <c r="D201" s="1" t="str" cm="1">
        <f t="array" ref="D201">IFERROR(_xlfn.SINGLE(INDEX(Data[Date],_xlfn.AGGREGATE(15,6,1/(Data[Account]=C201)*(ROW(Data[Account])-ROW(Data[[#Headers],[Account]])),1))),"")</f>
        <v/>
      </c>
      <c r="E201" s="2">
        <f>COUNTIFS(Data[Account],$C201,Data[Date],"&gt;="&amp;E$4,Data[Date],"&lt;"&amp;EDATE(E$4,1))</f>
        <v>0</v>
      </c>
      <c r="F201" s="2">
        <f>COUNTIFS(Data[Account],$C201,Data[Date],"&gt;="&amp;F$4,Data[Date],"&lt;"&amp;EDATE(F$4,1))</f>
        <v>0</v>
      </c>
      <c r="G201" s="2">
        <f>COUNTIFS(Data[Account],$C201,Data[Date],"&gt;="&amp;G$4,Data[Date],"&lt;"&amp;EDATE(G$4,1))</f>
        <v>0</v>
      </c>
      <c r="H201" s="2">
        <f>COUNTIFS(Data[Account],$C201,Data[Date],"&gt;="&amp;H$4,Data[Date],"&lt;"&amp;EDATE(H$4,1))</f>
        <v>0</v>
      </c>
      <c r="I201" s="2">
        <f>COUNTIFS(Data[Account],$C201,Data[Date],"&gt;="&amp;I$4,Data[Date],"&lt;"&amp;EDATE(I$4,1))</f>
        <v>0</v>
      </c>
      <c r="J201" s="2">
        <f>COUNTIFS(Data[Account],$C201,Data[Date],"&gt;="&amp;J$4,Data[Date],"&lt;"&amp;EDATE(J$4,1))</f>
        <v>0</v>
      </c>
      <c r="K201" s="2">
        <f>COUNTIFS(Data[Account],$C201,Data[Date],"&gt;="&amp;K$4,Data[Date],"&lt;"&amp;EDATE(K$4,1))</f>
        <v>0</v>
      </c>
      <c r="L201" s="2">
        <f>COUNTIFS(Data[Account],$C201,Data[Date],"&gt;="&amp;L$4,Data[Date],"&lt;"&amp;EDATE(L$4,1))</f>
        <v>0</v>
      </c>
      <c r="M201" s="2">
        <f>COUNTIFS(Data[Account],$C201,Data[Date],"&gt;="&amp;M$4,Data[Date],"&lt;"&amp;EDATE(M$4,1))</f>
        <v>0</v>
      </c>
      <c r="N201" s="2">
        <f>COUNTIFS(Data[Account],$C201,Data[Date],"&gt;="&amp;N$4,Data[Date],"&lt;"&amp;EDATE(N$4,1))</f>
        <v>0</v>
      </c>
      <c r="O201" s="2">
        <f>COUNTIFS(Data[Account],$C201,Data[Date],"&gt;="&amp;O$4,Data[Date],"&lt;"&amp;EDATE(O$4,1))</f>
        <v>0</v>
      </c>
      <c r="P201" s="2">
        <f>COUNTIFS(Data[Account],$C201,Data[Date],"&gt;="&amp;P$4,Data[Date],"&lt;"&amp;EDATE(P$4,1))</f>
        <v>0</v>
      </c>
      <c r="Q201" s="2">
        <f>COUNTIFS(Data[Account],$C201,Data[Date],"&gt;="&amp;Q$4,Data[Date],"&lt;"&amp;EDATE(Q$4,1))</f>
        <v>0</v>
      </c>
      <c r="R201" s="2">
        <f>COUNTIFS(Data[Account],$C201,Data[Date],"&gt;="&amp;R$4,Data[Date],"&lt;"&amp;EDATE(R$4,1))</f>
        <v>0</v>
      </c>
      <c r="S201" s="2">
        <f>COUNTIFS(Data[Account],$C201,Data[Date],"&gt;="&amp;S$4,Data[Date],"&lt;"&amp;EDATE(S$4,1))</f>
        <v>0</v>
      </c>
      <c r="T201" s="2">
        <f>COUNTIFS(Data[Account],$C201,Data[Date],"&gt;="&amp;T$4,Data[Date],"&lt;"&amp;EDATE(T$4,1))</f>
        <v>0</v>
      </c>
      <c r="U201" s="2">
        <f>COUNTIFS(Data[Account],$C201,Data[Date],"&gt;="&amp;U$4,Data[Date],"&lt;"&amp;EDATE(U$4,1))</f>
        <v>0</v>
      </c>
      <c r="V201" s="2">
        <f>COUNTIFS(Data[Account],$C201,Data[Date],"&gt;="&amp;V$4,Data[Date],"&lt;"&amp;EDATE(V$4,1))</f>
        <v>0</v>
      </c>
      <c r="W201" s="2">
        <f>COUNTIFS(Data[Account],$C201,Data[Date],"&gt;="&amp;W$4,Data[Date],"&lt;"&amp;EDATE(W$4,1))</f>
        <v>0</v>
      </c>
      <c r="X201" s="2">
        <f>COUNTIFS(Data[Account],$C201,Data[Date],"&gt;="&amp;X$4,Data[Date],"&lt;"&amp;EDATE(X$4,1))</f>
        <v>0</v>
      </c>
      <c r="Y201" s="2">
        <f>COUNTIFS(Data[Account],$C201,Data[Date],"&gt;="&amp;Y$4,Data[Date],"&lt;"&amp;EDATE(Y$4,1))</f>
        <v>0</v>
      </c>
      <c r="Z201" s="2">
        <f>COUNTIFS(Data[Account],$C201,Data[Date],"&gt;="&amp;Z$4,Data[Date],"&lt;"&amp;EDATE(Z$4,1))</f>
        <v>0</v>
      </c>
      <c r="AA201" s="2">
        <f>COUNTIFS(Data[Account],$C201,Data[Date],"&gt;="&amp;AA$4,Data[Date],"&lt;"&amp;EDATE(AA$4,1))</f>
        <v>0</v>
      </c>
      <c r="AB201" s="2">
        <f>COUNTIFS(Data[Account],$C201,Data[Date],"&gt;="&amp;AB$4,Data[Date],"&lt;"&amp;EDATE(AB$4,1))</f>
        <v>0</v>
      </c>
    </row>
    <row r="202" spans="2:28" x14ac:dyDescent="0.25">
      <c r="B202" s="3">
        <f>MAX($B$4:B201)+1</f>
        <v>198</v>
      </c>
      <c r="C202" t="str" cm="1">
        <f t="array" ref="C202">IFERROR(INDEX(Data[Account],MATCH(0,INDEX(COUNTIF($C$4:C201,Data[Account]),0),0)),"")</f>
        <v/>
      </c>
      <c r="D202" s="1" t="str" cm="1">
        <f t="array" ref="D202">IFERROR(_xlfn.SINGLE(INDEX(Data[Date],_xlfn.AGGREGATE(15,6,1/(Data[Account]=C202)*(ROW(Data[Account])-ROW(Data[[#Headers],[Account]])),1))),"")</f>
        <v/>
      </c>
      <c r="E202" s="2">
        <f>COUNTIFS(Data[Account],$C202,Data[Date],"&gt;="&amp;E$4,Data[Date],"&lt;"&amp;EDATE(E$4,1))</f>
        <v>0</v>
      </c>
      <c r="F202" s="2">
        <f>COUNTIFS(Data[Account],$C202,Data[Date],"&gt;="&amp;F$4,Data[Date],"&lt;"&amp;EDATE(F$4,1))</f>
        <v>0</v>
      </c>
      <c r="G202" s="2">
        <f>COUNTIFS(Data[Account],$C202,Data[Date],"&gt;="&amp;G$4,Data[Date],"&lt;"&amp;EDATE(G$4,1))</f>
        <v>0</v>
      </c>
      <c r="H202" s="2">
        <f>COUNTIFS(Data[Account],$C202,Data[Date],"&gt;="&amp;H$4,Data[Date],"&lt;"&amp;EDATE(H$4,1))</f>
        <v>0</v>
      </c>
      <c r="I202" s="2">
        <f>COUNTIFS(Data[Account],$C202,Data[Date],"&gt;="&amp;I$4,Data[Date],"&lt;"&amp;EDATE(I$4,1))</f>
        <v>0</v>
      </c>
      <c r="J202" s="2">
        <f>COUNTIFS(Data[Account],$C202,Data[Date],"&gt;="&amp;J$4,Data[Date],"&lt;"&amp;EDATE(J$4,1))</f>
        <v>0</v>
      </c>
      <c r="K202" s="2">
        <f>COUNTIFS(Data[Account],$C202,Data[Date],"&gt;="&amp;K$4,Data[Date],"&lt;"&amp;EDATE(K$4,1))</f>
        <v>0</v>
      </c>
      <c r="L202" s="2">
        <f>COUNTIFS(Data[Account],$C202,Data[Date],"&gt;="&amp;L$4,Data[Date],"&lt;"&amp;EDATE(L$4,1))</f>
        <v>0</v>
      </c>
      <c r="M202" s="2">
        <f>COUNTIFS(Data[Account],$C202,Data[Date],"&gt;="&amp;M$4,Data[Date],"&lt;"&amp;EDATE(M$4,1))</f>
        <v>0</v>
      </c>
      <c r="N202" s="2">
        <f>COUNTIFS(Data[Account],$C202,Data[Date],"&gt;="&amp;N$4,Data[Date],"&lt;"&amp;EDATE(N$4,1))</f>
        <v>0</v>
      </c>
      <c r="O202" s="2">
        <f>COUNTIFS(Data[Account],$C202,Data[Date],"&gt;="&amp;O$4,Data[Date],"&lt;"&amp;EDATE(O$4,1))</f>
        <v>0</v>
      </c>
      <c r="P202" s="2">
        <f>COUNTIFS(Data[Account],$C202,Data[Date],"&gt;="&amp;P$4,Data[Date],"&lt;"&amp;EDATE(P$4,1))</f>
        <v>0</v>
      </c>
      <c r="Q202" s="2">
        <f>COUNTIFS(Data[Account],$C202,Data[Date],"&gt;="&amp;Q$4,Data[Date],"&lt;"&amp;EDATE(Q$4,1))</f>
        <v>0</v>
      </c>
      <c r="R202" s="2">
        <f>COUNTIFS(Data[Account],$C202,Data[Date],"&gt;="&amp;R$4,Data[Date],"&lt;"&amp;EDATE(R$4,1))</f>
        <v>0</v>
      </c>
      <c r="S202" s="2">
        <f>COUNTIFS(Data[Account],$C202,Data[Date],"&gt;="&amp;S$4,Data[Date],"&lt;"&amp;EDATE(S$4,1))</f>
        <v>0</v>
      </c>
      <c r="T202" s="2">
        <f>COUNTIFS(Data[Account],$C202,Data[Date],"&gt;="&amp;T$4,Data[Date],"&lt;"&amp;EDATE(T$4,1))</f>
        <v>0</v>
      </c>
      <c r="U202" s="2">
        <f>COUNTIFS(Data[Account],$C202,Data[Date],"&gt;="&amp;U$4,Data[Date],"&lt;"&amp;EDATE(U$4,1))</f>
        <v>0</v>
      </c>
      <c r="V202" s="2">
        <f>COUNTIFS(Data[Account],$C202,Data[Date],"&gt;="&amp;V$4,Data[Date],"&lt;"&amp;EDATE(V$4,1))</f>
        <v>0</v>
      </c>
      <c r="W202" s="2">
        <f>COUNTIFS(Data[Account],$C202,Data[Date],"&gt;="&amp;W$4,Data[Date],"&lt;"&amp;EDATE(W$4,1))</f>
        <v>0</v>
      </c>
      <c r="X202" s="2">
        <f>COUNTIFS(Data[Account],$C202,Data[Date],"&gt;="&amp;X$4,Data[Date],"&lt;"&amp;EDATE(X$4,1))</f>
        <v>0</v>
      </c>
      <c r="Y202" s="2">
        <f>COUNTIFS(Data[Account],$C202,Data[Date],"&gt;="&amp;Y$4,Data[Date],"&lt;"&amp;EDATE(Y$4,1))</f>
        <v>0</v>
      </c>
      <c r="Z202" s="2">
        <f>COUNTIFS(Data[Account],$C202,Data[Date],"&gt;="&amp;Z$4,Data[Date],"&lt;"&amp;EDATE(Z$4,1))</f>
        <v>0</v>
      </c>
      <c r="AA202" s="2">
        <f>COUNTIFS(Data[Account],$C202,Data[Date],"&gt;="&amp;AA$4,Data[Date],"&lt;"&amp;EDATE(AA$4,1))</f>
        <v>0</v>
      </c>
      <c r="AB202" s="2">
        <f>COUNTIFS(Data[Account],$C202,Data[Date],"&gt;="&amp;AB$4,Data[Date],"&lt;"&amp;EDATE(AB$4,1))</f>
        <v>0</v>
      </c>
    </row>
    <row r="203" spans="2:28" x14ac:dyDescent="0.25">
      <c r="B203" s="3">
        <f>MAX($B$4:B202)+1</f>
        <v>199</v>
      </c>
      <c r="C203" t="str" cm="1">
        <f t="array" ref="C203">IFERROR(INDEX(Data[Account],MATCH(0,INDEX(COUNTIF($C$4:C202,Data[Account]),0),0)),"")</f>
        <v/>
      </c>
      <c r="D203" s="1" t="str" cm="1">
        <f t="array" ref="D203">IFERROR(_xlfn.SINGLE(INDEX(Data[Date],_xlfn.AGGREGATE(15,6,1/(Data[Account]=C203)*(ROW(Data[Account])-ROW(Data[[#Headers],[Account]])),1))),"")</f>
        <v/>
      </c>
      <c r="E203" s="2">
        <f>COUNTIFS(Data[Account],$C203,Data[Date],"&gt;="&amp;E$4,Data[Date],"&lt;"&amp;EDATE(E$4,1))</f>
        <v>0</v>
      </c>
      <c r="F203" s="2">
        <f>COUNTIFS(Data[Account],$C203,Data[Date],"&gt;="&amp;F$4,Data[Date],"&lt;"&amp;EDATE(F$4,1))</f>
        <v>0</v>
      </c>
      <c r="G203" s="2">
        <f>COUNTIFS(Data[Account],$C203,Data[Date],"&gt;="&amp;G$4,Data[Date],"&lt;"&amp;EDATE(G$4,1))</f>
        <v>0</v>
      </c>
      <c r="H203" s="2">
        <f>COUNTIFS(Data[Account],$C203,Data[Date],"&gt;="&amp;H$4,Data[Date],"&lt;"&amp;EDATE(H$4,1))</f>
        <v>0</v>
      </c>
      <c r="I203" s="2">
        <f>COUNTIFS(Data[Account],$C203,Data[Date],"&gt;="&amp;I$4,Data[Date],"&lt;"&amp;EDATE(I$4,1))</f>
        <v>0</v>
      </c>
      <c r="J203" s="2">
        <f>COUNTIFS(Data[Account],$C203,Data[Date],"&gt;="&amp;J$4,Data[Date],"&lt;"&amp;EDATE(J$4,1))</f>
        <v>0</v>
      </c>
      <c r="K203" s="2">
        <f>COUNTIFS(Data[Account],$C203,Data[Date],"&gt;="&amp;K$4,Data[Date],"&lt;"&amp;EDATE(K$4,1))</f>
        <v>0</v>
      </c>
      <c r="L203" s="2">
        <f>COUNTIFS(Data[Account],$C203,Data[Date],"&gt;="&amp;L$4,Data[Date],"&lt;"&amp;EDATE(L$4,1))</f>
        <v>0</v>
      </c>
      <c r="M203" s="2">
        <f>COUNTIFS(Data[Account],$C203,Data[Date],"&gt;="&amp;M$4,Data[Date],"&lt;"&amp;EDATE(M$4,1))</f>
        <v>0</v>
      </c>
      <c r="N203" s="2">
        <f>COUNTIFS(Data[Account],$C203,Data[Date],"&gt;="&amp;N$4,Data[Date],"&lt;"&amp;EDATE(N$4,1))</f>
        <v>0</v>
      </c>
      <c r="O203" s="2">
        <f>COUNTIFS(Data[Account],$C203,Data[Date],"&gt;="&amp;O$4,Data[Date],"&lt;"&amp;EDATE(O$4,1))</f>
        <v>0</v>
      </c>
      <c r="P203" s="2">
        <f>COUNTIFS(Data[Account],$C203,Data[Date],"&gt;="&amp;P$4,Data[Date],"&lt;"&amp;EDATE(P$4,1))</f>
        <v>0</v>
      </c>
      <c r="Q203" s="2">
        <f>COUNTIFS(Data[Account],$C203,Data[Date],"&gt;="&amp;Q$4,Data[Date],"&lt;"&amp;EDATE(Q$4,1))</f>
        <v>0</v>
      </c>
      <c r="R203" s="2">
        <f>COUNTIFS(Data[Account],$C203,Data[Date],"&gt;="&amp;R$4,Data[Date],"&lt;"&amp;EDATE(R$4,1))</f>
        <v>0</v>
      </c>
      <c r="S203" s="2">
        <f>COUNTIFS(Data[Account],$C203,Data[Date],"&gt;="&amp;S$4,Data[Date],"&lt;"&amp;EDATE(S$4,1))</f>
        <v>0</v>
      </c>
      <c r="T203" s="2">
        <f>COUNTIFS(Data[Account],$C203,Data[Date],"&gt;="&amp;T$4,Data[Date],"&lt;"&amp;EDATE(T$4,1))</f>
        <v>0</v>
      </c>
      <c r="U203" s="2">
        <f>COUNTIFS(Data[Account],$C203,Data[Date],"&gt;="&amp;U$4,Data[Date],"&lt;"&amp;EDATE(U$4,1))</f>
        <v>0</v>
      </c>
      <c r="V203" s="2">
        <f>COUNTIFS(Data[Account],$C203,Data[Date],"&gt;="&amp;V$4,Data[Date],"&lt;"&amp;EDATE(V$4,1))</f>
        <v>0</v>
      </c>
      <c r="W203" s="2">
        <f>COUNTIFS(Data[Account],$C203,Data[Date],"&gt;="&amp;W$4,Data[Date],"&lt;"&amp;EDATE(W$4,1))</f>
        <v>0</v>
      </c>
      <c r="X203" s="2">
        <f>COUNTIFS(Data[Account],$C203,Data[Date],"&gt;="&amp;X$4,Data[Date],"&lt;"&amp;EDATE(X$4,1))</f>
        <v>0</v>
      </c>
      <c r="Y203" s="2">
        <f>COUNTIFS(Data[Account],$C203,Data[Date],"&gt;="&amp;Y$4,Data[Date],"&lt;"&amp;EDATE(Y$4,1))</f>
        <v>0</v>
      </c>
      <c r="Z203" s="2">
        <f>COUNTIFS(Data[Account],$C203,Data[Date],"&gt;="&amp;Z$4,Data[Date],"&lt;"&amp;EDATE(Z$4,1))</f>
        <v>0</v>
      </c>
      <c r="AA203" s="2">
        <f>COUNTIFS(Data[Account],$C203,Data[Date],"&gt;="&amp;AA$4,Data[Date],"&lt;"&amp;EDATE(AA$4,1))</f>
        <v>0</v>
      </c>
      <c r="AB203" s="2">
        <f>COUNTIFS(Data[Account],$C203,Data[Date],"&gt;="&amp;AB$4,Data[Date],"&lt;"&amp;EDATE(AB$4,1))</f>
        <v>0</v>
      </c>
    </row>
    <row r="204" spans="2:28" x14ac:dyDescent="0.25">
      <c r="B204" s="3">
        <f>MAX($B$4:B203)+1</f>
        <v>200</v>
      </c>
      <c r="C204" t="str" cm="1">
        <f t="array" ref="C204">IFERROR(INDEX(Data[Account],MATCH(0,INDEX(COUNTIF($C$4:C203,Data[Account]),0),0)),"")</f>
        <v/>
      </c>
      <c r="D204" s="1" t="str" cm="1">
        <f t="array" ref="D204">IFERROR(_xlfn.SINGLE(INDEX(Data[Date],_xlfn.AGGREGATE(15,6,1/(Data[Account]=C204)*(ROW(Data[Account])-ROW(Data[[#Headers],[Account]])),1))),"")</f>
        <v/>
      </c>
      <c r="E204" s="2">
        <f>COUNTIFS(Data[Account],$C204,Data[Date],"&gt;="&amp;E$4,Data[Date],"&lt;"&amp;EDATE(E$4,1))</f>
        <v>0</v>
      </c>
      <c r="F204" s="2">
        <f>COUNTIFS(Data[Account],$C204,Data[Date],"&gt;="&amp;F$4,Data[Date],"&lt;"&amp;EDATE(F$4,1))</f>
        <v>0</v>
      </c>
      <c r="G204" s="2">
        <f>COUNTIFS(Data[Account],$C204,Data[Date],"&gt;="&amp;G$4,Data[Date],"&lt;"&amp;EDATE(G$4,1))</f>
        <v>0</v>
      </c>
      <c r="H204" s="2">
        <f>COUNTIFS(Data[Account],$C204,Data[Date],"&gt;="&amp;H$4,Data[Date],"&lt;"&amp;EDATE(H$4,1))</f>
        <v>0</v>
      </c>
      <c r="I204" s="2">
        <f>COUNTIFS(Data[Account],$C204,Data[Date],"&gt;="&amp;I$4,Data[Date],"&lt;"&amp;EDATE(I$4,1))</f>
        <v>0</v>
      </c>
      <c r="J204" s="2">
        <f>COUNTIFS(Data[Account],$C204,Data[Date],"&gt;="&amp;J$4,Data[Date],"&lt;"&amp;EDATE(J$4,1))</f>
        <v>0</v>
      </c>
      <c r="K204" s="2">
        <f>COUNTIFS(Data[Account],$C204,Data[Date],"&gt;="&amp;K$4,Data[Date],"&lt;"&amp;EDATE(K$4,1))</f>
        <v>0</v>
      </c>
      <c r="L204" s="2">
        <f>COUNTIFS(Data[Account],$C204,Data[Date],"&gt;="&amp;L$4,Data[Date],"&lt;"&amp;EDATE(L$4,1))</f>
        <v>0</v>
      </c>
      <c r="M204" s="2">
        <f>COUNTIFS(Data[Account],$C204,Data[Date],"&gt;="&amp;M$4,Data[Date],"&lt;"&amp;EDATE(M$4,1))</f>
        <v>0</v>
      </c>
      <c r="N204" s="2">
        <f>COUNTIFS(Data[Account],$C204,Data[Date],"&gt;="&amp;N$4,Data[Date],"&lt;"&amp;EDATE(N$4,1))</f>
        <v>0</v>
      </c>
      <c r="O204" s="2">
        <f>COUNTIFS(Data[Account],$C204,Data[Date],"&gt;="&amp;O$4,Data[Date],"&lt;"&amp;EDATE(O$4,1))</f>
        <v>0</v>
      </c>
      <c r="P204" s="2">
        <f>COUNTIFS(Data[Account],$C204,Data[Date],"&gt;="&amp;P$4,Data[Date],"&lt;"&amp;EDATE(P$4,1))</f>
        <v>0</v>
      </c>
      <c r="Q204" s="2">
        <f>COUNTIFS(Data[Account],$C204,Data[Date],"&gt;="&amp;Q$4,Data[Date],"&lt;"&amp;EDATE(Q$4,1))</f>
        <v>0</v>
      </c>
      <c r="R204" s="2">
        <f>COUNTIFS(Data[Account],$C204,Data[Date],"&gt;="&amp;R$4,Data[Date],"&lt;"&amp;EDATE(R$4,1))</f>
        <v>0</v>
      </c>
      <c r="S204" s="2">
        <f>COUNTIFS(Data[Account],$C204,Data[Date],"&gt;="&amp;S$4,Data[Date],"&lt;"&amp;EDATE(S$4,1))</f>
        <v>0</v>
      </c>
      <c r="T204" s="2">
        <f>COUNTIFS(Data[Account],$C204,Data[Date],"&gt;="&amp;T$4,Data[Date],"&lt;"&amp;EDATE(T$4,1))</f>
        <v>0</v>
      </c>
      <c r="U204" s="2">
        <f>COUNTIFS(Data[Account],$C204,Data[Date],"&gt;="&amp;U$4,Data[Date],"&lt;"&amp;EDATE(U$4,1))</f>
        <v>0</v>
      </c>
      <c r="V204" s="2">
        <f>COUNTIFS(Data[Account],$C204,Data[Date],"&gt;="&amp;V$4,Data[Date],"&lt;"&amp;EDATE(V$4,1))</f>
        <v>0</v>
      </c>
      <c r="W204" s="2">
        <f>COUNTIFS(Data[Account],$C204,Data[Date],"&gt;="&amp;W$4,Data[Date],"&lt;"&amp;EDATE(W$4,1))</f>
        <v>0</v>
      </c>
      <c r="X204" s="2">
        <f>COUNTIFS(Data[Account],$C204,Data[Date],"&gt;="&amp;X$4,Data[Date],"&lt;"&amp;EDATE(X$4,1))</f>
        <v>0</v>
      </c>
      <c r="Y204" s="2">
        <f>COUNTIFS(Data[Account],$C204,Data[Date],"&gt;="&amp;Y$4,Data[Date],"&lt;"&amp;EDATE(Y$4,1))</f>
        <v>0</v>
      </c>
      <c r="Z204" s="2">
        <f>COUNTIFS(Data[Account],$C204,Data[Date],"&gt;="&amp;Z$4,Data[Date],"&lt;"&amp;EDATE(Z$4,1))</f>
        <v>0</v>
      </c>
      <c r="AA204" s="2">
        <f>COUNTIFS(Data[Account],$C204,Data[Date],"&gt;="&amp;AA$4,Data[Date],"&lt;"&amp;EDATE(AA$4,1))</f>
        <v>0</v>
      </c>
      <c r="AB204" s="2">
        <f>COUNTIFS(Data[Account],$C204,Data[Date],"&gt;="&amp;AB$4,Data[Date],"&lt;"&amp;EDATE(AB$4,1))</f>
        <v>0</v>
      </c>
    </row>
    <row r="205" spans="2:28" ht="7.5" customHeight="1" x14ac:dyDescent="0.25"/>
    <row r="206" spans="2:28" x14ac:dyDescent="0.25">
      <c r="B206" s="57" t="s">
        <v>5</v>
      </c>
      <c r="C206" s="56"/>
      <c r="D206" s="54"/>
      <c r="E206" s="55">
        <f t="shared" ref="E206:AB206" si="0">SUM(E$5:E$204)</f>
        <v>7</v>
      </c>
      <c r="F206" s="55">
        <f t="shared" si="0"/>
        <v>76</v>
      </c>
      <c r="G206" s="55">
        <f t="shared" si="0"/>
        <v>109</v>
      </c>
      <c r="H206" s="55">
        <f t="shared" si="0"/>
        <v>117</v>
      </c>
      <c r="I206" s="55">
        <f t="shared" si="0"/>
        <v>94</v>
      </c>
      <c r="J206" s="55">
        <f t="shared" si="0"/>
        <v>127</v>
      </c>
      <c r="K206" s="55">
        <f t="shared" si="0"/>
        <v>154</v>
      </c>
      <c r="L206" s="55">
        <f t="shared" si="0"/>
        <v>134</v>
      </c>
      <c r="M206" s="55">
        <f t="shared" si="0"/>
        <v>175</v>
      </c>
      <c r="N206" s="55">
        <f t="shared" si="0"/>
        <v>170</v>
      </c>
      <c r="O206" s="55">
        <f t="shared" si="0"/>
        <v>147</v>
      </c>
      <c r="P206" s="55">
        <f t="shared" si="0"/>
        <v>144</v>
      </c>
      <c r="Q206" s="55">
        <f t="shared" si="0"/>
        <v>178</v>
      </c>
      <c r="R206" s="55">
        <f t="shared" si="0"/>
        <v>119</v>
      </c>
      <c r="S206" s="55">
        <f t="shared" si="0"/>
        <v>140</v>
      </c>
      <c r="T206" s="55">
        <f t="shared" si="0"/>
        <v>117</v>
      </c>
      <c r="U206" s="55">
        <f t="shared" si="0"/>
        <v>133</v>
      </c>
      <c r="V206" s="55">
        <f t="shared" si="0"/>
        <v>116</v>
      </c>
      <c r="W206" s="55">
        <f t="shared" si="0"/>
        <v>116</v>
      </c>
      <c r="X206" s="55">
        <f t="shared" si="0"/>
        <v>86</v>
      </c>
      <c r="Y206" s="55">
        <f t="shared" si="0"/>
        <v>101</v>
      </c>
      <c r="Z206" s="55">
        <f t="shared" si="0"/>
        <v>0</v>
      </c>
      <c r="AA206" s="55">
        <f t="shared" si="0"/>
        <v>0</v>
      </c>
      <c r="AB206" s="55">
        <f t="shared" si="0"/>
        <v>0</v>
      </c>
    </row>
    <row r="207" spans="2:28" x14ac:dyDescent="0.25">
      <c r="B207" s="57" t="s">
        <v>6</v>
      </c>
      <c r="C207" s="56"/>
      <c r="D207" s="54"/>
      <c r="E207" s="55">
        <f t="shared" ref="E207:M207" si="1">COUNTIFS(E$5:E$204,"&gt;0")</f>
        <v>7</v>
      </c>
      <c r="F207" s="55">
        <f t="shared" si="1"/>
        <v>45</v>
      </c>
      <c r="G207" s="55">
        <f t="shared" si="1"/>
        <v>47</v>
      </c>
      <c r="H207" s="55">
        <f t="shared" si="1"/>
        <v>50</v>
      </c>
      <c r="I207" s="55">
        <f t="shared" si="1"/>
        <v>51</v>
      </c>
      <c r="J207" s="55">
        <f t="shared" si="1"/>
        <v>54</v>
      </c>
      <c r="K207" s="55">
        <f t="shared" si="1"/>
        <v>56</v>
      </c>
      <c r="L207" s="55">
        <f t="shared" si="1"/>
        <v>53</v>
      </c>
      <c r="M207" s="55">
        <f t="shared" si="1"/>
        <v>58</v>
      </c>
      <c r="N207" s="55">
        <f>COUNTIFS(N$5:N$204,"&gt;0")</f>
        <v>61</v>
      </c>
      <c r="O207" s="55">
        <f t="shared" ref="O207:AB207" si="2">COUNTIFS(O$5:O$204,"&gt;0")</f>
        <v>54</v>
      </c>
      <c r="P207" s="55">
        <f t="shared" si="2"/>
        <v>70</v>
      </c>
      <c r="Q207" s="55">
        <f t="shared" si="2"/>
        <v>71</v>
      </c>
      <c r="R207" s="55">
        <f t="shared" si="2"/>
        <v>66</v>
      </c>
      <c r="S207" s="55">
        <f t="shared" si="2"/>
        <v>62</v>
      </c>
      <c r="T207" s="55">
        <f t="shared" si="2"/>
        <v>54</v>
      </c>
      <c r="U207" s="55">
        <f t="shared" si="2"/>
        <v>59</v>
      </c>
      <c r="V207" s="55">
        <f t="shared" si="2"/>
        <v>53</v>
      </c>
      <c r="W207" s="55">
        <f t="shared" si="2"/>
        <v>53</v>
      </c>
      <c r="X207" s="55">
        <f t="shared" si="2"/>
        <v>46</v>
      </c>
      <c r="Y207" s="55">
        <f t="shared" si="2"/>
        <v>49</v>
      </c>
      <c r="Z207" s="55">
        <f t="shared" si="2"/>
        <v>0</v>
      </c>
      <c r="AA207" s="55">
        <f t="shared" si="2"/>
        <v>0</v>
      </c>
      <c r="AB207" s="55">
        <f t="shared" si="2"/>
        <v>0</v>
      </c>
    </row>
    <row r="208" spans="2:28" x14ac:dyDescent="0.25">
      <c r="B208" s="57" t="s">
        <v>7</v>
      </c>
      <c r="C208" s="56"/>
      <c r="D208" s="54"/>
      <c r="E208" s="55">
        <f>COUNTIFS($D$5:$D$204,"&gt;="&amp;E4,$D$5:$D$204,"&lt;"&amp;EDATE(E4,1))</f>
        <v>7</v>
      </c>
      <c r="F208" s="55">
        <f t="shared" ref="F208:P208" si="3">COUNTIFS($D$5:$D$204,"&gt;="&amp;F4,$D$5:$D$204,"&lt;"&amp;EDATE(F4,1))</f>
        <v>39</v>
      </c>
      <c r="G208" s="55">
        <f t="shared" si="3"/>
        <v>11</v>
      </c>
      <c r="H208" s="55">
        <f t="shared" si="3"/>
        <v>4</v>
      </c>
      <c r="I208" s="55">
        <f t="shared" si="3"/>
        <v>5</v>
      </c>
      <c r="J208" s="55">
        <f t="shared" si="3"/>
        <v>5</v>
      </c>
      <c r="K208" s="55">
        <f t="shared" si="3"/>
        <v>2</v>
      </c>
      <c r="L208" s="55">
        <f t="shared" si="3"/>
        <v>4</v>
      </c>
      <c r="M208" s="55">
        <f t="shared" si="3"/>
        <v>3</v>
      </c>
      <c r="N208" s="55">
        <f t="shared" si="3"/>
        <v>5</v>
      </c>
      <c r="O208" s="55">
        <f t="shared" si="3"/>
        <v>0</v>
      </c>
      <c r="P208" s="55">
        <f t="shared" si="3"/>
        <v>9</v>
      </c>
      <c r="Q208" s="55">
        <f t="shared" ref="Q208" si="4">COUNTIFS($D$5:$D$204,"&gt;="&amp;Q4,$D$5:$D$204,"&lt;"&amp;EDATE(Q4,1))</f>
        <v>5</v>
      </c>
      <c r="R208" s="55">
        <f t="shared" ref="R208:AB208" si="5">COUNTIFS($D$5:$D$204,"&gt;="&amp;R4,$D$5:$D$204,"&lt;"&amp;EDATE(R4,1))</f>
        <v>5</v>
      </c>
      <c r="S208" s="55">
        <f t="shared" si="5"/>
        <v>4</v>
      </c>
      <c r="T208" s="55">
        <f t="shared" si="5"/>
        <v>3</v>
      </c>
      <c r="U208" s="55">
        <f t="shared" si="5"/>
        <v>12</v>
      </c>
      <c r="V208" s="55">
        <f t="shared" si="5"/>
        <v>3</v>
      </c>
      <c r="W208" s="55">
        <f t="shared" si="5"/>
        <v>4</v>
      </c>
      <c r="X208" s="55">
        <f t="shared" si="5"/>
        <v>0</v>
      </c>
      <c r="Y208" s="55">
        <f t="shared" si="5"/>
        <v>4</v>
      </c>
      <c r="Z208" s="55">
        <f t="shared" si="5"/>
        <v>0</v>
      </c>
      <c r="AA208" s="55">
        <f t="shared" si="5"/>
        <v>0</v>
      </c>
      <c r="AB208" s="55">
        <f t="shared" si="5"/>
        <v>0</v>
      </c>
    </row>
    <row r="209" spans="2:28" x14ac:dyDescent="0.25">
      <c r="B209" s="57" t="s">
        <v>8</v>
      </c>
      <c r="C209" s="56"/>
      <c r="D209" s="54"/>
      <c r="E209" s="55">
        <f>E207-E208</f>
        <v>0</v>
      </c>
      <c r="F209" s="55">
        <f t="shared" ref="F209:P209" si="6">F207-F208</f>
        <v>6</v>
      </c>
      <c r="G209" s="55">
        <f t="shared" si="6"/>
        <v>36</v>
      </c>
      <c r="H209" s="55">
        <f t="shared" si="6"/>
        <v>46</v>
      </c>
      <c r="I209" s="55">
        <f t="shared" si="6"/>
        <v>46</v>
      </c>
      <c r="J209" s="55">
        <f t="shared" si="6"/>
        <v>49</v>
      </c>
      <c r="K209" s="55">
        <f t="shared" si="6"/>
        <v>54</v>
      </c>
      <c r="L209" s="55">
        <f t="shared" si="6"/>
        <v>49</v>
      </c>
      <c r="M209" s="55">
        <f t="shared" si="6"/>
        <v>55</v>
      </c>
      <c r="N209" s="55">
        <f t="shared" si="6"/>
        <v>56</v>
      </c>
      <c r="O209" s="55">
        <f t="shared" si="6"/>
        <v>54</v>
      </c>
      <c r="P209" s="55">
        <f t="shared" si="6"/>
        <v>61</v>
      </c>
      <c r="Q209" s="55">
        <f t="shared" ref="Q209" si="7">Q207-Q208</f>
        <v>66</v>
      </c>
      <c r="R209" s="55">
        <f t="shared" ref="R209:AB209" si="8">R207-R208</f>
        <v>61</v>
      </c>
      <c r="S209" s="55">
        <f t="shared" si="8"/>
        <v>58</v>
      </c>
      <c r="T209" s="55">
        <f t="shared" si="8"/>
        <v>51</v>
      </c>
      <c r="U209" s="55">
        <f t="shared" si="8"/>
        <v>47</v>
      </c>
      <c r="V209" s="55">
        <f t="shared" si="8"/>
        <v>50</v>
      </c>
      <c r="W209" s="55">
        <f t="shared" si="8"/>
        <v>49</v>
      </c>
      <c r="X209" s="55">
        <f t="shared" si="8"/>
        <v>46</v>
      </c>
      <c r="Y209" s="55">
        <f t="shared" si="8"/>
        <v>45</v>
      </c>
      <c r="Z209" s="55">
        <f t="shared" si="8"/>
        <v>0</v>
      </c>
      <c r="AA209" s="55">
        <f t="shared" si="8"/>
        <v>0</v>
      </c>
      <c r="AB209" s="55">
        <f t="shared" si="8"/>
        <v>0</v>
      </c>
    </row>
  </sheetData>
  <conditionalFormatting sqref="E5:AB204">
    <cfRule type="cellIs" dxfId="6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FC4-8A07-4770-9080-5A82B3FF5CF8}">
  <sheetPr>
    <tabColor theme="9" tint="0.39997558519241921"/>
  </sheetPr>
  <dimension ref="B1:AB207"/>
  <sheetViews>
    <sheetView showGridLines="0" workbookViewId="0">
      <pane xSplit="3" ySplit="4" topLeftCell="D5" activePane="bottomRight" state="frozen"/>
      <selection pane="topRight" activeCell="D5" sqref="D5"/>
      <selection pane="bottomLeft" activeCell="D5" sqref="D5"/>
      <selection pane="bottomRight" activeCell="D5" sqref="D5"/>
    </sheetView>
  </sheetViews>
  <sheetFormatPr defaultRowHeight="15" x14ac:dyDescent="0.25"/>
  <cols>
    <col min="1" max="1" width="2.7109375" customWidth="1"/>
    <col min="2" max="2" width="4" bestFit="1" customWidth="1"/>
    <col min="3" max="3" width="36.85546875" bestFit="1" customWidth="1"/>
    <col min="4" max="28" width="11.7109375" customWidth="1"/>
  </cols>
  <sheetData>
    <row r="1" spans="2:28" x14ac:dyDescent="0.25">
      <c r="B1" s="11"/>
    </row>
    <row r="2" spans="2:28" ht="23.25" x14ac:dyDescent="0.35">
      <c r="B2" s="58" t="s">
        <v>9</v>
      </c>
    </row>
    <row r="3" spans="2:28" ht="7.5" customHeight="1" x14ac:dyDescent="0.25">
      <c r="B3" s="11"/>
    </row>
    <row r="4" spans="2:28" x14ac:dyDescent="0.25">
      <c r="B4" s="46" t="s">
        <v>2</v>
      </c>
      <c r="C4" s="47" t="s">
        <v>3</v>
      </c>
      <c r="D4" s="46" t="s">
        <v>10</v>
      </c>
      <c r="E4" s="65">
        <f>OrdersByAcc!E4</f>
        <v>44013</v>
      </c>
      <c r="F4" s="65">
        <f>OrdersByAcc!F4</f>
        <v>44044</v>
      </c>
      <c r="G4" s="65">
        <f>OrdersByAcc!G4</f>
        <v>44075</v>
      </c>
      <c r="H4" s="65">
        <f>OrdersByAcc!H4</f>
        <v>44105</v>
      </c>
      <c r="I4" s="65">
        <f>OrdersByAcc!I4</f>
        <v>44136</v>
      </c>
      <c r="J4" s="65">
        <f>OrdersByAcc!J4</f>
        <v>44166</v>
      </c>
      <c r="K4" s="65">
        <f>OrdersByAcc!K4</f>
        <v>44197</v>
      </c>
      <c r="L4" s="65">
        <f>OrdersByAcc!L4</f>
        <v>44228</v>
      </c>
      <c r="M4" s="65">
        <f>OrdersByAcc!M4</f>
        <v>44256</v>
      </c>
      <c r="N4" s="65">
        <f>OrdersByAcc!N4</f>
        <v>44287</v>
      </c>
      <c r="O4" s="65">
        <f>OrdersByAcc!O4</f>
        <v>44317</v>
      </c>
      <c r="P4" s="65">
        <f>OrdersByAcc!P4</f>
        <v>44348</v>
      </c>
      <c r="Q4" s="65">
        <f>OrdersByAcc!Q4</f>
        <v>44378</v>
      </c>
      <c r="R4" s="65">
        <f>OrdersByAcc!R4</f>
        <v>44409</v>
      </c>
      <c r="S4" s="65">
        <f>OrdersByAcc!S4</f>
        <v>44440</v>
      </c>
      <c r="T4" s="65">
        <f>OrdersByAcc!T4</f>
        <v>44470</v>
      </c>
      <c r="U4" s="65">
        <f>OrdersByAcc!U4</f>
        <v>44501</v>
      </c>
      <c r="V4" s="65">
        <f>OrdersByAcc!V4</f>
        <v>44531</v>
      </c>
      <c r="W4" s="65">
        <f>OrdersByAcc!W4</f>
        <v>44562</v>
      </c>
      <c r="X4" s="65">
        <f>OrdersByAcc!X4</f>
        <v>44593</v>
      </c>
      <c r="Y4" s="65">
        <f>OrdersByAcc!Y4</f>
        <v>44621</v>
      </c>
      <c r="Z4" s="65">
        <f>OrdersByAcc!Z4</f>
        <v>44652</v>
      </c>
      <c r="AA4" s="65">
        <f>OrdersByAcc!AA4</f>
        <v>44682</v>
      </c>
      <c r="AB4" s="65">
        <f>OrdersByAcc!AB4</f>
        <v>44713</v>
      </c>
    </row>
    <row r="5" spans="2:28" x14ac:dyDescent="0.25">
      <c r="B5" s="3">
        <f>OrdersByAcc!B5</f>
        <v>1</v>
      </c>
      <c r="C5" t="str">
        <f>OrdersByAcc!C5</f>
        <v>Cognizant Technology Solutions</v>
      </c>
      <c r="D5" s="2">
        <f>SUM(E5:AB5)</f>
        <v>842471.53999999992</v>
      </c>
      <c r="E5" s="2">
        <f>SUMIFS(Data[Value],Data[Account],$C5,Data[Date],"&gt;="&amp;E$4,Data[Date],"&lt;"&amp;EDATE(E$4,1))</f>
        <v>20000</v>
      </c>
      <c r="F5" s="2">
        <f>SUMIFS(Data[Value],Data[Account],$C5,Data[Date],"&gt;="&amp;F$4,Data[Date],"&lt;"&amp;EDATE(F$4,1))</f>
        <v>10000</v>
      </c>
      <c r="G5" s="2">
        <f>SUMIFS(Data[Value],Data[Account],$C5,Data[Date],"&gt;="&amp;G$4,Data[Date],"&lt;"&amp;EDATE(G$4,1))</f>
        <v>39000</v>
      </c>
      <c r="H5" s="2">
        <f>SUMIFS(Data[Value],Data[Account],$C5,Data[Date],"&gt;="&amp;H$4,Data[Date],"&lt;"&amp;EDATE(H$4,1))</f>
        <v>69792</v>
      </c>
      <c r="I5" s="2">
        <f>SUMIFS(Data[Value],Data[Account],$C5,Data[Date],"&gt;="&amp;I$4,Data[Date],"&lt;"&amp;EDATE(I$4,1))</f>
        <v>28318</v>
      </c>
      <c r="J5" s="2">
        <f>SUMIFS(Data[Value],Data[Account],$C5,Data[Date],"&gt;="&amp;J$4,Data[Date],"&lt;"&amp;EDATE(J$4,1))</f>
        <v>83727</v>
      </c>
      <c r="K5" s="2">
        <f>SUMIFS(Data[Value],Data[Account],$C5,Data[Date],"&gt;="&amp;K$4,Data[Date],"&lt;"&amp;EDATE(K$4,1))</f>
        <v>71735</v>
      </c>
      <c r="L5" s="2">
        <f>SUMIFS(Data[Value],Data[Account],$C5,Data[Date],"&gt;="&amp;L$4,Data[Date],"&lt;"&amp;EDATE(L$4,1))</f>
        <v>52161</v>
      </c>
      <c r="M5" s="2">
        <f>SUMIFS(Data[Value],Data[Account],$C5,Data[Date],"&gt;="&amp;M$4,Data[Date],"&lt;"&amp;EDATE(M$4,1))</f>
        <v>75877</v>
      </c>
      <c r="N5" s="2">
        <f>SUMIFS(Data[Value],Data[Account],$C5,Data[Date],"&gt;="&amp;N$4,Data[Date],"&lt;"&amp;EDATE(N$4,1))</f>
        <v>70974.239999999991</v>
      </c>
      <c r="O5" s="2">
        <f>SUMIFS(Data[Value],Data[Account],$C5,Data[Date],"&gt;="&amp;O$4,Data[Date],"&lt;"&amp;EDATE(O$4,1))</f>
        <v>33817</v>
      </c>
      <c r="P5" s="2">
        <f>SUMIFS(Data[Value],Data[Account],$C5,Data[Date],"&gt;="&amp;P$4,Data[Date],"&lt;"&amp;EDATE(P$4,1))</f>
        <v>75103.86</v>
      </c>
      <c r="Q5" s="2">
        <f>SUMIFS(Data[Value],Data[Account],$C5,Data[Date],"&gt;="&amp;Q$4,Data[Date],"&lt;"&amp;EDATE(Q$4,1))</f>
        <v>31650</v>
      </c>
      <c r="R5" s="2">
        <f>SUMIFS(Data[Value],Data[Account],$C5,Data[Date],"&gt;="&amp;R$4,Data[Date],"&lt;"&amp;EDATE(R$4,1))</f>
        <v>25000</v>
      </c>
      <c r="S5" s="2">
        <f>SUMIFS(Data[Value],Data[Account],$C5,Data[Date],"&gt;="&amp;S$4,Data[Date],"&lt;"&amp;EDATE(S$4,1))</f>
        <v>50000</v>
      </c>
      <c r="T5" s="2">
        <f>SUMIFS(Data[Value],Data[Account],$C5,Data[Date],"&gt;="&amp;T$4,Data[Date],"&lt;"&amp;EDATE(T$4,1))</f>
        <v>32960.06</v>
      </c>
      <c r="U5" s="2">
        <f>SUMIFS(Data[Value],Data[Account],$C5,Data[Date],"&gt;="&amp;U$4,Data[Date],"&lt;"&amp;EDATE(U$4,1))</f>
        <v>11622.18</v>
      </c>
      <c r="V5" s="2">
        <f>SUMIFS(Data[Value],Data[Account],$C5,Data[Date],"&gt;="&amp;V$4,Data[Date],"&lt;"&amp;EDATE(V$4,1))</f>
        <v>10574.6</v>
      </c>
      <c r="W5" s="2">
        <f>SUMIFS(Data[Value],Data[Account],$C5,Data[Date],"&gt;="&amp;W$4,Data[Date],"&lt;"&amp;EDATE(W$4,1))</f>
        <v>22154.6</v>
      </c>
      <c r="X5" s="2">
        <f>SUMIFS(Data[Value],Data[Account],$C5,Data[Date],"&gt;="&amp;X$4,Data[Date],"&lt;"&amp;EDATE(X$4,1))</f>
        <v>13005</v>
      </c>
      <c r="Y5" s="2">
        <f>SUMIFS(Data[Value],Data[Account],$C5,Data[Date],"&gt;="&amp;Y$4,Data[Date],"&lt;"&amp;EDATE(Y$4,1))</f>
        <v>15000</v>
      </c>
      <c r="Z5" s="2">
        <f>SUMIFS(Data[Value],Data[Account],$C5,Data[Date],"&gt;="&amp;Z$4,Data[Date],"&lt;"&amp;EDATE(Z$4,1))</f>
        <v>0</v>
      </c>
      <c r="AA5" s="2">
        <f>SUMIFS(Data[Value],Data[Account],$C5,Data[Date],"&gt;="&amp;AA$4,Data[Date],"&lt;"&amp;EDATE(AA$4,1))</f>
        <v>0</v>
      </c>
      <c r="AB5" s="2">
        <f>SUMIFS(Data[Value],Data[Account],$C5,Data[Date],"&gt;="&amp;AB$4,Data[Date],"&lt;"&amp;EDATE(AB$4,1))</f>
        <v>0</v>
      </c>
    </row>
    <row r="6" spans="2:28" x14ac:dyDescent="0.25">
      <c r="B6" s="3">
        <f>OrdersByAcc!B6</f>
        <v>2</v>
      </c>
      <c r="C6" t="str">
        <f>OrdersByAcc!C6</f>
        <v>Amazon</v>
      </c>
      <c r="D6" s="2">
        <f t="shared" ref="D6:D69" si="0">SUM(E6:AB6)</f>
        <v>717891.34</v>
      </c>
      <c r="E6" s="2">
        <f>SUMIFS(Data[Value],Data[Account],$C6,Data[Date],"&gt;="&amp;E$4,Data[Date],"&lt;"&amp;EDATE(E$4,1))</f>
        <v>65089</v>
      </c>
      <c r="F6" s="2">
        <f>SUMIFS(Data[Value],Data[Account],$C6,Data[Date],"&gt;="&amp;F$4,Data[Date],"&lt;"&amp;EDATE(F$4,1))</f>
        <v>30000</v>
      </c>
      <c r="G6" s="2">
        <f>SUMIFS(Data[Value],Data[Account],$C6,Data[Date],"&gt;="&amp;G$4,Data[Date],"&lt;"&amp;EDATE(G$4,1))</f>
        <v>63198</v>
      </c>
      <c r="H6" s="2">
        <f>SUMIFS(Data[Value],Data[Account],$C6,Data[Date],"&gt;="&amp;H$4,Data[Date],"&lt;"&amp;EDATE(H$4,1))</f>
        <v>80000</v>
      </c>
      <c r="I6" s="2">
        <f>SUMIFS(Data[Value],Data[Account],$C6,Data[Date],"&gt;="&amp;I$4,Data[Date],"&lt;"&amp;EDATE(I$4,1))</f>
        <v>30000</v>
      </c>
      <c r="J6" s="2">
        <f>SUMIFS(Data[Value],Data[Account],$C6,Data[Date],"&gt;="&amp;J$4,Data[Date],"&lt;"&amp;EDATE(J$4,1))</f>
        <v>140000</v>
      </c>
      <c r="K6" s="2">
        <f>SUMIFS(Data[Value],Data[Account],$C6,Data[Date],"&gt;="&amp;K$4,Data[Date],"&lt;"&amp;EDATE(K$4,1))</f>
        <v>50000</v>
      </c>
      <c r="L6" s="2">
        <f>SUMIFS(Data[Value],Data[Account],$C6,Data[Date],"&gt;="&amp;L$4,Data[Date],"&lt;"&amp;EDATE(L$4,1))</f>
        <v>42000</v>
      </c>
      <c r="M6" s="2">
        <f>SUMIFS(Data[Value],Data[Account],$C6,Data[Date],"&gt;="&amp;M$4,Data[Date],"&lt;"&amp;EDATE(M$4,1))</f>
        <v>118890</v>
      </c>
      <c r="N6" s="2">
        <f>SUMIFS(Data[Value],Data[Account],$C6,Data[Date],"&gt;="&amp;N$4,Data[Date],"&lt;"&amp;EDATE(N$4,1))</f>
        <v>98714.34</v>
      </c>
      <c r="O6" s="2">
        <f>SUMIFS(Data[Value],Data[Account],$C6,Data[Date],"&gt;="&amp;O$4,Data[Date],"&lt;"&amp;EDATE(O$4,1))</f>
        <v>0</v>
      </c>
      <c r="P6" s="2">
        <f>SUMIFS(Data[Value],Data[Account],$C6,Data[Date],"&gt;="&amp;P$4,Data[Date],"&lt;"&amp;EDATE(P$4,1))</f>
        <v>0</v>
      </c>
      <c r="Q6" s="2">
        <f>SUMIFS(Data[Value],Data[Account],$C6,Data[Date],"&gt;="&amp;Q$4,Data[Date],"&lt;"&amp;EDATE(Q$4,1))</f>
        <v>0</v>
      </c>
      <c r="R6" s="2">
        <f>SUMIFS(Data[Value],Data[Account],$C6,Data[Date],"&gt;="&amp;R$4,Data[Date],"&lt;"&amp;EDATE(R$4,1))</f>
        <v>0</v>
      </c>
      <c r="S6" s="2">
        <f>SUMIFS(Data[Value],Data[Account],$C6,Data[Date],"&gt;="&amp;S$4,Data[Date],"&lt;"&amp;EDATE(S$4,1))</f>
        <v>0</v>
      </c>
      <c r="T6" s="2">
        <f>SUMIFS(Data[Value],Data[Account],$C6,Data[Date],"&gt;="&amp;T$4,Data[Date],"&lt;"&amp;EDATE(T$4,1))</f>
        <v>0</v>
      </c>
      <c r="U6" s="2">
        <f>SUMIFS(Data[Value],Data[Account],$C6,Data[Date],"&gt;="&amp;U$4,Data[Date],"&lt;"&amp;EDATE(U$4,1))</f>
        <v>0</v>
      </c>
      <c r="V6" s="2">
        <f>SUMIFS(Data[Value],Data[Account],$C6,Data[Date],"&gt;="&amp;V$4,Data[Date],"&lt;"&amp;EDATE(V$4,1))</f>
        <v>0</v>
      </c>
      <c r="W6" s="2">
        <f>SUMIFS(Data[Value],Data[Account],$C6,Data[Date],"&gt;="&amp;W$4,Data[Date],"&lt;"&amp;EDATE(W$4,1))</f>
        <v>0</v>
      </c>
      <c r="X6" s="2">
        <f>SUMIFS(Data[Value],Data[Account],$C6,Data[Date],"&gt;="&amp;X$4,Data[Date],"&lt;"&amp;EDATE(X$4,1))</f>
        <v>0</v>
      </c>
      <c r="Y6" s="2">
        <f>SUMIFS(Data[Value],Data[Account],$C6,Data[Date],"&gt;="&amp;Y$4,Data[Date],"&lt;"&amp;EDATE(Y$4,1))</f>
        <v>0</v>
      </c>
      <c r="Z6" s="2">
        <f>SUMIFS(Data[Value],Data[Account],$C6,Data[Date],"&gt;="&amp;Z$4,Data[Date],"&lt;"&amp;EDATE(Z$4,1))</f>
        <v>0</v>
      </c>
      <c r="AA6" s="2">
        <f>SUMIFS(Data[Value],Data[Account],$C6,Data[Date],"&gt;="&amp;AA$4,Data[Date],"&lt;"&amp;EDATE(AA$4,1))</f>
        <v>0</v>
      </c>
      <c r="AB6" s="2">
        <f>SUMIFS(Data[Value],Data[Account],$C6,Data[Date],"&gt;="&amp;AB$4,Data[Date],"&lt;"&amp;EDATE(AB$4,1))</f>
        <v>0</v>
      </c>
    </row>
    <row r="7" spans="2:28" x14ac:dyDescent="0.25">
      <c r="B7" s="3">
        <f>OrdersByAcc!B7</f>
        <v>3</v>
      </c>
      <c r="C7" t="str">
        <f>OrdersByAcc!C7</f>
        <v>Tata Consultancy Services</v>
      </c>
      <c r="D7" s="2">
        <f t="shared" si="0"/>
        <v>930078.1100000001</v>
      </c>
      <c r="E7" s="2">
        <f>SUMIFS(Data[Value],Data[Account],$C7,Data[Date],"&gt;="&amp;E$4,Data[Date],"&lt;"&amp;EDATE(E$4,1))</f>
        <v>61897</v>
      </c>
      <c r="F7" s="2">
        <f>SUMIFS(Data[Value],Data[Account],$C7,Data[Date],"&gt;="&amp;F$4,Data[Date],"&lt;"&amp;EDATE(F$4,1))</f>
        <v>0</v>
      </c>
      <c r="G7" s="2">
        <f>SUMIFS(Data[Value],Data[Account],$C7,Data[Date],"&gt;="&amp;G$4,Data[Date],"&lt;"&amp;EDATE(G$4,1))</f>
        <v>61873</v>
      </c>
      <c r="H7" s="2">
        <f>SUMIFS(Data[Value],Data[Account],$C7,Data[Date],"&gt;="&amp;H$4,Data[Date],"&lt;"&amp;EDATE(H$4,1))</f>
        <v>102569</v>
      </c>
      <c r="I7" s="2">
        <f>SUMIFS(Data[Value],Data[Account],$C7,Data[Date],"&gt;="&amp;I$4,Data[Date],"&lt;"&amp;EDATE(I$4,1))</f>
        <v>20716</v>
      </c>
      <c r="J7" s="2">
        <f>SUMIFS(Data[Value],Data[Account],$C7,Data[Date],"&gt;="&amp;J$4,Data[Date],"&lt;"&amp;EDATE(J$4,1))</f>
        <v>16762</v>
      </c>
      <c r="K7" s="2">
        <f>SUMIFS(Data[Value],Data[Account],$C7,Data[Date],"&gt;="&amp;K$4,Data[Date],"&lt;"&amp;EDATE(K$4,1))</f>
        <v>66182</v>
      </c>
      <c r="L7" s="2">
        <f>SUMIFS(Data[Value],Data[Account],$C7,Data[Date],"&gt;="&amp;L$4,Data[Date],"&lt;"&amp;EDATE(L$4,1))</f>
        <v>78118</v>
      </c>
      <c r="M7" s="2">
        <f>SUMIFS(Data[Value],Data[Account],$C7,Data[Date],"&gt;="&amp;M$4,Data[Date],"&lt;"&amp;EDATE(M$4,1))</f>
        <v>0</v>
      </c>
      <c r="N7" s="2">
        <f>SUMIFS(Data[Value],Data[Account],$C7,Data[Date],"&gt;="&amp;N$4,Data[Date],"&lt;"&amp;EDATE(N$4,1))</f>
        <v>76983.87</v>
      </c>
      <c r="O7" s="2">
        <f>SUMIFS(Data[Value],Data[Account],$C7,Data[Date],"&gt;="&amp;O$4,Data[Date],"&lt;"&amp;EDATE(O$4,1))</f>
        <v>102680.65</v>
      </c>
      <c r="P7" s="2">
        <f>SUMIFS(Data[Value],Data[Account],$C7,Data[Date],"&gt;="&amp;P$4,Data[Date],"&lt;"&amp;EDATE(P$4,1))</f>
        <v>10130</v>
      </c>
      <c r="Q7" s="2">
        <f>SUMIFS(Data[Value],Data[Account],$C7,Data[Date],"&gt;="&amp;Q$4,Data[Date],"&lt;"&amp;EDATE(Q$4,1))</f>
        <v>46808</v>
      </c>
      <c r="R7" s="2">
        <f>SUMIFS(Data[Value],Data[Account],$C7,Data[Date],"&gt;="&amp;R$4,Data[Date],"&lt;"&amp;EDATE(R$4,1))</f>
        <v>46972</v>
      </c>
      <c r="S7" s="2">
        <f>SUMIFS(Data[Value],Data[Account],$C7,Data[Date],"&gt;="&amp;S$4,Data[Date],"&lt;"&amp;EDATE(S$4,1))</f>
        <v>91082.54</v>
      </c>
      <c r="T7" s="2">
        <f>SUMIFS(Data[Value],Data[Account],$C7,Data[Date],"&gt;="&amp;T$4,Data[Date],"&lt;"&amp;EDATE(T$4,1))</f>
        <v>20650</v>
      </c>
      <c r="U7" s="2">
        <f>SUMIFS(Data[Value],Data[Account],$C7,Data[Date],"&gt;="&amp;U$4,Data[Date],"&lt;"&amp;EDATE(U$4,1))</f>
        <v>78666.05</v>
      </c>
      <c r="V7" s="2">
        <f>SUMIFS(Data[Value],Data[Account],$C7,Data[Date],"&gt;="&amp;V$4,Data[Date],"&lt;"&amp;EDATE(V$4,1))</f>
        <v>0</v>
      </c>
      <c r="W7" s="2">
        <f>SUMIFS(Data[Value],Data[Account],$C7,Data[Date],"&gt;="&amp;W$4,Data[Date],"&lt;"&amp;EDATE(W$4,1))</f>
        <v>23393</v>
      </c>
      <c r="X7" s="2">
        <f>SUMIFS(Data[Value],Data[Account],$C7,Data[Date],"&gt;="&amp;X$4,Data[Date],"&lt;"&amp;EDATE(X$4,1))</f>
        <v>7575</v>
      </c>
      <c r="Y7" s="2">
        <f>SUMIFS(Data[Value],Data[Account],$C7,Data[Date],"&gt;="&amp;Y$4,Data[Date],"&lt;"&amp;EDATE(Y$4,1))</f>
        <v>17020</v>
      </c>
      <c r="Z7" s="2">
        <f>SUMIFS(Data[Value],Data[Account],$C7,Data[Date],"&gt;="&amp;Z$4,Data[Date],"&lt;"&amp;EDATE(Z$4,1))</f>
        <v>0</v>
      </c>
      <c r="AA7" s="2">
        <f>SUMIFS(Data[Value],Data[Account],$C7,Data[Date],"&gt;="&amp;AA$4,Data[Date],"&lt;"&amp;EDATE(AA$4,1))</f>
        <v>0</v>
      </c>
      <c r="AB7" s="2">
        <f>SUMIFS(Data[Value],Data[Account],$C7,Data[Date],"&gt;="&amp;AB$4,Data[Date],"&lt;"&amp;EDATE(AB$4,1))</f>
        <v>0</v>
      </c>
    </row>
    <row r="8" spans="2:28" x14ac:dyDescent="0.25">
      <c r="B8" s="3">
        <f>OrdersByAcc!B8</f>
        <v>4</v>
      </c>
      <c r="C8" t="str">
        <f>OrdersByAcc!C8</f>
        <v>Google</v>
      </c>
      <c r="D8" s="2">
        <f t="shared" si="0"/>
        <v>612888.30000000005</v>
      </c>
      <c r="E8" s="2">
        <f>SUMIFS(Data[Value],Data[Account],$C8,Data[Date],"&gt;="&amp;E$4,Data[Date],"&lt;"&amp;EDATE(E$4,1))</f>
        <v>10000</v>
      </c>
      <c r="F8" s="2">
        <f>SUMIFS(Data[Value],Data[Account],$C8,Data[Date],"&gt;="&amp;F$4,Data[Date],"&lt;"&amp;EDATE(F$4,1))</f>
        <v>13934</v>
      </c>
      <c r="G8" s="2">
        <f>SUMIFS(Data[Value],Data[Account],$C8,Data[Date],"&gt;="&amp;G$4,Data[Date],"&lt;"&amp;EDATE(G$4,1))</f>
        <v>48146</v>
      </c>
      <c r="H8" s="2">
        <f>SUMIFS(Data[Value],Data[Account],$C8,Data[Date],"&gt;="&amp;H$4,Data[Date],"&lt;"&amp;EDATE(H$4,1))</f>
        <v>40000</v>
      </c>
      <c r="I8" s="2">
        <f>SUMIFS(Data[Value],Data[Account],$C8,Data[Date],"&gt;="&amp;I$4,Data[Date],"&lt;"&amp;EDATE(I$4,1))</f>
        <v>46091</v>
      </c>
      <c r="J8" s="2">
        <f>SUMIFS(Data[Value],Data[Account],$C8,Data[Date],"&gt;="&amp;J$4,Data[Date],"&lt;"&amp;EDATE(J$4,1))</f>
        <v>48742</v>
      </c>
      <c r="K8" s="2">
        <f>SUMIFS(Data[Value],Data[Account],$C8,Data[Date],"&gt;="&amp;K$4,Data[Date],"&lt;"&amp;EDATE(K$4,1))</f>
        <v>35901</v>
      </c>
      <c r="L8" s="2">
        <f>SUMIFS(Data[Value],Data[Account],$C8,Data[Date],"&gt;="&amp;L$4,Data[Date],"&lt;"&amp;EDATE(L$4,1))</f>
        <v>27163</v>
      </c>
      <c r="M8" s="2">
        <f>SUMIFS(Data[Value],Data[Account],$C8,Data[Date],"&gt;="&amp;M$4,Data[Date],"&lt;"&amp;EDATE(M$4,1))</f>
        <v>31646</v>
      </c>
      <c r="N8" s="2">
        <f>SUMIFS(Data[Value],Data[Account],$C8,Data[Date],"&gt;="&amp;N$4,Data[Date],"&lt;"&amp;EDATE(N$4,1))</f>
        <v>23016.5</v>
      </c>
      <c r="O8" s="2">
        <f>SUMIFS(Data[Value],Data[Account],$C8,Data[Date],"&gt;="&amp;O$4,Data[Date],"&lt;"&amp;EDATE(O$4,1))</f>
        <v>21265.600000000002</v>
      </c>
      <c r="P8" s="2">
        <f>SUMIFS(Data[Value],Data[Account],$C8,Data[Date],"&gt;="&amp;P$4,Data[Date],"&lt;"&amp;EDATE(P$4,1))</f>
        <v>25021.8</v>
      </c>
      <c r="Q8" s="2">
        <f>SUMIFS(Data[Value],Data[Account],$C8,Data[Date],"&gt;="&amp;Q$4,Data[Date],"&lt;"&amp;EDATE(Q$4,1))</f>
        <v>38736</v>
      </c>
      <c r="R8" s="2">
        <f>SUMIFS(Data[Value],Data[Account],$C8,Data[Date],"&gt;="&amp;R$4,Data[Date],"&lt;"&amp;EDATE(R$4,1))</f>
        <v>18347</v>
      </c>
      <c r="S8" s="2">
        <f>SUMIFS(Data[Value],Data[Account],$C8,Data[Date],"&gt;="&amp;S$4,Data[Date],"&lt;"&amp;EDATE(S$4,1))</f>
        <v>14765</v>
      </c>
      <c r="T8" s="2">
        <f>SUMIFS(Data[Value],Data[Account],$C8,Data[Date],"&gt;="&amp;T$4,Data[Date],"&lt;"&amp;EDATE(T$4,1))</f>
        <v>32254.400000000001</v>
      </c>
      <c r="U8" s="2">
        <f>SUMIFS(Data[Value],Data[Account],$C8,Data[Date],"&gt;="&amp;U$4,Data[Date],"&lt;"&amp;EDATE(U$4,1))</f>
        <v>30884</v>
      </c>
      <c r="V8" s="2">
        <f>SUMIFS(Data[Value],Data[Account],$C8,Data[Date],"&gt;="&amp;V$4,Data[Date],"&lt;"&amp;EDATE(V$4,1))</f>
        <v>27642</v>
      </c>
      <c r="W8" s="2">
        <f>SUMIFS(Data[Value],Data[Account],$C8,Data[Date],"&gt;="&amp;W$4,Data[Date],"&lt;"&amp;EDATE(W$4,1))</f>
        <v>33497</v>
      </c>
      <c r="X8" s="2">
        <f>SUMIFS(Data[Value],Data[Account],$C8,Data[Date],"&gt;="&amp;X$4,Data[Date],"&lt;"&amp;EDATE(X$4,1))</f>
        <v>23836</v>
      </c>
      <c r="Y8" s="2">
        <f>SUMIFS(Data[Value],Data[Account],$C8,Data[Date],"&gt;="&amp;Y$4,Data[Date],"&lt;"&amp;EDATE(Y$4,1))</f>
        <v>22000</v>
      </c>
      <c r="Z8" s="2">
        <f>SUMIFS(Data[Value],Data[Account],$C8,Data[Date],"&gt;="&amp;Z$4,Data[Date],"&lt;"&amp;EDATE(Z$4,1))</f>
        <v>0</v>
      </c>
      <c r="AA8" s="2">
        <f>SUMIFS(Data[Value],Data[Account],$C8,Data[Date],"&gt;="&amp;AA$4,Data[Date],"&lt;"&amp;EDATE(AA$4,1))</f>
        <v>0</v>
      </c>
      <c r="AB8" s="2">
        <f>SUMIFS(Data[Value],Data[Account],$C8,Data[Date],"&gt;="&amp;AB$4,Data[Date],"&lt;"&amp;EDATE(AB$4,1))</f>
        <v>0</v>
      </c>
    </row>
    <row r="9" spans="2:28" x14ac:dyDescent="0.25">
      <c r="B9" s="3">
        <f>OrdersByAcc!B9</f>
        <v>5</v>
      </c>
      <c r="C9" t="str">
        <f>OrdersByAcc!C9</f>
        <v>Microsoft</v>
      </c>
      <c r="D9" s="2">
        <f t="shared" si="0"/>
        <v>9765014.3600000013</v>
      </c>
      <c r="E9" s="2">
        <f>SUMIFS(Data[Value],Data[Account],$C9,Data[Date],"&gt;="&amp;E$4,Data[Date],"&lt;"&amp;EDATE(E$4,1))</f>
        <v>11100</v>
      </c>
      <c r="F9" s="2">
        <f>SUMIFS(Data[Value],Data[Account],$C9,Data[Date],"&gt;="&amp;F$4,Data[Date],"&lt;"&amp;EDATE(F$4,1))</f>
        <v>898292</v>
      </c>
      <c r="G9" s="2">
        <f>SUMIFS(Data[Value],Data[Account],$C9,Data[Date],"&gt;="&amp;G$4,Data[Date],"&lt;"&amp;EDATE(G$4,1))</f>
        <v>950029.70000000007</v>
      </c>
      <c r="H9" s="2">
        <f>SUMIFS(Data[Value],Data[Account],$C9,Data[Date],"&gt;="&amp;H$4,Data[Date],"&lt;"&amp;EDATE(H$4,1))</f>
        <v>1269387</v>
      </c>
      <c r="I9" s="2">
        <f>SUMIFS(Data[Value],Data[Account],$C9,Data[Date],"&gt;="&amp;I$4,Data[Date],"&lt;"&amp;EDATE(I$4,1))</f>
        <v>897275</v>
      </c>
      <c r="J9" s="2">
        <f>SUMIFS(Data[Value],Data[Account],$C9,Data[Date],"&gt;="&amp;J$4,Data[Date],"&lt;"&amp;EDATE(J$4,1))</f>
        <v>129974.36</v>
      </c>
      <c r="K9" s="2">
        <f>SUMIFS(Data[Value],Data[Account],$C9,Data[Date],"&gt;="&amp;K$4,Data[Date],"&lt;"&amp;EDATE(K$4,1))</f>
        <v>1516110.5999999999</v>
      </c>
      <c r="L9" s="2">
        <f>SUMIFS(Data[Value],Data[Account],$C9,Data[Date],"&gt;="&amp;L$4,Data[Date],"&lt;"&amp;EDATE(L$4,1))</f>
        <v>971761.5</v>
      </c>
      <c r="M9" s="2">
        <f>SUMIFS(Data[Value],Data[Account],$C9,Data[Date],"&gt;="&amp;M$4,Data[Date],"&lt;"&amp;EDATE(M$4,1))</f>
        <v>1508039.4</v>
      </c>
      <c r="N9" s="2">
        <f>SUMIFS(Data[Value],Data[Account],$C9,Data[Date],"&gt;="&amp;N$4,Data[Date],"&lt;"&amp;EDATE(N$4,1))</f>
        <v>581128.80000000005</v>
      </c>
      <c r="O9" s="2">
        <f>SUMIFS(Data[Value],Data[Account],$C9,Data[Date],"&gt;="&amp;O$4,Data[Date],"&lt;"&amp;EDATE(O$4,1))</f>
        <v>441291</v>
      </c>
      <c r="P9" s="2">
        <f>SUMIFS(Data[Value],Data[Account],$C9,Data[Date],"&gt;="&amp;P$4,Data[Date],"&lt;"&amp;EDATE(P$4,1))</f>
        <v>590625</v>
      </c>
      <c r="Q9" s="2">
        <f>SUMIFS(Data[Value],Data[Account],$C9,Data[Date],"&gt;="&amp;Q$4,Data[Date],"&lt;"&amp;EDATE(Q$4,1))</f>
        <v>0</v>
      </c>
      <c r="R9" s="2">
        <f>SUMIFS(Data[Value],Data[Account],$C9,Data[Date],"&gt;="&amp;R$4,Data[Date],"&lt;"&amp;EDATE(R$4,1))</f>
        <v>0</v>
      </c>
      <c r="S9" s="2">
        <f>SUMIFS(Data[Value],Data[Account],$C9,Data[Date],"&gt;="&amp;S$4,Data[Date],"&lt;"&amp;EDATE(S$4,1))</f>
        <v>0</v>
      </c>
      <c r="T9" s="2">
        <f>SUMIFS(Data[Value],Data[Account],$C9,Data[Date],"&gt;="&amp;T$4,Data[Date],"&lt;"&amp;EDATE(T$4,1))</f>
        <v>0</v>
      </c>
      <c r="U9" s="2">
        <f>SUMIFS(Data[Value],Data[Account],$C9,Data[Date],"&gt;="&amp;U$4,Data[Date],"&lt;"&amp;EDATE(U$4,1))</f>
        <v>0</v>
      </c>
      <c r="V9" s="2">
        <f>SUMIFS(Data[Value],Data[Account],$C9,Data[Date],"&gt;="&amp;V$4,Data[Date],"&lt;"&amp;EDATE(V$4,1))</f>
        <v>0</v>
      </c>
      <c r="W9" s="2">
        <f>SUMIFS(Data[Value],Data[Account],$C9,Data[Date],"&gt;="&amp;W$4,Data[Date],"&lt;"&amp;EDATE(W$4,1))</f>
        <v>0</v>
      </c>
      <c r="X9" s="2">
        <f>SUMIFS(Data[Value],Data[Account],$C9,Data[Date],"&gt;="&amp;X$4,Data[Date],"&lt;"&amp;EDATE(X$4,1))</f>
        <v>0</v>
      </c>
      <c r="Y9" s="2">
        <f>SUMIFS(Data[Value],Data[Account],$C9,Data[Date],"&gt;="&amp;Y$4,Data[Date],"&lt;"&amp;EDATE(Y$4,1))</f>
        <v>0</v>
      </c>
      <c r="Z9" s="2">
        <f>SUMIFS(Data[Value],Data[Account],$C9,Data[Date],"&gt;="&amp;Z$4,Data[Date],"&lt;"&amp;EDATE(Z$4,1))</f>
        <v>0</v>
      </c>
      <c r="AA9" s="2">
        <f>SUMIFS(Data[Value],Data[Account],$C9,Data[Date],"&gt;="&amp;AA$4,Data[Date],"&lt;"&amp;EDATE(AA$4,1))</f>
        <v>0</v>
      </c>
      <c r="AB9" s="2">
        <f>SUMIFS(Data[Value],Data[Account],$C9,Data[Date],"&gt;="&amp;AB$4,Data[Date],"&lt;"&amp;EDATE(AB$4,1))</f>
        <v>0</v>
      </c>
    </row>
    <row r="10" spans="2:28" x14ac:dyDescent="0.25">
      <c r="B10" s="3">
        <f>OrdersByAcc!B10</f>
        <v>6</v>
      </c>
      <c r="C10" t="str">
        <f>OrdersByAcc!C10</f>
        <v>Facebook</v>
      </c>
      <c r="D10" s="2">
        <f t="shared" si="0"/>
        <v>10801</v>
      </c>
      <c r="E10" s="2">
        <f>SUMIFS(Data[Value],Data[Account],$C10,Data[Date],"&gt;="&amp;E$4,Data[Date],"&lt;"&amp;EDATE(E$4,1))</f>
        <v>8801</v>
      </c>
      <c r="F10" s="2">
        <f>SUMIFS(Data[Value],Data[Account],$C10,Data[Date],"&gt;="&amp;F$4,Data[Date],"&lt;"&amp;EDATE(F$4,1))</f>
        <v>2000</v>
      </c>
      <c r="G10" s="2">
        <f>SUMIFS(Data[Value],Data[Account],$C10,Data[Date],"&gt;="&amp;G$4,Data[Date],"&lt;"&amp;EDATE(G$4,1))</f>
        <v>0</v>
      </c>
      <c r="H10" s="2">
        <f>SUMIFS(Data[Value],Data[Account],$C10,Data[Date],"&gt;="&amp;H$4,Data[Date],"&lt;"&amp;EDATE(H$4,1))</f>
        <v>0</v>
      </c>
      <c r="I10" s="2">
        <f>SUMIFS(Data[Value],Data[Account],$C10,Data[Date],"&gt;="&amp;I$4,Data[Date],"&lt;"&amp;EDATE(I$4,1))</f>
        <v>0</v>
      </c>
      <c r="J10" s="2">
        <f>SUMIFS(Data[Value],Data[Account],$C10,Data[Date],"&gt;="&amp;J$4,Data[Date],"&lt;"&amp;EDATE(J$4,1))</f>
        <v>0</v>
      </c>
      <c r="K10" s="2">
        <f>SUMIFS(Data[Value],Data[Account],$C10,Data[Date],"&gt;="&amp;K$4,Data[Date],"&lt;"&amp;EDATE(K$4,1))</f>
        <v>0</v>
      </c>
      <c r="L10" s="2">
        <f>SUMIFS(Data[Value],Data[Account],$C10,Data[Date],"&gt;="&amp;L$4,Data[Date],"&lt;"&amp;EDATE(L$4,1))</f>
        <v>0</v>
      </c>
      <c r="M10" s="2">
        <f>SUMIFS(Data[Value],Data[Account],$C10,Data[Date],"&gt;="&amp;M$4,Data[Date],"&lt;"&amp;EDATE(M$4,1))</f>
        <v>0</v>
      </c>
      <c r="N10" s="2">
        <f>SUMIFS(Data[Value],Data[Account],$C10,Data[Date],"&gt;="&amp;N$4,Data[Date],"&lt;"&amp;EDATE(N$4,1))</f>
        <v>0</v>
      </c>
      <c r="O10" s="2">
        <f>SUMIFS(Data[Value],Data[Account],$C10,Data[Date],"&gt;="&amp;O$4,Data[Date],"&lt;"&amp;EDATE(O$4,1))</f>
        <v>0</v>
      </c>
      <c r="P10" s="2">
        <f>SUMIFS(Data[Value],Data[Account],$C10,Data[Date],"&gt;="&amp;P$4,Data[Date],"&lt;"&amp;EDATE(P$4,1))</f>
        <v>0</v>
      </c>
      <c r="Q10" s="2">
        <f>SUMIFS(Data[Value],Data[Account],$C10,Data[Date],"&gt;="&amp;Q$4,Data[Date],"&lt;"&amp;EDATE(Q$4,1))</f>
        <v>0</v>
      </c>
      <c r="R10" s="2">
        <f>SUMIFS(Data[Value],Data[Account],$C10,Data[Date],"&gt;="&amp;R$4,Data[Date],"&lt;"&amp;EDATE(R$4,1))</f>
        <v>0</v>
      </c>
      <c r="S10" s="2">
        <f>SUMIFS(Data[Value],Data[Account],$C10,Data[Date],"&gt;="&amp;S$4,Data[Date],"&lt;"&amp;EDATE(S$4,1))</f>
        <v>0</v>
      </c>
      <c r="T10" s="2">
        <f>SUMIFS(Data[Value],Data[Account],$C10,Data[Date],"&gt;="&amp;T$4,Data[Date],"&lt;"&amp;EDATE(T$4,1))</f>
        <v>0</v>
      </c>
      <c r="U10" s="2">
        <f>SUMIFS(Data[Value],Data[Account],$C10,Data[Date],"&gt;="&amp;U$4,Data[Date],"&lt;"&amp;EDATE(U$4,1))</f>
        <v>0</v>
      </c>
      <c r="V10" s="2">
        <f>SUMIFS(Data[Value],Data[Account],$C10,Data[Date],"&gt;="&amp;V$4,Data[Date],"&lt;"&amp;EDATE(V$4,1))</f>
        <v>0</v>
      </c>
      <c r="W10" s="2">
        <f>SUMIFS(Data[Value],Data[Account],$C10,Data[Date],"&gt;="&amp;W$4,Data[Date],"&lt;"&amp;EDATE(W$4,1))</f>
        <v>0</v>
      </c>
      <c r="X10" s="2">
        <f>SUMIFS(Data[Value],Data[Account],$C10,Data[Date],"&gt;="&amp;X$4,Data[Date],"&lt;"&amp;EDATE(X$4,1))</f>
        <v>0</v>
      </c>
      <c r="Y10" s="2">
        <f>SUMIFS(Data[Value],Data[Account],$C10,Data[Date],"&gt;="&amp;Y$4,Data[Date],"&lt;"&amp;EDATE(Y$4,1))</f>
        <v>0</v>
      </c>
      <c r="Z10" s="2">
        <f>SUMIFS(Data[Value],Data[Account],$C10,Data[Date],"&gt;="&amp;Z$4,Data[Date],"&lt;"&amp;EDATE(Z$4,1))</f>
        <v>0</v>
      </c>
      <c r="AA10" s="2">
        <f>SUMIFS(Data[Value],Data[Account],$C10,Data[Date],"&gt;="&amp;AA$4,Data[Date],"&lt;"&amp;EDATE(AA$4,1))</f>
        <v>0</v>
      </c>
      <c r="AB10" s="2">
        <f>SUMIFS(Data[Value],Data[Account],$C10,Data[Date],"&gt;="&amp;AB$4,Data[Date],"&lt;"&amp;EDATE(AB$4,1))</f>
        <v>0</v>
      </c>
    </row>
    <row r="11" spans="2:28" x14ac:dyDescent="0.25">
      <c r="B11" s="3">
        <f>OrdersByAcc!B11</f>
        <v>7</v>
      </c>
      <c r="C11" t="str">
        <f>OrdersByAcc!C11</f>
        <v>Ernst &amp; Young</v>
      </c>
      <c r="D11" s="2">
        <f t="shared" si="0"/>
        <v>5599372.3100000005</v>
      </c>
      <c r="E11" s="2">
        <f>SUMIFS(Data[Value],Data[Account],$C11,Data[Date],"&gt;="&amp;E$4,Data[Date],"&lt;"&amp;EDATE(E$4,1))</f>
        <v>82800</v>
      </c>
      <c r="F11" s="2">
        <f>SUMIFS(Data[Value],Data[Account],$C11,Data[Date],"&gt;="&amp;F$4,Data[Date],"&lt;"&amp;EDATE(F$4,1))</f>
        <v>272297</v>
      </c>
      <c r="G11" s="2">
        <f>SUMIFS(Data[Value],Data[Account],$C11,Data[Date],"&gt;="&amp;G$4,Data[Date],"&lt;"&amp;EDATE(G$4,1))</f>
        <v>233468</v>
      </c>
      <c r="H11" s="2">
        <f>SUMIFS(Data[Value],Data[Account],$C11,Data[Date],"&gt;="&amp;H$4,Data[Date],"&lt;"&amp;EDATE(H$4,1))</f>
        <v>448551</v>
      </c>
      <c r="I11" s="2">
        <f>SUMIFS(Data[Value],Data[Account],$C11,Data[Date],"&gt;="&amp;I$4,Data[Date],"&lt;"&amp;EDATE(I$4,1))</f>
        <v>431444</v>
      </c>
      <c r="J11" s="2">
        <f>SUMIFS(Data[Value],Data[Account],$C11,Data[Date],"&gt;="&amp;J$4,Data[Date],"&lt;"&amp;EDATE(J$4,1))</f>
        <v>182116</v>
      </c>
      <c r="K11" s="2">
        <f>SUMIFS(Data[Value],Data[Account],$C11,Data[Date],"&gt;="&amp;K$4,Data[Date],"&lt;"&amp;EDATE(K$4,1))</f>
        <v>413640</v>
      </c>
      <c r="L11" s="2">
        <f>SUMIFS(Data[Value],Data[Account],$C11,Data[Date],"&gt;="&amp;L$4,Data[Date],"&lt;"&amp;EDATE(L$4,1))</f>
        <v>326500.21999999997</v>
      </c>
      <c r="M11" s="2">
        <f>SUMIFS(Data[Value],Data[Account],$C11,Data[Date],"&gt;="&amp;M$4,Data[Date],"&lt;"&amp;EDATE(M$4,1))</f>
        <v>334579.59999999998</v>
      </c>
      <c r="N11" s="2">
        <f>SUMIFS(Data[Value],Data[Account],$C11,Data[Date],"&gt;="&amp;N$4,Data[Date],"&lt;"&amp;EDATE(N$4,1))</f>
        <v>372119.82</v>
      </c>
      <c r="O11" s="2">
        <f>SUMIFS(Data[Value],Data[Account],$C11,Data[Date],"&gt;="&amp;O$4,Data[Date],"&lt;"&amp;EDATE(O$4,1))</f>
        <v>348861.74</v>
      </c>
      <c r="P11" s="2">
        <f>SUMIFS(Data[Value],Data[Account],$C11,Data[Date],"&gt;="&amp;P$4,Data[Date],"&lt;"&amp;EDATE(P$4,1))</f>
        <v>191760.6</v>
      </c>
      <c r="Q11" s="2">
        <f>SUMIFS(Data[Value],Data[Account],$C11,Data[Date],"&gt;="&amp;Q$4,Data[Date],"&lt;"&amp;EDATE(Q$4,1))</f>
        <v>339042</v>
      </c>
      <c r="R11" s="2">
        <f>SUMIFS(Data[Value],Data[Account],$C11,Data[Date],"&gt;="&amp;R$4,Data[Date],"&lt;"&amp;EDATE(R$4,1))</f>
        <v>231951</v>
      </c>
      <c r="S11" s="2">
        <f>SUMIFS(Data[Value],Data[Account],$C11,Data[Date],"&gt;="&amp;S$4,Data[Date],"&lt;"&amp;EDATE(S$4,1))</f>
        <v>422743</v>
      </c>
      <c r="T11" s="2">
        <f>SUMIFS(Data[Value],Data[Account],$C11,Data[Date],"&gt;="&amp;T$4,Data[Date],"&lt;"&amp;EDATE(T$4,1))</f>
        <v>254787.28</v>
      </c>
      <c r="U11" s="2">
        <f>SUMIFS(Data[Value],Data[Account],$C11,Data[Date],"&gt;="&amp;U$4,Data[Date],"&lt;"&amp;EDATE(U$4,1))</f>
        <v>115288</v>
      </c>
      <c r="V11" s="2">
        <f>SUMIFS(Data[Value],Data[Account],$C11,Data[Date],"&gt;="&amp;V$4,Data[Date],"&lt;"&amp;EDATE(V$4,1))</f>
        <v>223587.47</v>
      </c>
      <c r="W11" s="2">
        <f>SUMIFS(Data[Value],Data[Account],$C11,Data[Date],"&gt;="&amp;W$4,Data[Date],"&lt;"&amp;EDATE(W$4,1))</f>
        <v>153696</v>
      </c>
      <c r="X11" s="2">
        <f>SUMIFS(Data[Value],Data[Account],$C11,Data[Date],"&gt;="&amp;X$4,Data[Date],"&lt;"&amp;EDATE(X$4,1))</f>
        <v>67269.62</v>
      </c>
      <c r="Y11" s="2">
        <f>SUMIFS(Data[Value],Data[Account],$C11,Data[Date],"&gt;="&amp;Y$4,Data[Date],"&lt;"&amp;EDATE(Y$4,1))</f>
        <v>152869.96</v>
      </c>
      <c r="Z11" s="2">
        <f>SUMIFS(Data[Value],Data[Account],$C11,Data[Date],"&gt;="&amp;Z$4,Data[Date],"&lt;"&amp;EDATE(Z$4,1))</f>
        <v>0</v>
      </c>
      <c r="AA11" s="2">
        <f>SUMIFS(Data[Value],Data[Account],$C11,Data[Date],"&gt;="&amp;AA$4,Data[Date],"&lt;"&amp;EDATE(AA$4,1))</f>
        <v>0</v>
      </c>
      <c r="AB11" s="2">
        <f>SUMIFS(Data[Value],Data[Account],$C11,Data[Date],"&gt;="&amp;AB$4,Data[Date],"&lt;"&amp;EDATE(AB$4,1))</f>
        <v>0</v>
      </c>
    </row>
    <row r="12" spans="2:28" x14ac:dyDescent="0.25">
      <c r="B12" s="3">
        <f>OrdersByAcc!B12</f>
        <v>8</v>
      </c>
      <c r="C12" t="str">
        <f>OrdersByAcc!C12</f>
        <v>Infosys</v>
      </c>
      <c r="D12" s="2">
        <f t="shared" si="0"/>
        <v>20000</v>
      </c>
      <c r="E12" s="2">
        <f>SUMIFS(Data[Value],Data[Account],$C12,Data[Date],"&gt;="&amp;E$4,Data[Date],"&lt;"&amp;EDATE(E$4,1))</f>
        <v>0</v>
      </c>
      <c r="F12" s="2">
        <f>SUMIFS(Data[Value],Data[Account],$C12,Data[Date],"&gt;="&amp;F$4,Data[Date],"&lt;"&amp;EDATE(F$4,1))</f>
        <v>20000</v>
      </c>
      <c r="G12" s="2">
        <f>SUMIFS(Data[Value],Data[Account],$C12,Data[Date],"&gt;="&amp;G$4,Data[Date],"&lt;"&amp;EDATE(G$4,1))</f>
        <v>0</v>
      </c>
      <c r="H12" s="2">
        <f>SUMIFS(Data[Value],Data[Account],$C12,Data[Date],"&gt;="&amp;H$4,Data[Date],"&lt;"&amp;EDATE(H$4,1))</f>
        <v>0</v>
      </c>
      <c r="I12" s="2">
        <f>SUMIFS(Data[Value],Data[Account],$C12,Data[Date],"&gt;="&amp;I$4,Data[Date],"&lt;"&amp;EDATE(I$4,1))</f>
        <v>0</v>
      </c>
      <c r="J12" s="2">
        <f>SUMIFS(Data[Value],Data[Account],$C12,Data[Date],"&gt;="&amp;J$4,Data[Date],"&lt;"&amp;EDATE(J$4,1))</f>
        <v>0</v>
      </c>
      <c r="K12" s="2">
        <f>SUMIFS(Data[Value],Data[Account],$C12,Data[Date],"&gt;="&amp;K$4,Data[Date],"&lt;"&amp;EDATE(K$4,1))</f>
        <v>0</v>
      </c>
      <c r="L12" s="2">
        <f>SUMIFS(Data[Value],Data[Account],$C12,Data[Date],"&gt;="&amp;L$4,Data[Date],"&lt;"&amp;EDATE(L$4,1))</f>
        <v>0</v>
      </c>
      <c r="M12" s="2">
        <f>SUMIFS(Data[Value],Data[Account],$C12,Data[Date],"&gt;="&amp;M$4,Data[Date],"&lt;"&amp;EDATE(M$4,1))</f>
        <v>0</v>
      </c>
      <c r="N12" s="2">
        <f>SUMIFS(Data[Value],Data[Account],$C12,Data[Date],"&gt;="&amp;N$4,Data[Date],"&lt;"&amp;EDATE(N$4,1))</f>
        <v>0</v>
      </c>
      <c r="O12" s="2">
        <f>SUMIFS(Data[Value],Data[Account],$C12,Data[Date],"&gt;="&amp;O$4,Data[Date],"&lt;"&amp;EDATE(O$4,1))</f>
        <v>0</v>
      </c>
      <c r="P12" s="2">
        <f>SUMIFS(Data[Value],Data[Account],$C12,Data[Date],"&gt;="&amp;P$4,Data[Date],"&lt;"&amp;EDATE(P$4,1))</f>
        <v>0</v>
      </c>
      <c r="Q12" s="2">
        <f>SUMIFS(Data[Value],Data[Account],$C12,Data[Date],"&gt;="&amp;Q$4,Data[Date],"&lt;"&amp;EDATE(Q$4,1))</f>
        <v>0</v>
      </c>
      <c r="R12" s="2">
        <f>SUMIFS(Data[Value],Data[Account],$C12,Data[Date],"&gt;="&amp;R$4,Data[Date],"&lt;"&amp;EDATE(R$4,1))</f>
        <v>0</v>
      </c>
      <c r="S12" s="2">
        <f>SUMIFS(Data[Value],Data[Account],$C12,Data[Date],"&gt;="&amp;S$4,Data[Date],"&lt;"&amp;EDATE(S$4,1))</f>
        <v>0</v>
      </c>
      <c r="T12" s="2">
        <f>SUMIFS(Data[Value],Data[Account],$C12,Data[Date],"&gt;="&amp;T$4,Data[Date],"&lt;"&amp;EDATE(T$4,1))</f>
        <v>0</v>
      </c>
      <c r="U12" s="2">
        <f>SUMIFS(Data[Value],Data[Account],$C12,Data[Date],"&gt;="&amp;U$4,Data[Date],"&lt;"&amp;EDATE(U$4,1))</f>
        <v>0</v>
      </c>
      <c r="V12" s="2">
        <f>SUMIFS(Data[Value],Data[Account],$C12,Data[Date],"&gt;="&amp;V$4,Data[Date],"&lt;"&amp;EDATE(V$4,1))</f>
        <v>0</v>
      </c>
      <c r="W12" s="2">
        <f>SUMIFS(Data[Value],Data[Account],$C12,Data[Date],"&gt;="&amp;W$4,Data[Date],"&lt;"&amp;EDATE(W$4,1))</f>
        <v>0</v>
      </c>
      <c r="X12" s="2">
        <f>SUMIFS(Data[Value],Data[Account],$C12,Data[Date],"&gt;="&amp;X$4,Data[Date],"&lt;"&amp;EDATE(X$4,1))</f>
        <v>0</v>
      </c>
      <c r="Y12" s="2">
        <f>SUMIFS(Data[Value],Data[Account],$C12,Data[Date],"&gt;="&amp;Y$4,Data[Date],"&lt;"&amp;EDATE(Y$4,1))</f>
        <v>0</v>
      </c>
      <c r="Z12" s="2">
        <f>SUMIFS(Data[Value],Data[Account],$C12,Data[Date],"&gt;="&amp;Z$4,Data[Date],"&lt;"&amp;EDATE(Z$4,1))</f>
        <v>0</v>
      </c>
      <c r="AA12" s="2">
        <f>SUMIFS(Data[Value],Data[Account],$C12,Data[Date],"&gt;="&amp;AA$4,Data[Date],"&lt;"&amp;EDATE(AA$4,1))</f>
        <v>0</v>
      </c>
      <c r="AB12" s="2">
        <f>SUMIFS(Data[Value],Data[Account],$C12,Data[Date],"&gt;="&amp;AB$4,Data[Date],"&lt;"&amp;EDATE(AB$4,1))</f>
        <v>0</v>
      </c>
    </row>
    <row r="13" spans="2:28" x14ac:dyDescent="0.25">
      <c r="B13" s="3">
        <f>OrdersByAcc!B13</f>
        <v>9</v>
      </c>
      <c r="C13" t="str">
        <f>OrdersByAcc!C13</f>
        <v>Apple</v>
      </c>
      <c r="D13" s="2">
        <f t="shared" si="0"/>
        <v>1108816</v>
      </c>
      <c r="E13" s="2">
        <f>SUMIFS(Data[Value],Data[Account],$C13,Data[Date],"&gt;="&amp;E$4,Data[Date],"&lt;"&amp;EDATE(E$4,1))</f>
        <v>0</v>
      </c>
      <c r="F13" s="2">
        <f>SUMIFS(Data[Value],Data[Account],$C13,Data[Date],"&gt;="&amp;F$4,Data[Date],"&lt;"&amp;EDATE(F$4,1))</f>
        <v>149400</v>
      </c>
      <c r="G13" s="2">
        <f>SUMIFS(Data[Value],Data[Account],$C13,Data[Date],"&gt;="&amp;G$4,Data[Date],"&lt;"&amp;EDATE(G$4,1))</f>
        <v>0</v>
      </c>
      <c r="H13" s="2">
        <f>SUMIFS(Data[Value],Data[Account],$C13,Data[Date],"&gt;="&amp;H$4,Data[Date],"&lt;"&amp;EDATE(H$4,1))</f>
        <v>88892</v>
      </c>
      <c r="I13" s="2">
        <f>SUMIFS(Data[Value],Data[Account],$C13,Data[Date],"&gt;="&amp;I$4,Data[Date],"&lt;"&amp;EDATE(I$4,1))</f>
        <v>139694</v>
      </c>
      <c r="J13" s="2">
        <f>SUMIFS(Data[Value],Data[Account],$C13,Data[Date],"&gt;="&amp;J$4,Data[Date],"&lt;"&amp;EDATE(J$4,1))</f>
        <v>88231</v>
      </c>
      <c r="K13" s="2">
        <f>SUMIFS(Data[Value],Data[Account],$C13,Data[Date],"&gt;="&amp;K$4,Data[Date],"&lt;"&amp;EDATE(K$4,1))</f>
        <v>22800</v>
      </c>
      <c r="L13" s="2">
        <f>SUMIFS(Data[Value],Data[Account],$C13,Data[Date],"&gt;="&amp;L$4,Data[Date],"&lt;"&amp;EDATE(L$4,1))</f>
        <v>147056</v>
      </c>
      <c r="M13" s="2">
        <f>SUMIFS(Data[Value],Data[Account],$C13,Data[Date],"&gt;="&amp;M$4,Data[Date],"&lt;"&amp;EDATE(M$4,1))</f>
        <v>22900</v>
      </c>
      <c r="N13" s="2">
        <f>SUMIFS(Data[Value],Data[Account],$C13,Data[Date],"&gt;="&amp;N$4,Data[Date],"&lt;"&amp;EDATE(N$4,1))</f>
        <v>72676</v>
      </c>
      <c r="O13" s="2">
        <f>SUMIFS(Data[Value],Data[Account],$C13,Data[Date],"&gt;="&amp;O$4,Data[Date],"&lt;"&amp;EDATE(O$4,1))</f>
        <v>97628</v>
      </c>
      <c r="P13" s="2">
        <f>SUMIFS(Data[Value],Data[Account],$C13,Data[Date],"&gt;="&amp;P$4,Data[Date],"&lt;"&amp;EDATE(P$4,1))</f>
        <v>194057</v>
      </c>
      <c r="Q13" s="2">
        <f>SUMIFS(Data[Value],Data[Account],$C13,Data[Date],"&gt;="&amp;Q$4,Data[Date],"&lt;"&amp;EDATE(Q$4,1))</f>
        <v>10352</v>
      </c>
      <c r="R13" s="2">
        <f>SUMIFS(Data[Value],Data[Account],$C13,Data[Date],"&gt;="&amp;R$4,Data[Date],"&lt;"&amp;EDATE(R$4,1))</f>
        <v>46305</v>
      </c>
      <c r="S13" s="2">
        <f>SUMIFS(Data[Value],Data[Account],$C13,Data[Date],"&gt;="&amp;S$4,Data[Date],"&lt;"&amp;EDATE(S$4,1))</f>
        <v>11500</v>
      </c>
      <c r="T13" s="2">
        <f>SUMIFS(Data[Value],Data[Account],$C13,Data[Date],"&gt;="&amp;T$4,Data[Date],"&lt;"&amp;EDATE(T$4,1))</f>
        <v>17325</v>
      </c>
      <c r="U13" s="2">
        <f>SUMIFS(Data[Value],Data[Account],$C13,Data[Date],"&gt;="&amp;U$4,Data[Date],"&lt;"&amp;EDATE(U$4,1))</f>
        <v>0</v>
      </c>
      <c r="V13" s="2">
        <f>SUMIFS(Data[Value],Data[Account],$C13,Data[Date],"&gt;="&amp;V$4,Data[Date],"&lt;"&amp;EDATE(V$4,1))</f>
        <v>0</v>
      </c>
      <c r="W13" s="2">
        <f>SUMIFS(Data[Value],Data[Account],$C13,Data[Date],"&gt;="&amp;W$4,Data[Date],"&lt;"&amp;EDATE(W$4,1))</f>
        <v>0</v>
      </c>
      <c r="X13" s="2">
        <f>SUMIFS(Data[Value],Data[Account],$C13,Data[Date],"&gt;="&amp;X$4,Data[Date],"&lt;"&amp;EDATE(X$4,1))</f>
        <v>0</v>
      </c>
      <c r="Y13" s="2">
        <f>SUMIFS(Data[Value],Data[Account],$C13,Data[Date],"&gt;="&amp;Y$4,Data[Date],"&lt;"&amp;EDATE(Y$4,1))</f>
        <v>0</v>
      </c>
      <c r="Z13" s="2">
        <f>SUMIFS(Data[Value],Data[Account],$C13,Data[Date],"&gt;="&amp;Z$4,Data[Date],"&lt;"&amp;EDATE(Z$4,1))</f>
        <v>0</v>
      </c>
      <c r="AA13" s="2">
        <f>SUMIFS(Data[Value],Data[Account],$C13,Data[Date],"&gt;="&amp;AA$4,Data[Date],"&lt;"&amp;EDATE(AA$4,1))</f>
        <v>0</v>
      </c>
      <c r="AB13" s="2">
        <f>SUMIFS(Data[Value],Data[Account],$C13,Data[Date],"&gt;="&amp;AB$4,Data[Date],"&lt;"&amp;EDATE(AB$4,1))</f>
        <v>0</v>
      </c>
    </row>
    <row r="14" spans="2:28" x14ac:dyDescent="0.25">
      <c r="B14" s="3">
        <f>OrdersByAcc!B14</f>
        <v>10</v>
      </c>
      <c r="C14" t="str">
        <f>OrdersByAcc!C14</f>
        <v>Hcl America</v>
      </c>
      <c r="D14" s="2">
        <f t="shared" si="0"/>
        <v>3345280</v>
      </c>
      <c r="E14" s="2">
        <f>SUMIFS(Data[Value],Data[Account],$C14,Data[Date],"&gt;="&amp;E$4,Data[Date],"&lt;"&amp;EDATE(E$4,1))</f>
        <v>0</v>
      </c>
      <c r="F14" s="2">
        <f>SUMIFS(Data[Value],Data[Account],$C14,Data[Date],"&gt;="&amp;F$4,Data[Date],"&lt;"&amp;EDATE(F$4,1))</f>
        <v>161200</v>
      </c>
      <c r="G14" s="2">
        <f>SUMIFS(Data[Value],Data[Account],$C14,Data[Date],"&gt;="&amp;G$4,Data[Date],"&lt;"&amp;EDATE(G$4,1))</f>
        <v>296300</v>
      </c>
      <c r="H14" s="2">
        <f>SUMIFS(Data[Value],Data[Account],$C14,Data[Date],"&gt;="&amp;H$4,Data[Date],"&lt;"&amp;EDATE(H$4,1))</f>
        <v>149600</v>
      </c>
      <c r="I14" s="2">
        <f>SUMIFS(Data[Value],Data[Account],$C14,Data[Date],"&gt;="&amp;I$4,Data[Date],"&lt;"&amp;EDATE(I$4,1))</f>
        <v>106000</v>
      </c>
      <c r="J14" s="2">
        <f>SUMIFS(Data[Value],Data[Account],$C14,Data[Date],"&gt;="&amp;J$4,Data[Date],"&lt;"&amp;EDATE(J$4,1))</f>
        <v>982500</v>
      </c>
      <c r="K14" s="2">
        <f>SUMIFS(Data[Value],Data[Account],$C14,Data[Date],"&gt;="&amp;K$4,Data[Date],"&lt;"&amp;EDATE(K$4,1))</f>
        <v>341750</v>
      </c>
      <c r="L14" s="2">
        <f>SUMIFS(Data[Value],Data[Account],$C14,Data[Date],"&gt;="&amp;L$4,Data[Date],"&lt;"&amp;EDATE(L$4,1))</f>
        <v>34700</v>
      </c>
      <c r="M14" s="2">
        <f>SUMIFS(Data[Value],Data[Account],$C14,Data[Date],"&gt;="&amp;M$4,Data[Date],"&lt;"&amp;EDATE(M$4,1))</f>
        <v>200130</v>
      </c>
      <c r="N14" s="2">
        <f>SUMIFS(Data[Value],Data[Account],$C14,Data[Date],"&gt;="&amp;N$4,Data[Date],"&lt;"&amp;EDATE(N$4,1))</f>
        <v>183100</v>
      </c>
      <c r="O14" s="2">
        <f>SUMIFS(Data[Value],Data[Account],$C14,Data[Date],"&gt;="&amp;O$4,Data[Date],"&lt;"&amp;EDATE(O$4,1))</f>
        <v>494500</v>
      </c>
      <c r="P14" s="2">
        <f>SUMIFS(Data[Value],Data[Account],$C14,Data[Date],"&gt;="&amp;P$4,Data[Date],"&lt;"&amp;EDATE(P$4,1))</f>
        <v>255100</v>
      </c>
      <c r="Q14" s="2">
        <f>SUMIFS(Data[Value],Data[Account],$C14,Data[Date],"&gt;="&amp;Q$4,Data[Date],"&lt;"&amp;EDATE(Q$4,1))</f>
        <v>140400</v>
      </c>
      <c r="R14" s="2">
        <f>SUMIFS(Data[Value],Data[Account],$C14,Data[Date],"&gt;="&amp;R$4,Data[Date],"&lt;"&amp;EDATE(R$4,1))</f>
        <v>0</v>
      </c>
      <c r="S14" s="2">
        <f>SUMIFS(Data[Value],Data[Account],$C14,Data[Date],"&gt;="&amp;S$4,Data[Date],"&lt;"&amp;EDATE(S$4,1))</f>
        <v>0</v>
      </c>
      <c r="T14" s="2">
        <f>SUMIFS(Data[Value],Data[Account],$C14,Data[Date],"&gt;="&amp;T$4,Data[Date],"&lt;"&amp;EDATE(T$4,1))</f>
        <v>0</v>
      </c>
      <c r="U14" s="2">
        <f>SUMIFS(Data[Value],Data[Account],$C14,Data[Date],"&gt;="&amp;U$4,Data[Date],"&lt;"&amp;EDATE(U$4,1))</f>
        <v>0</v>
      </c>
      <c r="V14" s="2">
        <f>SUMIFS(Data[Value],Data[Account],$C14,Data[Date],"&gt;="&amp;V$4,Data[Date],"&lt;"&amp;EDATE(V$4,1))</f>
        <v>0</v>
      </c>
      <c r="W14" s="2">
        <f>SUMIFS(Data[Value],Data[Account],$C14,Data[Date],"&gt;="&amp;W$4,Data[Date],"&lt;"&amp;EDATE(W$4,1))</f>
        <v>0</v>
      </c>
      <c r="X14" s="2">
        <f>SUMIFS(Data[Value],Data[Account],$C14,Data[Date],"&gt;="&amp;X$4,Data[Date],"&lt;"&amp;EDATE(X$4,1))</f>
        <v>0</v>
      </c>
      <c r="Y14" s="2">
        <f>SUMIFS(Data[Value],Data[Account],$C14,Data[Date],"&gt;="&amp;Y$4,Data[Date],"&lt;"&amp;EDATE(Y$4,1))</f>
        <v>0</v>
      </c>
      <c r="Z14" s="2">
        <f>SUMIFS(Data[Value],Data[Account],$C14,Data[Date],"&gt;="&amp;Z$4,Data[Date],"&lt;"&amp;EDATE(Z$4,1))</f>
        <v>0</v>
      </c>
      <c r="AA14" s="2">
        <f>SUMIFS(Data[Value],Data[Account],$C14,Data[Date],"&gt;="&amp;AA$4,Data[Date],"&lt;"&amp;EDATE(AA$4,1))</f>
        <v>0</v>
      </c>
      <c r="AB14" s="2">
        <f>SUMIFS(Data[Value],Data[Account],$C14,Data[Date],"&gt;="&amp;AB$4,Data[Date],"&lt;"&amp;EDATE(AB$4,1))</f>
        <v>0</v>
      </c>
    </row>
    <row r="15" spans="2:28" x14ac:dyDescent="0.25">
      <c r="B15" s="3">
        <f>OrdersByAcc!B15</f>
        <v>11</v>
      </c>
      <c r="C15" t="str">
        <f>OrdersByAcc!C15</f>
        <v>Accenture</v>
      </c>
      <c r="D15" s="2">
        <f t="shared" si="0"/>
        <v>559428.39999999991</v>
      </c>
      <c r="E15" s="2">
        <f>SUMIFS(Data[Value],Data[Account],$C15,Data[Date],"&gt;="&amp;E$4,Data[Date],"&lt;"&amp;EDATE(E$4,1))</f>
        <v>0</v>
      </c>
      <c r="F15" s="2">
        <f>SUMIFS(Data[Value],Data[Account],$C15,Data[Date],"&gt;="&amp;F$4,Data[Date],"&lt;"&amp;EDATE(F$4,1))</f>
        <v>26336</v>
      </c>
      <c r="G15" s="2">
        <f>SUMIFS(Data[Value],Data[Account],$C15,Data[Date],"&gt;="&amp;G$4,Data[Date],"&lt;"&amp;EDATE(G$4,1))</f>
        <v>30241</v>
      </c>
      <c r="H15" s="2">
        <f>SUMIFS(Data[Value],Data[Account],$C15,Data[Date],"&gt;="&amp;H$4,Data[Date],"&lt;"&amp;EDATE(H$4,1))</f>
        <v>27249</v>
      </c>
      <c r="I15" s="2">
        <f>SUMIFS(Data[Value],Data[Account],$C15,Data[Date],"&gt;="&amp;I$4,Data[Date],"&lt;"&amp;EDATE(I$4,1))</f>
        <v>26033</v>
      </c>
      <c r="J15" s="2">
        <f>SUMIFS(Data[Value],Data[Account],$C15,Data[Date],"&gt;="&amp;J$4,Data[Date],"&lt;"&amp;EDATE(J$4,1))</f>
        <v>32000</v>
      </c>
      <c r="K15" s="2">
        <f>SUMIFS(Data[Value],Data[Account],$C15,Data[Date],"&gt;="&amp;K$4,Data[Date],"&lt;"&amp;EDATE(K$4,1))</f>
        <v>27262</v>
      </c>
      <c r="L15" s="2">
        <f>SUMIFS(Data[Value],Data[Account],$C15,Data[Date],"&gt;="&amp;L$4,Data[Date],"&lt;"&amp;EDATE(L$4,1))</f>
        <v>30000</v>
      </c>
      <c r="M15" s="2">
        <f>SUMIFS(Data[Value],Data[Account],$C15,Data[Date],"&gt;="&amp;M$4,Data[Date],"&lt;"&amp;EDATE(M$4,1))</f>
        <v>54307.4</v>
      </c>
      <c r="N15" s="2">
        <f>SUMIFS(Data[Value],Data[Account],$C15,Data[Date],"&gt;="&amp;N$4,Data[Date],"&lt;"&amp;EDATE(N$4,1))</f>
        <v>0</v>
      </c>
      <c r="O15" s="2">
        <f>SUMIFS(Data[Value],Data[Account],$C15,Data[Date],"&gt;="&amp;O$4,Data[Date],"&lt;"&amp;EDATE(O$4,1))</f>
        <v>29119.1</v>
      </c>
      <c r="P15" s="2">
        <f>SUMIFS(Data[Value],Data[Account],$C15,Data[Date],"&gt;="&amp;P$4,Data[Date],"&lt;"&amp;EDATE(P$4,1))</f>
        <v>27000</v>
      </c>
      <c r="Q15" s="2">
        <f>SUMIFS(Data[Value],Data[Account],$C15,Data[Date],"&gt;="&amp;Q$4,Data[Date],"&lt;"&amp;EDATE(Q$4,1))</f>
        <v>25000</v>
      </c>
      <c r="R15" s="2">
        <f>SUMIFS(Data[Value],Data[Account],$C15,Data[Date],"&gt;="&amp;R$4,Data[Date],"&lt;"&amp;EDATE(R$4,1))</f>
        <v>27523.7</v>
      </c>
      <c r="S15" s="2">
        <f>SUMIFS(Data[Value],Data[Account],$C15,Data[Date],"&gt;="&amp;S$4,Data[Date],"&lt;"&amp;EDATE(S$4,1))</f>
        <v>25721</v>
      </c>
      <c r="T15" s="2">
        <f>SUMIFS(Data[Value],Data[Account],$C15,Data[Date],"&gt;="&amp;T$4,Data[Date],"&lt;"&amp;EDATE(T$4,1))</f>
        <v>28655</v>
      </c>
      <c r="U15" s="2">
        <f>SUMIFS(Data[Value],Data[Account],$C15,Data[Date],"&gt;="&amp;U$4,Data[Date],"&lt;"&amp;EDATE(U$4,1))</f>
        <v>28175.35</v>
      </c>
      <c r="V15" s="2">
        <f>SUMIFS(Data[Value],Data[Account],$C15,Data[Date],"&gt;="&amp;V$4,Data[Date],"&lt;"&amp;EDATE(V$4,1))</f>
        <v>56403.85</v>
      </c>
      <c r="W15" s="2">
        <f>SUMIFS(Data[Value],Data[Account],$C15,Data[Date],"&gt;="&amp;W$4,Data[Date],"&lt;"&amp;EDATE(W$4,1))</f>
        <v>0</v>
      </c>
      <c r="X15" s="2">
        <f>SUMIFS(Data[Value],Data[Account],$C15,Data[Date],"&gt;="&amp;X$4,Data[Date],"&lt;"&amp;EDATE(X$4,1))</f>
        <v>33402</v>
      </c>
      <c r="Y15" s="2">
        <f>SUMIFS(Data[Value],Data[Account],$C15,Data[Date],"&gt;="&amp;Y$4,Data[Date],"&lt;"&amp;EDATE(Y$4,1))</f>
        <v>25000</v>
      </c>
      <c r="Z15" s="2">
        <f>SUMIFS(Data[Value],Data[Account],$C15,Data[Date],"&gt;="&amp;Z$4,Data[Date],"&lt;"&amp;EDATE(Z$4,1))</f>
        <v>0</v>
      </c>
      <c r="AA15" s="2">
        <f>SUMIFS(Data[Value],Data[Account],$C15,Data[Date],"&gt;="&amp;AA$4,Data[Date],"&lt;"&amp;EDATE(AA$4,1))</f>
        <v>0</v>
      </c>
      <c r="AB15" s="2">
        <f>SUMIFS(Data[Value],Data[Account],$C15,Data[Date],"&gt;="&amp;AB$4,Data[Date],"&lt;"&amp;EDATE(AB$4,1))</f>
        <v>0</v>
      </c>
    </row>
    <row r="16" spans="2:28" x14ac:dyDescent="0.25">
      <c r="B16" s="3">
        <f>OrdersByAcc!B16</f>
        <v>12</v>
      </c>
      <c r="C16" t="str">
        <f>OrdersByAcc!C16</f>
        <v>IBM</v>
      </c>
      <c r="D16" s="2">
        <f t="shared" si="0"/>
        <v>2076556.8</v>
      </c>
      <c r="E16" s="2">
        <f>SUMIFS(Data[Value],Data[Account],$C16,Data[Date],"&gt;="&amp;E$4,Data[Date],"&lt;"&amp;EDATE(E$4,1))</f>
        <v>0</v>
      </c>
      <c r="F16" s="2">
        <f>SUMIFS(Data[Value],Data[Account],$C16,Data[Date],"&gt;="&amp;F$4,Data[Date],"&lt;"&amp;EDATE(F$4,1))</f>
        <v>170000</v>
      </c>
      <c r="G16" s="2">
        <f>SUMIFS(Data[Value],Data[Account],$C16,Data[Date],"&gt;="&amp;G$4,Data[Date],"&lt;"&amp;EDATE(G$4,1))</f>
        <v>208050</v>
      </c>
      <c r="H16" s="2">
        <f>SUMIFS(Data[Value],Data[Account],$C16,Data[Date],"&gt;="&amp;H$4,Data[Date],"&lt;"&amp;EDATE(H$4,1))</f>
        <v>150560</v>
      </c>
      <c r="I16" s="2">
        <f>SUMIFS(Data[Value],Data[Account],$C16,Data[Date],"&gt;="&amp;I$4,Data[Date],"&lt;"&amp;EDATE(I$4,1))</f>
        <v>152222</v>
      </c>
      <c r="J16" s="2">
        <f>SUMIFS(Data[Value],Data[Account],$C16,Data[Date],"&gt;="&amp;J$4,Data[Date],"&lt;"&amp;EDATE(J$4,1))</f>
        <v>150000</v>
      </c>
      <c r="K16" s="2">
        <f>SUMIFS(Data[Value],Data[Account],$C16,Data[Date],"&gt;="&amp;K$4,Data[Date],"&lt;"&amp;EDATE(K$4,1))</f>
        <v>207196</v>
      </c>
      <c r="L16" s="2">
        <f>SUMIFS(Data[Value],Data[Account],$C16,Data[Date],"&gt;="&amp;L$4,Data[Date],"&lt;"&amp;EDATE(L$4,1))</f>
        <v>150000</v>
      </c>
      <c r="M16" s="2">
        <f>SUMIFS(Data[Value],Data[Account],$C16,Data[Date],"&gt;="&amp;M$4,Data[Date],"&lt;"&amp;EDATE(M$4,1))</f>
        <v>221327</v>
      </c>
      <c r="N16" s="2">
        <f>SUMIFS(Data[Value],Data[Account],$C16,Data[Date],"&gt;="&amp;N$4,Data[Date],"&lt;"&amp;EDATE(N$4,1))</f>
        <v>126221.8</v>
      </c>
      <c r="O16" s="2">
        <f>SUMIFS(Data[Value],Data[Account],$C16,Data[Date],"&gt;="&amp;O$4,Data[Date],"&lt;"&amp;EDATE(O$4,1))</f>
        <v>83750</v>
      </c>
      <c r="P16" s="2">
        <f>SUMIFS(Data[Value],Data[Account],$C16,Data[Date],"&gt;="&amp;P$4,Data[Date],"&lt;"&amp;EDATE(P$4,1))</f>
        <v>186580</v>
      </c>
      <c r="Q16" s="2">
        <f>SUMIFS(Data[Value],Data[Account],$C16,Data[Date],"&gt;="&amp;Q$4,Data[Date],"&lt;"&amp;EDATE(Q$4,1))</f>
        <v>0</v>
      </c>
      <c r="R16" s="2">
        <f>SUMIFS(Data[Value],Data[Account],$C16,Data[Date],"&gt;="&amp;R$4,Data[Date],"&lt;"&amp;EDATE(R$4,1))</f>
        <v>83750</v>
      </c>
      <c r="S16" s="2">
        <f>SUMIFS(Data[Value],Data[Account],$C16,Data[Date],"&gt;="&amp;S$4,Data[Date],"&lt;"&amp;EDATE(S$4,1))</f>
        <v>87630</v>
      </c>
      <c r="T16" s="2">
        <f>SUMIFS(Data[Value],Data[Account],$C16,Data[Date],"&gt;="&amp;T$4,Data[Date],"&lt;"&amp;EDATE(T$4,1))</f>
        <v>99270</v>
      </c>
      <c r="U16" s="2">
        <f>SUMIFS(Data[Value],Data[Account],$C16,Data[Date],"&gt;="&amp;U$4,Data[Date],"&lt;"&amp;EDATE(U$4,1))</f>
        <v>0</v>
      </c>
      <c r="V16" s="2">
        <f>SUMIFS(Data[Value],Data[Account],$C16,Data[Date],"&gt;="&amp;V$4,Data[Date],"&lt;"&amp;EDATE(V$4,1))</f>
        <v>0</v>
      </c>
      <c r="W16" s="2">
        <f>SUMIFS(Data[Value],Data[Account],$C16,Data[Date],"&gt;="&amp;W$4,Data[Date],"&lt;"&amp;EDATE(W$4,1))</f>
        <v>0</v>
      </c>
      <c r="X16" s="2">
        <f>SUMIFS(Data[Value],Data[Account],$C16,Data[Date],"&gt;="&amp;X$4,Data[Date],"&lt;"&amp;EDATE(X$4,1))</f>
        <v>0</v>
      </c>
      <c r="Y16" s="2">
        <f>SUMIFS(Data[Value],Data[Account],$C16,Data[Date],"&gt;="&amp;Y$4,Data[Date],"&lt;"&amp;EDATE(Y$4,1))</f>
        <v>0</v>
      </c>
      <c r="Z16" s="2">
        <f>SUMIFS(Data[Value],Data[Account],$C16,Data[Date],"&gt;="&amp;Z$4,Data[Date],"&lt;"&amp;EDATE(Z$4,1))</f>
        <v>0</v>
      </c>
      <c r="AA16" s="2">
        <f>SUMIFS(Data[Value],Data[Account],$C16,Data[Date],"&gt;="&amp;AA$4,Data[Date],"&lt;"&amp;EDATE(AA$4,1))</f>
        <v>0</v>
      </c>
      <c r="AB16" s="2">
        <f>SUMIFS(Data[Value],Data[Account],$C16,Data[Date],"&gt;="&amp;AB$4,Data[Date],"&lt;"&amp;EDATE(AB$4,1))</f>
        <v>0</v>
      </c>
    </row>
    <row r="17" spans="2:28" x14ac:dyDescent="0.25">
      <c r="B17" s="3">
        <f>OrdersByAcc!B17</f>
        <v>13</v>
      </c>
      <c r="C17" t="str">
        <f>OrdersByAcc!C17</f>
        <v>Deloitte Consulting</v>
      </c>
      <c r="D17" s="2">
        <f t="shared" si="0"/>
        <v>2745032.4399999995</v>
      </c>
      <c r="E17" s="2">
        <f>SUMIFS(Data[Value],Data[Account],$C17,Data[Date],"&gt;="&amp;E$4,Data[Date],"&lt;"&amp;EDATE(E$4,1))</f>
        <v>0</v>
      </c>
      <c r="F17" s="2">
        <f>SUMIFS(Data[Value],Data[Account],$C17,Data[Date],"&gt;="&amp;F$4,Data[Date],"&lt;"&amp;EDATE(F$4,1))</f>
        <v>61878.66</v>
      </c>
      <c r="G17" s="2">
        <f>SUMIFS(Data[Value],Data[Account],$C17,Data[Date],"&gt;="&amp;G$4,Data[Date],"&lt;"&amp;EDATE(G$4,1))</f>
        <v>131722</v>
      </c>
      <c r="H17" s="2">
        <f>SUMIFS(Data[Value],Data[Account],$C17,Data[Date],"&gt;="&amp;H$4,Data[Date],"&lt;"&amp;EDATE(H$4,1))</f>
        <v>68000</v>
      </c>
      <c r="I17" s="2">
        <f>SUMIFS(Data[Value],Data[Account],$C17,Data[Date],"&gt;="&amp;I$4,Data[Date],"&lt;"&amp;EDATE(I$4,1))</f>
        <v>70000</v>
      </c>
      <c r="J17" s="2">
        <f>SUMIFS(Data[Value],Data[Account],$C17,Data[Date],"&gt;="&amp;J$4,Data[Date],"&lt;"&amp;EDATE(J$4,1))</f>
        <v>65307</v>
      </c>
      <c r="K17" s="2">
        <f>SUMIFS(Data[Value],Data[Account],$C17,Data[Date],"&gt;="&amp;K$4,Data[Date],"&lt;"&amp;EDATE(K$4,1))</f>
        <v>85552</v>
      </c>
      <c r="L17" s="2">
        <f>SUMIFS(Data[Value],Data[Account],$C17,Data[Date],"&gt;="&amp;L$4,Data[Date],"&lt;"&amp;EDATE(L$4,1))</f>
        <v>81430</v>
      </c>
      <c r="M17" s="2">
        <f>SUMIFS(Data[Value],Data[Account],$C17,Data[Date],"&gt;="&amp;M$4,Data[Date],"&lt;"&amp;EDATE(M$4,1))</f>
        <v>192689</v>
      </c>
      <c r="N17" s="2">
        <f>SUMIFS(Data[Value],Data[Account],$C17,Data[Date],"&gt;="&amp;N$4,Data[Date],"&lt;"&amp;EDATE(N$4,1))</f>
        <v>167023.28999999998</v>
      </c>
      <c r="O17" s="2">
        <f>SUMIFS(Data[Value],Data[Account],$C17,Data[Date],"&gt;="&amp;O$4,Data[Date],"&lt;"&amp;EDATE(O$4,1))</f>
        <v>109962</v>
      </c>
      <c r="P17" s="2">
        <f>SUMIFS(Data[Value],Data[Account],$C17,Data[Date],"&gt;="&amp;P$4,Data[Date],"&lt;"&amp;EDATE(P$4,1))</f>
        <v>157071</v>
      </c>
      <c r="Q17" s="2">
        <f>SUMIFS(Data[Value],Data[Account],$C17,Data[Date],"&gt;="&amp;Q$4,Data[Date],"&lt;"&amp;EDATE(Q$4,1))</f>
        <v>171199.2</v>
      </c>
      <c r="R17" s="2">
        <f>SUMIFS(Data[Value],Data[Account],$C17,Data[Date],"&gt;="&amp;R$4,Data[Date],"&lt;"&amp;EDATE(R$4,1))</f>
        <v>126129</v>
      </c>
      <c r="S17" s="2">
        <f>SUMIFS(Data[Value],Data[Account],$C17,Data[Date],"&gt;="&amp;S$4,Data[Date],"&lt;"&amp;EDATE(S$4,1))</f>
        <v>248100.56</v>
      </c>
      <c r="T17" s="2">
        <f>SUMIFS(Data[Value],Data[Account],$C17,Data[Date],"&gt;="&amp;T$4,Data[Date],"&lt;"&amp;EDATE(T$4,1))</f>
        <v>294349</v>
      </c>
      <c r="U17" s="2">
        <f>SUMIFS(Data[Value],Data[Account],$C17,Data[Date],"&gt;="&amp;U$4,Data[Date],"&lt;"&amp;EDATE(U$4,1))</f>
        <v>130986.34</v>
      </c>
      <c r="V17" s="2">
        <f>SUMIFS(Data[Value],Data[Account],$C17,Data[Date],"&gt;="&amp;V$4,Data[Date],"&lt;"&amp;EDATE(V$4,1))</f>
        <v>180156.3</v>
      </c>
      <c r="W17" s="2">
        <f>SUMIFS(Data[Value],Data[Account],$C17,Data[Date],"&gt;="&amp;W$4,Data[Date],"&lt;"&amp;EDATE(W$4,1))</f>
        <v>239090.54</v>
      </c>
      <c r="X17" s="2">
        <f>SUMIFS(Data[Value],Data[Account],$C17,Data[Date],"&gt;="&amp;X$4,Data[Date],"&lt;"&amp;EDATE(X$4,1))</f>
        <v>153486.54999999999</v>
      </c>
      <c r="Y17" s="2">
        <f>SUMIFS(Data[Value],Data[Account],$C17,Data[Date],"&gt;="&amp;Y$4,Data[Date],"&lt;"&amp;EDATE(Y$4,1))</f>
        <v>10900</v>
      </c>
      <c r="Z17" s="2">
        <f>SUMIFS(Data[Value],Data[Account],$C17,Data[Date],"&gt;="&amp;Z$4,Data[Date],"&lt;"&amp;EDATE(Z$4,1))</f>
        <v>0</v>
      </c>
      <c r="AA17" s="2">
        <f>SUMIFS(Data[Value],Data[Account],$C17,Data[Date],"&gt;="&amp;AA$4,Data[Date],"&lt;"&amp;EDATE(AA$4,1))</f>
        <v>0</v>
      </c>
      <c r="AB17" s="2">
        <f>SUMIFS(Data[Value],Data[Account],$C17,Data[Date],"&gt;="&amp;AB$4,Data[Date],"&lt;"&amp;EDATE(AB$4,1))</f>
        <v>0</v>
      </c>
    </row>
    <row r="18" spans="2:28" x14ac:dyDescent="0.25">
      <c r="B18" s="3">
        <f>OrdersByAcc!B18</f>
        <v>14</v>
      </c>
      <c r="C18" t="str">
        <f>OrdersByAcc!C18</f>
        <v>Intel</v>
      </c>
      <c r="D18" s="2">
        <f t="shared" si="0"/>
        <v>351270.39999999997</v>
      </c>
      <c r="E18" s="2">
        <f>SUMIFS(Data[Value],Data[Account],$C18,Data[Date],"&gt;="&amp;E$4,Data[Date],"&lt;"&amp;EDATE(E$4,1))</f>
        <v>0</v>
      </c>
      <c r="F18" s="2">
        <f>SUMIFS(Data[Value],Data[Account],$C18,Data[Date],"&gt;="&amp;F$4,Data[Date],"&lt;"&amp;EDATE(F$4,1))</f>
        <v>5000</v>
      </c>
      <c r="G18" s="2">
        <f>SUMIFS(Data[Value],Data[Account],$C18,Data[Date],"&gt;="&amp;G$4,Data[Date],"&lt;"&amp;EDATE(G$4,1))</f>
        <v>10000</v>
      </c>
      <c r="H18" s="2">
        <f>SUMIFS(Data[Value],Data[Account],$C18,Data[Date],"&gt;="&amp;H$4,Data[Date],"&lt;"&amp;EDATE(H$4,1))</f>
        <v>22000</v>
      </c>
      <c r="I18" s="2">
        <f>SUMIFS(Data[Value],Data[Account],$C18,Data[Date],"&gt;="&amp;I$4,Data[Date],"&lt;"&amp;EDATE(I$4,1))</f>
        <v>9911</v>
      </c>
      <c r="J18" s="2">
        <f>SUMIFS(Data[Value],Data[Account],$C18,Data[Date],"&gt;="&amp;J$4,Data[Date],"&lt;"&amp;EDATE(J$4,1))</f>
        <v>13860</v>
      </c>
      <c r="K18" s="2">
        <f>SUMIFS(Data[Value],Data[Account],$C18,Data[Date],"&gt;="&amp;K$4,Data[Date],"&lt;"&amp;EDATE(K$4,1))</f>
        <v>29695</v>
      </c>
      <c r="L18" s="2">
        <f>SUMIFS(Data[Value],Data[Account],$C18,Data[Date],"&gt;="&amp;L$4,Data[Date],"&lt;"&amp;EDATE(L$4,1))</f>
        <v>28036</v>
      </c>
      <c r="M18" s="2">
        <f>SUMIFS(Data[Value],Data[Account],$C18,Data[Date],"&gt;="&amp;M$4,Data[Date],"&lt;"&amp;EDATE(M$4,1))</f>
        <v>18055</v>
      </c>
      <c r="N18" s="2">
        <f>SUMIFS(Data[Value],Data[Account],$C18,Data[Date],"&gt;="&amp;N$4,Data[Date],"&lt;"&amp;EDATE(N$4,1))</f>
        <v>27964.2</v>
      </c>
      <c r="O18" s="2">
        <f>SUMIFS(Data[Value],Data[Account],$C18,Data[Date],"&gt;="&amp;O$4,Data[Date],"&lt;"&amp;EDATE(O$4,1))</f>
        <v>9515.6</v>
      </c>
      <c r="P18" s="2">
        <f>SUMIFS(Data[Value],Data[Account],$C18,Data[Date],"&gt;="&amp;P$4,Data[Date],"&lt;"&amp;EDATE(P$4,1))</f>
        <v>5386.8</v>
      </c>
      <c r="Q18" s="2">
        <f>SUMIFS(Data[Value],Data[Account],$C18,Data[Date],"&gt;="&amp;Q$4,Data[Date],"&lt;"&amp;EDATE(Q$4,1))</f>
        <v>51168</v>
      </c>
      <c r="R18" s="2">
        <f>SUMIFS(Data[Value],Data[Account],$C18,Data[Date],"&gt;="&amp;R$4,Data[Date],"&lt;"&amp;EDATE(R$4,1))</f>
        <v>3982</v>
      </c>
      <c r="S18" s="2">
        <f>SUMIFS(Data[Value],Data[Account],$C18,Data[Date],"&gt;="&amp;S$4,Data[Date],"&lt;"&amp;EDATE(S$4,1))</f>
        <v>37438</v>
      </c>
      <c r="T18" s="2">
        <f>SUMIFS(Data[Value],Data[Account],$C18,Data[Date],"&gt;="&amp;T$4,Data[Date],"&lt;"&amp;EDATE(T$4,1))</f>
        <v>0</v>
      </c>
      <c r="U18" s="2">
        <f>SUMIFS(Data[Value],Data[Account],$C18,Data[Date],"&gt;="&amp;U$4,Data[Date],"&lt;"&amp;EDATE(U$4,1))</f>
        <v>0</v>
      </c>
      <c r="V18" s="2">
        <f>SUMIFS(Data[Value],Data[Account],$C18,Data[Date],"&gt;="&amp;V$4,Data[Date],"&lt;"&amp;EDATE(V$4,1))</f>
        <v>26111</v>
      </c>
      <c r="W18" s="2">
        <f>SUMIFS(Data[Value],Data[Account],$C18,Data[Date],"&gt;="&amp;W$4,Data[Date],"&lt;"&amp;EDATE(W$4,1))</f>
        <v>27663.200000000001</v>
      </c>
      <c r="X18" s="2">
        <f>SUMIFS(Data[Value],Data[Account],$C18,Data[Date],"&gt;="&amp;X$4,Data[Date],"&lt;"&amp;EDATE(X$4,1))</f>
        <v>25484.6</v>
      </c>
      <c r="Y18" s="2">
        <f>SUMIFS(Data[Value],Data[Account],$C18,Data[Date],"&gt;="&amp;Y$4,Data[Date],"&lt;"&amp;EDATE(Y$4,1))</f>
        <v>0</v>
      </c>
      <c r="Z18" s="2">
        <f>SUMIFS(Data[Value],Data[Account],$C18,Data[Date],"&gt;="&amp;Z$4,Data[Date],"&lt;"&amp;EDATE(Z$4,1))</f>
        <v>0</v>
      </c>
      <c r="AA18" s="2">
        <f>SUMIFS(Data[Value],Data[Account],$C18,Data[Date],"&gt;="&amp;AA$4,Data[Date],"&lt;"&amp;EDATE(AA$4,1))</f>
        <v>0</v>
      </c>
      <c r="AB18" s="2">
        <f>SUMIFS(Data[Value],Data[Account],$C18,Data[Date],"&gt;="&amp;AB$4,Data[Date],"&lt;"&amp;EDATE(AB$4,1))</f>
        <v>0</v>
      </c>
    </row>
    <row r="19" spans="2:28" x14ac:dyDescent="0.25">
      <c r="B19" s="3">
        <f>OrdersByAcc!B19</f>
        <v>15</v>
      </c>
      <c r="C19" t="str">
        <f>OrdersByAcc!C19</f>
        <v>Capgemini</v>
      </c>
      <c r="D19" s="2">
        <f t="shared" si="0"/>
        <v>211194.85</v>
      </c>
      <c r="E19" s="2">
        <f>SUMIFS(Data[Value],Data[Account],$C19,Data[Date],"&gt;="&amp;E$4,Data[Date],"&lt;"&amp;EDATE(E$4,1))</f>
        <v>0</v>
      </c>
      <c r="F19" s="2">
        <f>SUMIFS(Data[Value],Data[Account],$C19,Data[Date],"&gt;="&amp;F$4,Data[Date],"&lt;"&amp;EDATE(F$4,1))</f>
        <v>5000</v>
      </c>
      <c r="G19" s="2">
        <f>SUMIFS(Data[Value],Data[Account],$C19,Data[Date],"&gt;="&amp;G$4,Data[Date],"&lt;"&amp;EDATE(G$4,1))</f>
        <v>10681</v>
      </c>
      <c r="H19" s="2">
        <f>SUMIFS(Data[Value],Data[Account],$C19,Data[Date],"&gt;="&amp;H$4,Data[Date],"&lt;"&amp;EDATE(H$4,1))</f>
        <v>15000</v>
      </c>
      <c r="I19" s="2">
        <f>SUMIFS(Data[Value],Data[Account],$C19,Data[Date],"&gt;="&amp;I$4,Data[Date],"&lt;"&amp;EDATE(I$4,1))</f>
        <v>12000</v>
      </c>
      <c r="J19" s="2">
        <f>SUMIFS(Data[Value],Data[Account],$C19,Data[Date],"&gt;="&amp;J$4,Data[Date],"&lt;"&amp;EDATE(J$4,1))</f>
        <v>15900</v>
      </c>
      <c r="K19" s="2">
        <f>SUMIFS(Data[Value],Data[Account],$C19,Data[Date],"&gt;="&amp;K$4,Data[Date],"&lt;"&amp;EDATE(K$4,1))</f>
        <v>11603</v>
      </c>
      <c r="L19" s="2">
        <f>SUMIFS(Data[Value],Data[Account],$C19,Data[Date],"&gt;="&amp;L$4,Data[Date],"&lt;"&amp;EDATE(L$4,1))</f>
        <v>9083</v>
      </c>
      <c r="M19" s="2">
        <f>SUMIFS(Data[Value],Data[Account],$C19,Data[Date],"&gt;="&amp;M$4,Data[Date],"&lt;"&amp;EDATE(M$4,1))</f>
        <v>8898</v>
      </c>
      <c r="N19" s="2">
        <f>SUMIFS(Data[Value],Data[Account],$C19,Data[Date],"&gt;="&amp;N$4,Data[Date],"&lt;"&amp;EDATE(N$4,1))</f>
        <v>16179</v>
      </c>
      <c r="O19" s="2">
        <f>SUMIFS(Data[Value],Data[Account],$C19,Data[Date],"&gt;="&amp;O$4,Data[Date],"&lt;"&amp;EDATE(O$4,1))</f>
        <v>10549.5</v>
      </c>
      <c r="P19" s="2">
        <f>SUMIFS(Data[Value],Data[Account],$C19,Data[Date],"&gt;="&amp;P$4,Data[Date],"&lt;"&amp;EDATE(P$4,1))</f>
        <v>7157.9</v>
      </c>
      <c r="Q19" s="2">
        <f>SUMIFS(Data[Value],Data[Account],$C19,Data[Date],"&gt;="&amp;Q$4,Data[Date],"&lt;"&amp;EDATE(Q$4,1))</f>
        <v>21063.7</v>
      </c>
      <c r="R19" s="2">
        <f>SUMIFS(Data[Value],Data[Account],$C19,Data[Date],"&gt;="&amp;R$4,Data[Date],"&lt;"&amp;EDATE(R$4,1))</f>
        <v>0</v>
      </c>
      <c r="S19" s="2">
        <f>SUMIFS(Data[Value],Data[Account],$C19,Data[Date],"&gt;="&amp;S$4,Data[Date],"&lt;"&amp;EDATE(S$4,1))</f>
        <v>8678</v>
      </c>
      <c r="T19" s="2">
        <f>SUMIFS(Data[Value],Data[Account],$C19,Data[Date],"&gt;="&amp;T$4,Data[Date],"&lt;"&amp;EDATE(T$4,1))</f>
        <v>0</v>
      </c>
      <c r="U19" s="2">
        <f>SUMIFS(Data[Value],Data[Account],$C19,Data[Date],"&gt;="&amp;U$4,Data[Date],"&lt;"&amp;EDATE(U$4,1))</f>
        <v>12349</v>
      </c>
      <c r="V19" s="2">
        <f>SUMIFS(Data[Value],Data[Account],$C19,Data[Date],"&gt;="&amp;V$4,Data[Date],"&lt;"&amp;EDATE(V$4,1))</f>
        <v>0</v>
      </c>
      <c r="W19" s="2">
        <f>SUMIFS(Data[Value],Data[Account],$C19,Data[Date],"&gt;="&amp;W$4,Data[Date],"&lt;"&amp;EDATE(W$4,1))</f>
        <v>15183</v>
      </c>
      <c r="X19" s="2">
        <f>SUMIFS(Data[Value],Data[Account],$C19,Data[Date],"&gt;="&amp;X$4,Data[Date],"&lt;"&amp;EDATE(X$4,1))</f>
        <v>16869.75</v>
      </c>
      <c r="Y19" s="2">
        <f>SUMIFS(Data[Value],Data[Account],$C19,Data[Date],"&gt;="&amp;Y$4,Data[Date],"&lt;"&amp;EDATE(Y$4,1))</f>
        <v>15000</v>
      </c>
      <c r="Z19" s="2">
        <f>SUMIFS(Data[Value],Data[Account],$C19,Data[Date],"&gt;="&amp;Z$4,Data[Date],"&lt;"&amp;EDATE(Z$4,1))</f>
        <v>0</v>
      </c>
      <c r="AA19" s="2">
        <f>SUMIFS(Data[Value],Data[Account],$C19,Data[Date],"&gt;="&amp;AA$4,Data[Date],"&lt;"&amp;EDATE(AA$4,1))</f>
        <v>0</v>
      </c>
      <c r="AB19" s="2">
        <f>SUMIFS(Data[Value],Data[Account],$C19,Data[Date],"&gt;="&amp;AB$4,Data[Date],"&lt;"&amp;EDATE(AB$4,1))</f>
        <v>0</v>
      </c>
    </row>
    <row r="20" spans="2:28" x14ac:dyDescent="0.25">
      <c r="B20" s="3">
        <f>OrdersByAcc!B20</f>
        <v>16</v>
      </c>
      <c r="C20" t="str">
        <f>OrdersByAcc!C20</f>
        <v>Wal-Mart Associates</v>
      </c>
      <c r="D20" s="2">
        <f t="shared" si="0"/>
        <v>1083772.75</v>
      </c>
      <c r="E20" s="2">
        <f>SUMIFS(Data[Value],Data[Account],$C20,Data[Date],"&gt;="&amp;E$4,Data[Date],"&lt;"&amp;EDATE(E$4,1))</f>
        <v>0</v>
      </c>
      <c r="F20" s="2">
        <f>SUMIFS(Data[Value],Data[Account],$C20,Data[Date],"&gt;="&amp;F$4,Data[Date],"&lt;"&amp;EDATE(F$4,1))</f>
        <v>25000</v>
      </c>
      <c r="G20" s="2">
        <f>SUMIFS(Data[Value],Data[Account],$C20,Data[Date],"&gt;="&amp;G$4,Data[Date],"&lt;"&amp;EDATE(G$4,1))</f>
        <v>60510</v>
      </c>
      <c r="H20" s="2">
        <f>SUMIFS(Data[Value],Data[Account],$C20,Data[Date],"&gt;="&amp;H$4,Data[Date],"&lt;"&amp;EDATE(H$4,1))</f>
        <v>69000</v>
      </c>
      <c r="I20" s="2">
        <f>SUMIFS(Data[Value],Data[Account],$C20,Data[Date],"&gt;="&amp;I$4,Data[Date],"&lt;"&amp;EDATE(I$4,1))</f>
        <v>0</v>
      </c>
      <c r="J20" s="2">
        <f>SUMIFS(Data[Value],Data[Account],$C20,Data[Date],"&gt;="&amp;J$4,Data[Date],"&lt;"&amp;EDATE(J$4,1))</f>
        <v>40000</v>
      </c>
      <c r="K20" s="2">
        <f>SUMIFS(Data[Value],Data[Account],$C20,Data[Date],"&gt;="&amp;K$4,Data[Date],"&lt;"&amp;EDATE(K$4,1))</f>
        <v>59899</v>
      </c>
      <c r="L20" s="2">
        <f>SUMIFS(Data[Value],Data[Account],$C20,Data[Date],"&gt;="&amp;L$4,Data[Date],"&lt;"&amp;EDATE(L$4,1))</f>
        <v>58912</v>
      </c>
      <c r="M20" s="2">
        <f>SUMIFS(Data[Value],Data[Account],$C20,Data[Date],"&gt;="&amp;M$4,Data[Date],"&lt;"&amp;EDATE(M$4,1))</f>
        <v>131850</v>
      </c>
      <c r="N20" s="2">
        <f>SUMIFS(Data[Value],Data[Account],$C20,Data[Date],"&gt;="&amp;N$4,Data[Date],"&lt;"&amp;EDATE(N$4,1))</f>
        <v>1660.05</v>
      </c>
      <c r="O20" s="2">
        <f>SUMIFS(Data[Value],Data[Account],$C20,Data[Date],"&gt;="&amp;O$4,Data[Date],"&lt;"&amp;EDATE(O$4,1))</f>
        <v>79154</v>
      </c>
      <c r="P20" s="2">
        <f>SUMIFS(Data[Value],Data[Account],$C20,Data[Date],"&gt;="&amp;P$4,Data[Date],"&lt;"&amp;EDATE(P$4,1))</f>
        <v>60000</v>
      </c>
      <c r="Q20" s="2">
        <f>SUMIFS(Data[Value],Data[Account],$C20,Data[Date],"&gt;="&amp;Q$4,Data[Date],"&lt;"&amp;EDATE(Q$4,1))</f>
        <v>60000</v>
      </c>
      <c r="R20" s="2">
        <f>SUMIFS(Data[Value],Data[Account],$C20,Data[Date],"&gt;="&amp;R$4,Data[Date],"&lt;"&amp;EDATE(R$4,1))</f>
        <v>60000</v>
      </c>
      <c r="S20" s="2">
        <f>SUMIFS(Data[Value],Data[Account],$C20,Data[Date],"&gt;="&amp;S$4,Data[Date],"&lt;"&amp;EDATE(S$4,1))</f>
        <v>67000</v>
      </c>
      <c r="T20" s="2">
        <f>SUMIFS(Data[Value],Data[Account],$C20,Data[Date],"&gt;="&amp;T$4,Data[Date],"&lt;"&amp;EDATE(T$4,1))</f>
        <v>65855</v>
      </c>
      <c r="U20" s="2">
        <f>SUMIFS(Data[Value],Data[Account],$C20,Data[Date],"&gt;="&amp;U$4,Data[Date],"&lt;"&amp;EDATE(U$4,1))</f>
        <v>84140</v>
      </c>
      <c r="V20" s="2">
        <f>SUMIFS(Data[Value],Data[Account],$C20,Data[Date],"&gt;="&amp;V$4,Data[Date],"&lt;"&amp;EDATE(V$4,1))</f>
        <v>75288</v>
      </c>
      <c r="W20" s="2">
        <f>SUMIFS(Data[Value],Data[Account],$C20,Data[Date],"&gt;="&amp;W$4,Data[Date],"&lt;"&amp;EDATE(W$4,1))</f>
        <v>0</v>
      </c>
      <c r="X20" s="2">
        <f>SUMIFS(Data[Value],Data[Account],$C20,Data[Date],"&gt;="&amp;X$4,Data[Date],"&lt;"&amp;EDATE(X$4,1))</f>
        <v>74804.7</v>
      </c>
      <c r="Y20" s="2">
        <f>SUMIFS(Data[Value],Data[Account],$C20,Data[Date],"&gt;="&amp;Y$4,Data[Date],"&lt;"&amp;EDATE(Y$4,1))</f>
        <v>10700</v>
      </c>
      <c r="Z20" s="2">
        <f>SUMIFS(Data[Value],Data[Account],$C20,Data[Date],"&gt;="&amp;Z$4,Data[Date],"&lt;"&amp;EDATE(Z$4,1))</f>
        <v>0</v>
      </c>
      <c r="AA20" s="2">
        <f>SUMIFS(Data[Value],Data[Account],$C20,Data[Date],"&gt;="&amp;AA$4,Data[Date],"&lt;"&amp;EDATE(AA$4,1))</f>
        <v>0</v>
      </c>
      <c r="AB20" s="2">
        <f>SUMIFS(Data[Value],Data[Account],$C20,Data[Date],"&gt;="&amp;AB$4,Data[Date],"&lt;"&amp;EDATE(AB$4,1))</f>
        <v>0</v>
      </c>
    </row>
    <row r="21" spans="2:28" x14ac:dyDescent="0.25">
      <c r="B21" s="3">
        <f>OrdersByAcc!B21</f>
        <v>17</v>
      </c>
      <c r="C21" t="str">
        <f>OrdersByAcc!C21</f>
        <v>Jpmorgan Chase</v>
      </c>
      <c r="D21" s="2">
        <f t="shared" si="0"/>
        <v>2428649</v>
      </c>
      <c r="E21" s="2">
        <f>SUMIFS(Data[Value],Data[Account],$C21,Data[Date],"&gt;="&amp;E$4,Data[Date],"&lt;"&amp;EDATE(E$4,1))</f>
        <v>0</v>
      </c>
      <c r="F21" s="2">
        <f>SUMIFS(Data[Value],Data[Account],$C21,Data[Date],"&gt;="&amp;F$4,Data[Date],"&lt;"&amp;EDATE(F$4,1))</f>
        <v>185000</v>
      </c>
      <c r="G21" s="2">
        <f>SUMIFS(Data[Value],Data[Account],$C21,Data[Date],"&gt;="&amp;G$4,Data[Date],"&lt;"&amp;EDATE(G$4,1))</f>
        <v>347285</v>
      </c>
      <c r="H21" s="2">
        <f>SUMIFS(Data[Value],Data[Account],$C21,Data[Date],"&gt;="&amp;H$4,Data[Date],"&lt;"&amp;EDATE(H$4,1))</f>
        <v>214386</v>
      </c>
      <c r="I21" s="2">
        <f>SUMIFS(Data[Value],Data[Account],$C21,Data[Date],"&gt;="&amp;I$4,Data[Date],"&lt;"&amp;EDATE(I$4,1))</f>
        <v>165000</v>
      </c>
      <c r="J21" s="2">
        <f>SUMIFS(Data[Value],Data[Account],$C21,Data[Date],"&gt;="&amp;J$4,Data[Date],"&lt;"&amp;EDATE(J$4,1))</f>
        <v>205000</v>
      </c>
      <c r="K21" s="2">
        <f>SUMIFS(Data[Value],Data[Account],$C21,Data[Date],"&gt;="&amp;K$4,Data[Date],"&lt;"&amp;EDATE(K$4,1))</f>
        <v>170000</v>
      </c>
      <c r="L21" s="2">
        <f>SUMIFS(Data[Value],Data[Account],$C21,Data[Date],"&gt;="&amp;L$4,Data[Date],"&lt;"&amp;EDATE(L$4,1))</f>
        <v>117744</v>
      </c>
      <c r="M21" s="2">
        <f>SUMIFS(Data[Value],Data[Account],$C21,Data[Date],"&gt;="&amp;M$4,Data[Date],"&lt;"&amp;EDATE(M$4,1))</f>
        <v>0</v>
      </c>
      <c r="N21" s="2">
        <f>SUMIFS(Data[Value],Data[Account],$C21,Data[Date],"&gt;="&amp;N$4,Data[Date],"&lt;"&amp;EDATE(N$4,1))</f>
        <v>231760</v>
      </c>
      <c r="O21" s="2">
        <f>SUMIFS(Data[Value],Data[Account],$C21,Data[Date],"&gt;="&amp;O$4,Data[Date],"&lt;"&amp;EDATE(O$4,1))</f>
        <v>0</v>
      </c>
      <c r="P21" s="2">
        <f>SUMIFS(Data[Value],Data[Account],$C21,Data[Date],"&gt;="&amp;P$4,Data[Date],"&lt;"&amp;EDATE(P$4,1))</f>
        <v>94160</v>
      </c>
      <c r="Q21" s="2">
        <f>SUMIFS(Data[Value],Data[Account],$C21,Data[Date],"&gt;="&amp;Q$4,Data[Date],"&lt;"&amp;EDATE(Q$4,1))</f>
        <v>218616</v>
      </c>
      <c r="R21" s="2">
        <f>SUMIFS(Data[Value],Data[Account],$C21,Data[Date],"&gt;="&amp;R$4,Data[Date],"&lt;"&amp;EDATE(R$4,1))</f>
        <v>0</v>
      </c>
      <c r="S21" s="2">
        <f>SUMIFS(Data[Value],Data[Account],$C21,Data[Date],"&gt;="&amp;S$4,Data[Date],"&lt;"&amp;EDATE(S$4,1))</f>
        <v>239698</v>
      </c>
      <c r="T21" s="2">
        <f>SUMIFS(Data[Value],Data[Account],$C21,Data[Date],"&gt;="&amp;T$4,Data[Date],"&lt;"&amp;EDATE(T$4,1))</f>
        <v>120000</v>
      </c>
      <c r="U21" s="2">
        <f>SUMIFS(Data[Value],Data[Account],$C21,Data[Date],"&gt;="&amp;U$4,Data[Date],"&lt;"&amp;EDATE(U$4,1))</f>
        <v>120000</v>
      </c>
      <c r="V21" s="2">
        <f>SUMIFS(Data[Value],Data[Account],$C21,Data[Date],"&gt;="&amp;V$4,Data[Date],"&lt;"&amp;EDATE(V$4,1))</f>
        <v>0</v>
      </c>
      <c r="W21" s="2">
        <f>SUMIFS(Data[Value],Data[Account],$C21,Data[Date],"&gt;="&amp;W$4,Data[Date],"&lt;"&amp;EDATE(W$4,1))</f>
        <v>0</v>
      </c>
      <c r="X21" s="2">
        <f>SUMIFS(Data[Value],Data[Account],$C21,Data[Date],"&gt;="&amp;X$4,Data[Date],"&lt;"&amp;EDATE(X$4,1))</f>
        <v>0</v>
      </c>
      <c r="Y21" s="2">
        <f>SUMIFS(Data[Value],Data[Account],$C21,Data[Date],"&gt;="&amp;Y$4,Data[Date],"&lt;"&amp;EDATE(Y$4,1))</f>
        <v>0</v>
      </c>
      <c r="Z21" s="2">
        <f>SUMIFS(Data[Value],Data[Account],$C21,Data[Date],"&gt;="&amp;Z$4,Data[Date],"&lt;"&amp;EDATE(Z$4,1))</f>
        <v>0</v>
      </c>
      <c r="AA21" s="2">
        <f>SUMIFS(Data[Value],Data[Account],$C21,Data[Date],"&gt;="&amp;AA$4,Data[Date],"&lt;"&amp;EDATE(AA$4,1))</f>
        <v>0</v>
      </c>
      <c r="AB21" s="2">
        <f>SUMIFS(Data[Value],Data[Account],$C21,Data[Date],"&gt;="&amp;AB$4,Data[Date],"&lt;"&amp;EDATE(AB$4,1))</f>
        <v>0</v>
      </c>
    </row>
    <row r="22" spans="2:28" x14ac:dyDescent="0.25">
      <c r="B22" s="3">
        <f>OrdersByAcc!B22</f>
        <v>18</v>
      </c>
      <c r="C22" t="str">
        <f>OrdersByAcc!C22</f>
        <v>Wipro</v>
      </c>
      <c r="D22" s="2">
        <f t="shared" si="0"/>
        <v>403852.89</v>
      </c>
      <c r="E22" s="2">
        <f>SUMIFS(Data[Value],Data[Account],$C22,Data[Date],"&gt;="&amp;E$4,Data[Date],"&lt;"&amp;EDATE(E$4,1))</f>
        <v>0</v>
      </c>
      <c r="F22" s="2">
        <f>SUMIFS(Data[Value],Data[Account],$C22,Data[Date],"&gt;="&amp;F$4,Data[Date],"&lt;"&amp;EDATE(F$4,1))</f>
        <v>32883</v>
      </c>
      <c r="G22" s="2">
        <f>SUMIFS(Data[Value],Data[Account],$C22,Data[Date],"&gt;="&amp;G$4,Data[Date],"&lt;"&amp;EDATE(G$4,1))</f>
        <v>16083</v>
      </c>
      <c r="H22" s="2">
        <f>SUMIFS(Data[Value],Data[Account],$C22,Data[Date],"&gt;="&amp;H$4,Data[Date],"&lt;"&amp;EDATE(H$4,1))</f>
        <v>20000</v>
      </c>
      <c r="I22" s="2">
        <f>SUMIFS(Data[Value],Data[Account],$C22,Data[Date],"&gt;="&amp;I$4,Data[Date],"&lt;"&amp;EDATE(I$4,1))</f>
        <v>0</v>
      </c>
      <c r="J22" s="2">
        <f>SUMIFS(Data[Value],Data[Account],$C22,Data[Date],"&gt;="&amp;J$4,Data[Date],"&lt;"&amp;EDATE(J$4,1))</f>
        <v>30000</v>
      </c>
      <c r="K22" s="2">
        <f>SUMIFS(Data[Value],Data[Account],$C22,Data[Date],"&gt;="&amp;K$4,Data[Date],"&lt;"&amp;EDATE(K$4,1))</f>
        <v>55000</v>
      </c>
      <c r="L22" s="2">
        <f>SUMIFS(Data[Value],Data[Account],$C22,Data[Date],"&gt;="&amp;L$4,Data[Date],"&lt;"&amp;EDATE(L$4,1))</f>
        <v>22679</v>
      </c>
      <c r="M22" s="2">
        <f>SUMIFS(Data[Value],Data[Account],$C22,Data[Date],"&gt;="&amp;M$4,Data[Date],"&lt;"&amp;EDATE(M$4,1))</f>
        <v>33030</v>
      </c>
      <c r="N22" s="2">
        <f>SUMIFS(Data[Value],Data[Account],$C22,Data[Date],"&gt;="&amp;N$4,Data[Date],"&lt;"&amp;EDATE(N$4,1))</f>
        <v>17562</v>
      </c>
      <c r="O22" s="2">
        <f>SUMIFS(Data[Value],Data[Account],$C22,Data[Date],"&gt;="&amp;O$4,Data[Date],"&lt;"&amp;EDATE(O$4,1))</f>
        <v>20200</v>
      </c>
      <c r="P22" s="2">
        <f>SUMIFS(Data[Value],Data[Account],$C22,Data[Date],"&gt;="&amp;P$4,Data[Date],"&lt;"&amp;EDATE(P$4,1))</f>
        <v>7986</v>
      </c>
      <c r="Q22" s="2">
        <f>SUMIFS(Data[Value],Data[Account],$C22,Data[Date],"&gt;="&amp;Q$4,Data[Date],"&lt;"&amp;EDATE(Q$4,1))</f>
        <v>24169</v>
      </c>
      <c r="R22" s="2">
        <f>SUMIFS(Data[Value],Data[Account],$C22,Data[Date],"&gt;="&amp;R$4,Data[Date],"&lt;"&amp;EDATE(R$4,1))</f>
        <v>4126</v>
      </c>
      <c r="S22" s="2">
        <f>SUMIFS(Data[Value],Data[Account],$C22,Data[Date],"&gt;="&amp;S$4,Data[Date],"&lt;"&amp;EDATE(S$4,1))</f>
        <v>12596</v>
      </c>
      <c r="T22" s="2">
        <f>SUMIFS(Data[Value],Data[Account],$C22,Data[Date],"&gt;="&amp;T$4,Data[Date],"&lt;"&amp;EDATE(T$4,1))</f>
        <v>8486</v>
      </c>
      <c r="U22" s="2">
        <f>SUMIFS(Data[Value],Data[Account],$C22,Data[Date],"&gt;="&amp;U$4,Data[Date],"&lt;"&amp;EDATE(U$4,1))</f>
        <v>10000</v>
      </c>
      <c r="V22" s="2">
        <f>SUMIFS(Data[Value],Data[Account],$C22,Data[Date],"&gt;="&amp;V$4,Data[Date],"&lt;"&amp;EDATE(V$4,1))</f>
        <v>43767.89</v>
      </c>
      <c r="W22" s="2">
        <f>SUMIFS(Data[Value],Data[Account],$C22,Data[Date],"&gt;="&amp;W$4,Data[Date],"&lt;"&amp;EDATE(W$4,1))</f>
        <v>45285</v>
      </c>
      <c r="X22" s="2">
        <f>SUMIFS(Data[Value],Data[Account],$C22,Data[Date],"&gt;="&amp;X$4,Data[Date],"&lt;"&amp;EDATE(X$4,1))</f>
        <v>0</v>
      </c>
      <c r="Y22" s="2">
        <f>SUMIFS(Data[Value],Data[Account],$C22,Data[Date],"&gt;="&amp;Y$4,Data[Date],"&lt;"&amp;EDATE(Y$4,1))</f>
        <v>0</v>
      </c>
      <c r="Z22" s="2">
        <f>SUMIFS(Data[Value],Data[Account],$C22,Data[Date],"&gt;="&amp;Z$4,Data[Date],"&lt;"&amp;EDATE(Z$4,1))</f>
        <v>0</v>
      </c>
      <c r="AA22" s="2">
        <f>SUMIFS(Data[Value],Data[Account],$C22,Data[Date],"&gt;="&amp;AA$4,Data[Date],"&lt;"&amp;EDATE(AA$4,1))</f>
        <v>0</v>
      </c>
      <c r="AB22" s="2">
        <f>SUMIFS(Data[Value],Data[Account],$C22,Data[Date],"&gt;="&amp;AB$4,Data[Date],"&lt;"&amp;EDATE(AB$4,1))</f>
        <v>0</v>
      </c>
    </row>
    <row r="23" spans="2:28" x14ac:dyDescent="0.25">
      <c r="B23" s="3">
        <f>OrdersByAcc!B23</f>
        <v>19</v>
      </c>
      <c r="C23" t="str">
        <f>OrdersByAcc!C23</f>
        <v>Tekorg</v>
      </c>
      <c r="D23" s="2">
        <f t="shared" si="0"/>
        <v>493895</v>
      </c>
      <c r="E23" s="2">
        <f>SUMIFS(Data[Value],Data[Account],$C23,Data[Date],"&gt;="&amp;E$4,Data[Date],"&lt;"&amp;EDATE(E$4,1))</f>
        <v>0</v>
      </c>
      <c r="F23" s="2">
        <f>SUMIFS(Data[Value],Data[Account],$C23,Data[Date],"&gt;="&amp;F$4,Data[Date],"&lt;"&amp;EDATE(F$4,1))</f>
        <v>222560</v>
      </c>
      <c r="G23" s="2">
        <f>SUMIFS(Data[Value],Data[Account],$C23,Data[Date],"&gt;="&amp;G$4,Data[Date],"&lt;"&amp;EDATE(G$4,1))</f>
        <v>10125</v>
      </c>
      <c r="H23" s="2">
        <f>SUMIFS(Data[Value],Data[Account],$C23,Data[Date],"&gt;="&amp;H$4,Data[Date],"&lt;"&amp;EDATE(H$4,1))</f>
        <v>222000</v>
      </c>
      <c r="I23" s="2">
        <f>SUMIFS(Data[Value],Data[Account],$C23,Data[Date],"&gt;="&amp;I$4,Data[Date],"&lt;"&amp;EDATE(I$4,1))</f>
        <v>0</v>
      </c>
      <c r="J23" s="2">
        <f>SUMIFS(Data[Value],Data[Account],$C23,Data[Date],"&gt;="&amp;J$4,Data[Date],"&lt;"&amp;EDATE(J$4,1))</f>
        <v>16930</v>
      </c>
      <c r="K23" s="2">
        <f>SUMIFS(Data[Value],Data[Account],$C23,Data[Date],"&gt;="&amp;K$4,Data[Date],"&lt;"&amp;EDATE(K$4,1))</f>
        <v>22280</v>
      </c>
      <c r="L23" s="2">
        <f>SUMIFS(Data[Value],Data[Account],$C23,Data[Date],"&gt;="&amp;L$4,Data[Date],"&lt;"&amp;EDATE(L$4,1))</f>
        <v>0</v>
      </c>
      <c r="M23" s="2">
        <f>SUMIFS(Data[Value],Data[Account],$C23,Data[Date],"&gt;="&amp;M$4,Data[Date],"&lt;"&amp;EDATE(M$4,1))</f>
        <v>0</v>
      </c>
      <c r="N23" s="2">
        <f>SUMIFS(Data[Value],Data[Account],$C23,Data[Date],"&gt;="&amp;N$4,Data[Date],"&lt;"&amp;EDATE(N$4,1))</f>
        <v>0</v>
      </c>
      <c r="O23" s="2">
        <f>SUMIFS(Data[Value],Data[Account],$C23,Data[Date],"&gt;="&amp;O$4,Data[Date],"&lt;"&amp;EDATE(O$4,1))</f>
        <v>0</v>
      </c>
      <c r="P23" s="2">
        <f>SUMIFS(Data[Value],Data[Account],$C23,Data[Date],"&gt;="&amp;P$4,Data[Date],"&lt;"&amp;EDATE(P$4,1))</f>
        <v>0</v>
      </c>
      <c r="Q23" s="2">
        <f>SUMIFS(Data[Value],Data[Account],$C23,Data[Date],"&gt;="&amp;Q$4,Data[Date],"&lt;"&amp;EDATE(Q$4,1))</f>
        <v>0</v>
      </c>
      <c r="R23" s="2">
        <f>SUMIFS(Data[Value],Data[Account],$C23,Data[Date],"&gt;="&amp;R$4,Data[Date],"&lt;"&amp;EDATE(R$4,1))</f>
        <v>0</v>
      </c>
      <c r="S23" s="2">
        <f>SUMIFS(Data[Value],Data[Account],$C23,Data[Date],"&gt;="&amp;S$4,Data[Date],"&lt;"&amp;EDATE(S$4,1))</f>
        <v>0</v>
      </c>
      <c r="T23" s="2">
        <f>SUMIFS(Data[Value],Data[Account],$C23,Data[Date],"&gt;="&amp;T$4,Data[Date],"&lt;"&amp;EDATE(T$4,1))</f>
        <v>0</v>
      </c>
      <c r="U23" s="2">
        <f>SUMIFS(Data[Value],Data[Account],$C23,Data[Date],"&gt;="&amp;U$4,Data[Date],"&lt;"&amp;EDATE(U$4,1))</f>
        <v>0</v>
      </c>
      <c r="V23" s="2">
        <f>SUMIFS(Data[Value],Data[Account],$C23,Data[Date],"&gt;="&amp;V$4,Data[Date],"&lt;"&amp;EDATE(V$4,1))</f>
        <v>0</v>
      </c>
      <c r="W23" s="2">
        <f>SUMIFS(Data[Value],Data[Account],$C23,Data[Date],"&gt;="&amp;W$4,Data[Date],"&lt;"&amp;EDATE(W$4,1))</f>
        <v>0</v>
      </c>
      <c r="X23" s="2">
        <f>SUMIFS(Data[Value],Data[Account],$C23,Data[Date],"&gt;="&amp;X$4,Data[Date],"&lt;"&amp;EDATE(X$4,1))</f>
        <v>0</v>
      </c>
      <c r="Y23" s="2">
        <f>SUMIFS(Data[Value],Data[Account],$C23,Data[Date],"&gt;="&amp;Y$4,Data[Date],"&lt;"&amp;EDATE(Y$4,1))</f>
        <v>0</v>
      </c>
      <c r="Z23" s="2">
        <f>SUMIFS(Data[Value],Data[Account],$C23,Data[Date],"&gt;="&amp;Z$4,Data[Date],"&lt;"&amp;EDATE(Z$4,1))</f>
        <v>0</v>
      </c>
      <c r="AA23" s="2">
        <f>SUMIFS(Data[Value],Data[Account],$C23,Data[Date],"&gt;="&amp;AA$4,Data[Date],"&lt;"&amp;EDATE(AA$4,1))</f>
        <v>0</v>
      </c>
      <c r="AB23" s="2">
        <f>SUMIFS(Data[Value],Data[Account],$C23,Data[Date],"&gt;="&amp;AB$4,Data[Date],"&lt;"&amp;EDATE(AB$4,1))</f>
        <v>0</v>
      </c>
    </row>
    <row r="24" spans="2:28" x14ac:dyDescent="0.25">
      <c r="B24" s="3">
        <f>OrdersByAcc!B24</f>
        <v>20</v>
      </c>
      <c r="C24" t="str">
        <f>OrdersByAcc!C24</f>
        <v>Compunnel Software Group</v>
      </c>
      <c r="D24" s="2">
        <f t="shared" si="0"/>
        <v>160000</v>
      </c>
      <c r="E24" s="2">
        <f>SUMIFS(Data[Value],Data[Account],$C24,Data[Date],"&gt;="&amp;E$4,Data[Date],"&lt;"&amp;EDATE(E$4,1))</f>
        <v>0</v>
      </c>
      <c r="F24" s="2">
        <f>SUMIFS(Data[Value],Data[Account],$C24,Data[Date],"&gt;="&amp;F$4,Data[Date],"&lt;"&amp;EDATE(F$4,1))</f>
        <v>160000</v>
      </c>
      <c r="G24" s="2">
        <f>SUMIFS(Data[Value],Data[Account],$C24,Data[Date],"&gt;="&amp;G$4,Data[Date],"&lt;"&amp;EDATE(G$4,1))</f>
        <v>0</v>
      </c>
      <c r="H24" s="2">
        <f>SUMIFS(Data[Value],Data[Account],$C24,Data[Date],"&gt;="&amp;H$4,Data[Date],"&lt;"&amp;EDATE(H$4,1))</f>
        <v>0</v>
      </c>
      <c r="I24" s="2">
        <f>SUMIFS(Data[Value],Data[Account],$C24,Data[Date],"&gt;="&amp;I$4,Data[Date],"&lt;"&amp;EDATE(I$4,1))</f>
        <v>0</v>
      </c>
      <c r="J24" s="2">
        <f>SUMIFS(Data[Value],Data[Account],$C24,Data[Date],"&gt;="&amp;J$4,Data[Date],"&lt;"&amp;EDATE(J$4,1))</f>
        <v>0</v>
      </c>
      <c r="K24" s="2">
        <f>SUMIFS(Data[Value],Data[Account],$C24,Data[Date],"&gt;="&amp;K$4,Data[Date],"&lt;"&amp;EDATE(K$4,1))</f>
        <v>0</v>
      </c>
      <c r="L24" s="2">
        <f>SUMIFS(Data[Value],Data[Account],$C24,Data[Date],"&gt;="&amp;L$4,Data[Date],"&lt;"&amp;EDATE(L$4,1))</f>
        <v>0</v>
      </c>
      <c r="M24" s="2">
        <f>SUMIFS(Data[Value],Data[Account],$C24,Data[Date],"&gt;="&amp;M$4,Data[Date],"&lt;"&amp;EDATE(M$4,1))</f>
        <v>0</v>
      </c>
      <c r="N24" s="2">
        <f>SUMIFS(Data[Value],Data[Account],$C24,Data[Date],"&gt;="&amp;N$4,Data[Date],"&lt;"&amp;EDATE(N$4,1))</f>
        <v>0</v>
      </c>
      <c r="O24" s="2">
        <f>SUMIFS(Data[Value],Data[Account],$C24,Data[Date],"&gt;="&amp;O$4,Data[Date],"&lt;"&amp;EDATE(O$4,1))</f>
        <v>0</v>
      </c>
      <c r="P24" s="2">
        <f>SUMIFS(Data[Value],Data[Account],$C24,Data[Date],"&gt;="&amp;P$4,Data[Date],"&lt;"&amp;EDATE(P$4,1))</f>
        <v>0</v>
      </c>
      <c r="Q24" s="2">
        <f>SUMIFS(Data[Value],Data[Account],$C24,Data[Date],"&gt;="&amp;Q$4,Data[Date],"&lt;"&amp;EDATE(Q$4,1))</f>
        <v>0</v>
      </c>
      <c r="R24" s="2">
        <f>SUMIFS(Data[Value],Data[Account],$C24,Data[Date],"&gt;="&amp;R$4,Data[Date],"&lt;"&amp;EDATE(R$4,1))</f>
        <v>0</v>
      </c>
      <c r="S24" s="2">
        <f>SUMIFS(Data[Value],Data[Account],$C24,Data[Date],"&gt;="&amp;S$4,Data[Date],"&lt;"&amp;EDATE(S$4,1))</f>
        <v>0</v>
      </c>
      <c r="T24" s="2">
        <f>SUMIFS(Data[Value],Data[Account],$C24,Data[Date],"&gt;="&amp;T$4,Data[Date],"&lt;"&amp;EDATE(T$4,1))</f>
        <v>0</v>
      </c>
      <c r="U24" s="2">
        <f>SUMIFS(Data[Value],Data[Account],$C24,Data[Date],"&gt;="&amp;U$4,Data[Date],"&lt;"&amp;EDATE(U$4,1))</f>
        <v>0</v>
      </c>
      <c r="V24" s="2">
        <f>SUMIFS(Data[Value],Data[Account],$C24,Data[Date],"&gt;="&amp;V$4,Data[Date],"&lt;"&amp;EDATE(V$4,1))</f>
        <v>0</v>
      </c>
      <c r="W24" s="2">
        <f>SUMIFS(Data[Value],Data[Account],$C24,Data[Date],"&gt;="&amp;W$4,Data[Date],"&lt;"&amp;EDATE(W$4,1))</f>
        <v>0</v>
      </c>
      <c r="X24" s="2">
        <f>SUMIFS(Data[Value],Data[Account],$C24,Data[Date],"&gt;="&amp;X$4,Data[Date],"&lt;"&amp;EDATE(X$4,1))</f>
        <v>0</v>
      </c>
      <c r="Y24" s="2">
        <f>SUMIFS(Data[Value],Data[Account],$C24,Data[Date],"&gt;="&amp;Y$4,Data[Date],"&lt;"&amp;EDATE(Y$4,1))</f>
        <v>0</v>
      </c>
      <c r="Z24" s="2">
        <f>SUMIFS(Data[Value],Data[Account],$C24,Data[Date],"&gt;="&amp;Z$4,Data[Date],"&lt;"&amp;EDATE(Z$4,1))</f>
        <v>0</v>
      </c>
      <c r="AA24" s="2">
        <f>SUMIFS(Data[Value],Data[Account],$C24,Data[Date],"&gt;="&amp;AA$4,Data[Date],"&lt;"&amp;EDATE(AA$4,1))</f>
        <v>0</v>
      </c>
      <c r="AB24" s="2">
        <f>SUMIFS(Data[Value],Data[Account],$C24,Data[Date],"&gt;="&amp;AB$4,Data[Date],"&lt;"&amp;EDATE(AB$4,1))</f>
        <v>0</v>
      </c>
    </row>
    <row r="25" spans="2:28" x14ac:dyDescent="0.25">
      <c r="B25" s="3">
        <f>OrdersByAcc!B25</f>
        <v>21</v>
      </c>
      <c r="C25" t="str">
        <f>OrdersByAcc!C25</f>
        <v>Qualcomm Technologies</v>
      </c>
      <c r="D25" s="2">
        <f t="shared" si="0"/>
        <v>731649.5</v>
      </c>
      <c r="E25" s="2">
        <f>SUMIFS(Data[Value],Data[Account],$C25,Data[Date],"&gt;="&amp;E$4,Data[Date],"&lt;"&amp;EDATE(E$4,1))</f>
        <v>0</v>
      </c>
      <c r="F25" s="2">
        <f>SUMIFS(Data[Value],Data[Account],$C25,Data[Date],"&gt;="&amp;F$4,Data[Date],"&lt;"&amp;EDATE(F$4,1))</f>
        <v>20000</v>
      </c>
      <c r="G25" s="2">
        <f>SUMIFS(Data[Value],Data[Account],$C25,Data[Date],"&gt;="&amp;G$4,Data[Date],"&lt;"&amp;EDATE(G$4,1))</f>
        <v>49559</v>
      </c>
      <c r="H25" s="2">
        <f>SUMIFS(Data[Value],Data[Account],$C25,Data[Date],"&gt;="&amp;H$4,Data[Date],"&lt;"&amp;EDATE(H$4,1))</f>
        <v>66800</v>
      </c>
      <c r="I25" s="2">
        <f>SUMIFS(Data[Value],Data[Account],$C25,Data[Date],"&gt;="&amp;I$4,Data[Date],"&lt;"&amp;EDATE(I$4,1))</f>
        <v>33384</v>
      </c>
      <c r="J25" s="2">
        <f>SUMIFS(Data[Value],Data[Account],$C25,Data[Date],"&gt;="&amp;J$4,Data[Date],"&lt;"&amp;EDATE(J$4,1))</f>
        <v>0</v>
      </c>
      <c r="K25" s="2">
        <f>SUMIFS(Data[Value],Data[Account],$C25,Data[Date],"&gt;="&amp;K$4,Data[Date],"&lt;"&amp;EDATE(K$4,1))</f>
        <v>62953</v>
      </c>
      <c r="L25" s="2">
        <f>SUMIFS(Data[Value],Data[Account],$C25,Data[Date],"&gt;="&amp;L$4,Data[Date],"&lt;"&amp;EDATE(L$4,1))</f>
        <v>30104</v>
      </c>
      <c r="M25" s="2">
        <f>SUMIFS(Data[Value],Data[Account],$C25,Data[Date],"&gt;="&amp;M$4,Data[Date],"&lt;"&amp;EDATE(M$4,1))</f>
        <v>21802</v>
      </c>
      <c r="N25" s="2">
        <f>SUMIFS(Data[Value],Data[Account],$C25,Data[Date],"&gt;="&amp;N$4,Data[Date],"&lt;"&amp;EDATE(N$4,1))</f>
        <v>56633.3</v>
      </c>
      <c r="O25" s="2">
        <f>SUMIFS(Data[Value],Data[Account],$C25,Data[Date],"&gt;="&amp;O$4,Data[Date],"&lt;"&amp;EDATE(O$4,1))</f>
        <v>21604.799999999999</v>
      </c>
      <c r="P25" s="2">
        <f>SUMIFS(Data[Value],Data[Account],$C25,Data[Date],"&gt;="&amp;P$4,Data[Date],"&lt;"&amp;EDATE(P$4,1))</f>
        <v>25000</v>
      </c>
      <c r="Q25" s="2">
        <f>SUMIFS(Data[Value],Data[Account],$C25,Data[Date],"&gt;="&amp;Q$4,Data[Date],"&lt;"&amp;EDATE(Q$4,1))</f>
        <v>66486</v>
      </c>
      <c r="R25" s="2">
        <f>SUMIFS(Data[Value],Data[Account],$C25,Data[Date],"&gt;="&amp;R$4,Data[Date],"&lt;"&amp;EDATE(R$4,1))</f>
        <v>12130</v>
      </c>
      <c r="S25" s="2">
        <f>SUMIFS(Data[Value],Data[Account],$C25,Data[Date],"&gt;="&amp;S$4,Data[Date],"&lt;"&amp;EDATE(S$4,1))</f>
        <v>51000</v>
      </c>
      <c r="T25" s="2">
        <f>SUMIFS(Data[Value],Data[Account],$C25,Data[Date],"&gt;="&amp;T$4,Data[Date],"&lt;"&amp;EDATE(T$4,1))</f>
        <v>26538</v>
      </c>
      <c r="U25" s="2">
        <f>SUMIFS(Data[Value],Data[Account],$C25,Data[Date],"&gt;="&amp;U$4,Data[Date],"&lt;"&amp;EDATE(U$4,1))</f>
        <v>30762</v>
      </c>
      <c r="V25" s="2">
        <f>SUMIFS(Data[Value],Data[Account],$C25,Data[Date],"&gt;="&amp;V$4,Data[Date],"&lt;"&amp;EDATE(V$4,1))</f>
        <v>92801.4</v>
      </c>
      <c r="W25" s="2">
        <f>SUMIFS(Data[Value],Data[Account],$C25,Data[Date],"&gt;="&amp;W$4,Data[Date],"&lt;"&amp;EDATE(W$4,1))</f>
        <v>29092</v>
      </c>
      <c r="X25" s="2">
        <f>SUMIFS(Data[Value],Data[Account],$C25,Data[Date],"&gt;="&amp;X$4,Data[Date],"&lt;"&amp;EDATE(X$4,1))</f>
        <v>10000</v>
      </c>
      <c r="Y25" s="2">
        <f>SUMIFS(Data[Value],Data[Account],$C25,Data[Date],"&gt;="&amp;Y$4,Data[Date],"&lt;"&amp;EDATE(Y$4,1))</f>
        <v>25000</v>
      </c>
      <c r="Z25" s="2">
        <f>SUMIFS(Data[Value],Data[Account],$C25,Data[Date],"&gt;="&amp;Z$4,Data[Date],"&lt;"&amp;EDATE(Z$4,1))</f>
        <v>0</v>
      </c>
      <c r="AA25" s="2">
        <f>SUMIFS(Data[Value],Data[Account],$C25,Data[Date],"&gt;="&amp;AA$4,Data[Date],"&lt;"&amp;EDATE(AA$4,1))</f>
        <v>0</v>
      </c>
      <c r="AB25" s="2">
        <f>SUMIFS(Data[Value],Data[Account],$C25,Data[Date],"&gt;="&amp;AB$4,Data[Date],"&lt;"&amp;EDATE(AB$4,1))</f>
        <v>0</v>
      </c>
    </row>
    <row r="26" spans="2:28" x14ac:dyDescent="0.25">
      <c r="B26" s="3">
        <f>OrdersByAcc!B26</f>
        <v>22</v>
      </c>
      <c r="C26" t="str">
        <f>OrdersByAcc!C26</f>
        <v>Salesforce.Com</v>
      </c>
      <c r="D26" s="2">
        <f t="shared" si="0"/>
        <v>1644105.774</v>
      </c>
      <c r="E26" s="2">
        <f>SUMIFS(Data[Value],Data[Account],$C26,Data[Date],"&gt;="&amp;E$4,Data[Date],"&lt;"&amp;EDATE(E$4,1))</f>
        <v>0</v>
      </c>
      <c r="F26" s="2">
        <f>SUMIFS(Data[Value],Data[Account],$C26,Data[Date],"&gt;="&amp;F$4,Data[Date],"&lt;"&amp;EDATE(F$4,1))</f>
        <v>2250</v>
      </c>
      <c r="G26" s="2">
        <f>SUMIFS(Data[Value],Data[Account],$C26,Data[Date],"&gt;="&amp;G$4,Data[Date],"&lt;"&amp;EDATE(G$4,1))</f>
        <v>37172.199999999997</v>
      </c>
      <c r="H26" s="2">
        <f>SUMIFS(Data[Value],Data[Account],$C26,Data[Date],"&gt;="&amp;H$4,Data[Date],"&lt;"&amp;EDATE(H$4,1))</f>
        <v>0</v>
      </c>
      <c r="I26" s="2">
        <f>SUMIFS(Data[Value],Data[Account],$C26,Data[Date],"&gt;="&amp;I$4,Data[Date],"&lt;"&amp;EDATE(I$4,1))</f>
        <v>773150</v>
      </c>
      <c r="J26" s="2">
        <f>SUMIFS(Data[Value],Data[Account],$C26,Data[Date],"&gt;="&amp;J$4,Data[Date],"&lt;"&amp;EDATE(J$4,1))</f>
        <v>41000</v>
      </c>
      <c r="K26" s="2">
        <f>SUMIFS(Data[Value],Data[Account],$C26,Data[Date],"&gt;="&amp;K$4,Data[Date],"&lt;"&amp;EDATE(K$4,1))</f>
        <v>55110</v>
      </c>
      <c r="L26" s="2">
        <f>SUMIFS(Data[Value],Data[Account],$C26,Data[Date],"&gt;="&amp;L$4,Data[Date],"&lt;"&amp;EDATE(L$4,1))</f>
        <v>50000</v>
      </c>
      <c r="M26" s="2">
        <f>SUMIFS(Data[Value],Data[Account],$C26,Data[Date],"&gt;="&amp;M$4,Data[Date],"&lt;"&amp;EDATE(M$4,1))</f>
        <v>49973</v>
      </c>
      <c r="N26" s="2">
        <f>SUMIFS(Data[Value],Data[Account],$C26,Data[Date],"&gt;="&amp;N$4,Data[Date],"&lt;"&amp;EDATE(N$4,1))</f>
        <v>99243</v>
      </c>
      <c r="O26" s="2">
        <f>SUMIFS(Data[Value],Data[Account],$C26,Data[Date],"&gt;="&amp;O$4,Data[Date],"&lt;"&amp;EDATE(O$4,1))</f>
        <v>99565.2</v>
      </c>
      <c r="P26" s="2">
        <f>SUMIFS(Data[Value],Data[Account],$C26,Data[Date],"&gt;="&amp;P$4,Data[Date],"&lt;"&amp;EDATE(P$4,1))</f>
        <v>95997.5</v>
      </c>
      <c r="Q26" s="2">
        <f>SUMIFS(Data[Value],Data[Account],$C26,Data[Date],"&gt;="&amp;Q$4,Data[Date],"&lt;"&amp;EDATE(Q$4,1))</f>
        <v>295456.87400000001</v>
      </c>
      <c r="R26" s="2">
        <f>SUMIFS(Data[Value],Data[Account],$C26,Data[Date],"&gt;="&amp;R$4,Data[Date],"&lt;"&amp;EDATE(R$4,1))</f>
        <v>33928</v>
      </c>
      <c r="S26" s="2">
        <f>SUMIFS(Data[Value],Data[Account],$C26,Data[Date],"&gt;="&amp;S$4,Data[Date],"&lt;"&amp;EDATE(S$4,1))</f>
        <v>0</v>
      </c>
      <c r="T26" s="2">
        <f>SUMIFS(Data[Value],Data[Account],$C26,Data[Date],"&gt;="&amp;T$4,Data[Date],"&lt;"&amp;EDATE(T$4,1))</f>
        <v>0</v>
      </c>
      <c r="U26" s="2">
        <f>SUMIFS(Data[Value],Data[Account],$C26,Data[Date],"&gt;="&amp;U$4,Data[Date],"&lt;"&amp;EDATE(U$4,1))</f>
        <v>0</v>
      </c>
      <c r="V26" s="2">
        <f>SUMIFS(Data[Value],Data[Account],$C26,Data[Date],"&gt;="&amp;V$4,Data[Date],"&lt;"&amp;EDATE(V$4,1))</f>
        <v>0</v>
      </c>
      <c r="W26" s="2">
        <f>SUMIFS(Data[Value],Data[Account],$C26,Data[Date],"&gt;="&amp;W$4,Data[Date],"&lt;"&amp;EDATE(W$4,1))</f>
        <v>0</v>
      </c>
      <c r="X26" s="2">
        <f>SUMIFS(Data[Value],Data[Account],$C26,Data[Date],"&gt;="&amp;X$4,Data[Date],"&lt;"&amp;EDATE(X$4,1))</f>
        <v>0</v>
      </c>
      <c r="Y26" s="2">
        <f>SUMIFS(Data[Value],Data[Account],$C26,Data[Date],"&gt;="&amp;Y$4,Data[Date],"&lt;"&amp;EDATE(Y$4,1))</f>
        <v>11260</v>
      </c>
      <c r="Z26" s="2">
        <f>SUMIFS(Data[Value],Data[Account],$C26,Data[Date],"&gt;="&amp;Z$4,Data[Date],"&lt;"&amp;EDATE(Z$4,1))</f>
        <v>0</v>
      </c>
      <c r="AA26" s="2">
        <f>SUMIFS(Data[Value],Data[Account],$C26,Data[Date],"&gt;="&amp;AA$4,Data[Date],"&lt;"&amp;EDATE(AA$4,1))</f>
        <v>0</v>
      </c>
      <c r="AB26" s="2">
        <f>SUMIFS(Data[Value],Data[Account],$C26,Data[Date],"&gt;="&amp;AB$4,Data[Date],"&lt;"&amp;EDATE(AB$4,1))</f>
        <v>0</v>
      </c>
    </row>
    <row r="27" spans="2:28" x14ac:dyDescent="0.25">
      <c r="B27" s="3">
        <f>OrdersByAcc!B27</f>
        <v>23</v>
      </c>
      <c r="C27" t="str">
        <f>OrdersByAcc!C27</f>
        <v>Tech Mahindra</v>
      </c>
      <c r="D27" s="2">
        <f t="shared" si="0"/>
        <v>722276</v>
      </c>
      <c r="E27" s="2">
        <f>SUMIFS(Data[Value],Data[Account],$C27,Data[Date],"&gt;="&amp;E$4,Data[Date],"&lt;"&amp;EDATE(E$4,1))</f>
        <v>0</v>
      </c>
      <c r="F27" s="2">
        <f>SUMIFS(Data[Value],Data[Account],$C27,Data[Date],"&gt;="&amp;F$4,Data[Date],"&lt;"&amp;EDATE(F$4,1))</f>
        <v>24707</v>
      </c>
      <c r="G27" s="2">
        <f>SUMIFS(Data[Value],Data[Account],$C27,Data[Date],"&gt;="&amp;G$4,Data[Date],"&lt;"&amp;EDATE(G$4,1))</f>
        <v>47739</v>
      </c>
      <c r="H27" s="2">
        <f>SUMIFS(Data[Value],Data[Account],$C27,Data[Date],"&gt;="&amp;H$4,Data[Date],"&lt;"&amp;EDATE(H$4,1))</f>
        <v>35000</v>
      </c>
      <c r="I27" s="2">
        <f>SUMIFS(Data[Value],Data[Account],$C27,Data[Date],"&gt;="&amp;I$4,Data[Date],"&lt;"&amp;EDATE(I$4,1))</f>
        <v>36000</v>
      </c>
      <c r="J27" s="2">
        <f>SUMIFS(Data[Value],Data[Account],$C27,Data[Date],"&gt;="&amp;J$4,Data[Date],"&lt;"&amp;EDATE(J$4,1))</f>
        <v>25000</v>
      </c>
      <c r="K27" s="2">
        <f>SUMIFS(Data[Value],Data[Account],$C27,Data[Date],"&gt;="&amp;K$4,Data[Date],"&lt;"&amp;EDATE(K$4,1))</f>
        <v>40060</v>
      </c>
      <c r="L27" s="2">
        <f>SUMIFS(Data[Value],Data[Account],$C27,Data[Date],"&gt;="&amp;L$4,Data[Date],"&lt;"&amp;EDATE(L$4,1))</f>
        <v>34659</v>
      </c>
      <c r="M27" s="2">
        <f>SUMIFS(Data[Value],Data[Account],$C27,Data[Date],"&gt;="&amp;M$4,Data[Date],"&lt;"&amp;EDATE(M$4,1))</f>
        <v>34890</v>
      </c>
      <c r="N27" s="2">
        <f>SUMIFS(Data[Value],Data[Account],$C27,Data[Date],"&gt;="&amp;N$4,Data[Date],"&lt;"&amp;EDATE(N$4,1))</f>
        <v>35678</v>
      </c>
      <c r="O27" s="2">
        <f>SUMIFS(Data[Value],Data[Account],$C27,Data[Date],"&gt;="&amp;O$4,Data[Date],"&lt;"&amp;EDATE(O$4,1))</f>
        <v>0</v>
      </c>
      <c r="P27" s="2">
        <f>SUMIFS(Data[Value],Data[Account],$C27,Data[Date],"&gt;="&amp;P$4,Data[Date],"&lt;"&amp;EDATE(P$4,1))</f>
        <v>17676</v>
      </c>
      <c r="Q27" s="2">
        <f>SUMIFS(Data[Value],Data[Account],$C27,Data[Date],"&gt;="&amp;Q$4,Data[Date],"&lt;"&amp;EDATE(Q$4,1))</f>
        <v>30081</v>
      </c>
      <c r="R27" s="2">
        <f>SUMIFS(Data[Value],Data[Account],$C27,Data[Date],"&gt;="&amp;R$4,Data[Date],"&lt;"&amp;EDATE(R$4,1))</f>
        <v>100952</v>
      </c>
      <c r="S27" s="2">
        <f>SUMIFS(Data[Value],Data[Account],$C27,Data[Date],"&gt;="&amp;S$4,Data[Date],"&lt;"&amp;EDATE(S$4,1))</f>
        <v>35000</v>
      </c>
      <c r="T27" s="2">
        <f>SUMIFS(Data[Value],Data[Account],$C27,Data[Date],"&gt;="&amp;T$4,Data[Date],"&lt;"&amp;EDATE(T$4,1))</f>
        <v>35000</v>
      </c>
      <c r="U27" s="2">
        <f>SUMIFS(Data[Value],Data[Account],$C27,Data[Date],"&gt;="&amp;U$4,Data[Date],"&lt;"&amp;EDATE(U$4,1))</f>
        <v>33671</v>
      </c>
      <c r="V27" s="2">
        <f>SUMIFS(Data[Value],Data[Account],$C27,Data[Date],"&gt;="&amp;V$4,Data[Date],"&lt;"&amp;EDATE(V$4,1))</f>
        <v>35000</v>
      </c>
      <c r="W27" s="2">
        <f>SUMIFS(Data[Value],Data[Account],$C27,Data[Date],"&gt;="&amp;W$4,Data[Date],"&lt;"&amp;EDATE(W$4,1))</f>
        <v>0</v>
      </c>
      <c r="X27" s="2">
        <f>SUMIFS(Data[Value],Data[Account],$C27,Data[Date],"&gt;="&amp;X$4,Data[Date],"&lt;"&amp;EDATE(X$4,1))</f>
        <v>91938</v>
      </c>
      <c r="Y27" s="2">
        <f>SUMIFS(Data[Value],Data[Account],$C27,Data[Date],"&gt;="&amp;Y$4,Data[Date],"&lt;"&amp;EDATE(Y$4,1))</f>
        <v>29225</v>
      </c>
      <c r="Z27" s="2">
        <f>SUMIFS(Data[Value],Data[Account],$C27,Data[Date],"&gt;="&amp;Z$4,Data[Date],"&lt;"&amp;EDATE(Z$4,1))</f>
        <v>0</v>
      </c>
      <c r="AA27" s="2">
        <f>SUMIFS(Data[Value],Data[Account],$C27,Data[Date],"&gt;="&amp;AA$4,Data[Date],"&lt;"&amp;EDATE(AA$4,1))</f>
        <v>0</v>
      </c>
      <c r="AB27" s="2">
        <f>SUMIFS(Data[Value],Data[Account],$C27,Data[Date],"&gt;="&amp;AB$4,Data[Date],"&lt;"&amp;EDATE(AB$4,1))</f>
        <v>0</v>
      </c>
    </row>
    <row r="28" spans="2:28" x14ac:dyDescent="0.25">
      <c r="B28" s="3">
        <f>OrdersByAcc!B28</f>
        <v>24</v>
      </c>
      <c r="C28" t="str">
        <f>OrdersByAcc!C28</f>
        <v>Cisco Systems</v>
      </c>
      <c r="D28" s="2">
        <f t="shared" si="0"/>
        <v>315512</v>
      </c>
      <c r="E28" s="2">
        <f>SUMIFS(Data[Value],Data[Account],$C28,Data[Date],"&gt;="&amp;E$4,Data[Date],"&lt;"&amp;EDATE(E$4,1))</f>
        <v>0</v>
      </c>
      <c r="F28" s="2">
        <f>SUMIFS(Data[Value],Data[Account],$C28,Data[Date],"&gt;="&amp;F$4,Data[Date],"&lt;"&amp;EDATE(F$4,1))</f>
        <v>75087</v>
      </c>
      <c r="G28" s="2">
        <f>SUMIFS(Data[Value],Data[Account],$C28,Data[Date],"&gt;="&amp;G$4,Data[Date],"&lt;"&amp;EDATE(G$4,1))</f>
        <v>0</v>
      </c>
      <c r="H28" s="2">
        <f>SUMIFS(Data[Value],Data[Account],$C28,Data[Date],"&gt;="&amp;H$4,Data[Date],"&lt;"&amp;EDATE(H$4,1))</f>
        <v>151625</v>
      </c>
      <c r="I28" s="2">
        <f>SUMIFS(Data[Value],Data[Account],$C28,Data[Date],"&gt;="&amp;I$4,Data[Date],"&lt;"&amp;EDATE(I$4,1))</f>
        <v>0</v>
      </c>
      <c r="J28" s="2">
        <f>SUMIFS(Data[Value],Data[Account],$C28,Data[Date],"&gt;="&amp;J$4,Data[Date],"&lt;"&amp;EDATE(J$4,1))</f>
        <v>88800</v>
      </c>
      <c r="K28" s="2">
        <f>SUMIFS(Data[Value],Data[Account],$C28,Data[Date],"&gt;="&amp;K$4,Data[Date],"&lt;"&amp;EDATE(K$4,1))</f>
        <v>0</v>
      </c>
      <c r="L28" s="2">
        <f>SUMIFS(Data[Value],Data[Account],$C28,Data[Date],"&gt;="&amp;L$4,Data[Date],"&lt;"&amp;EDATE(L$4,1))</f>
        <v>0</v>
      </c>
      <c r="M28" s="2">
        <f>SUMIFS(Data[Value],Data[Account],$C28,Data[Date],"&gt;="&amp;M$4,Data[Date],"&lt;"&amp;EDATE(M$4,1))</f>
        <v>0</v>
      </c>
      <c r="N28" s="2">
        <f>SUMIFS(Data[Value],Data[Account],$C28,Data[Date],"&gt;="&amp;N$4,Data[Date],"&lt;"&amp;EDATE(N$4,1))</f>
        <v>0</v>
      </c>
      <c r="O28" s="2">
        <f>SUMIFS(Data[Value],Data[Account],$C28,Data[Date],"&gt;="&amp;O$4,Data[Date],"&lt;"&amp;EDATE(O$4,1))</f>
        <v>0</v>
      </c>
      <c r="P28" s="2">
        <f>SUMIFS(Data[Value],Data[Account],$C28,Data[Date],"&gt;="&amp;P$4,Data[Date],"&lt;"&amp;EDATE(P$4,1))</f>
        <v>0</v>
      </c>
      <c r="Q28" s="2">
        <f>SUMIFS(Data[Value],Data[Account],$C28,Data[Date],"&gt;="&amp;Q$4,Data[Date],"&lt;"&amp;EDATE(Q$4,1))</f>
        <v>0</v>
      </c>
      <c r="R28" s="2">
        <f>SUMIFS(Data[Value],Data[Account],$C28,Data[Date],"&gt;="&amp;R$4,Data[Date],"&lt;"&amp;EDATE(R$4,1))</f>
        <v>0</v>
      </c>
      <c r="S28" s="2">
        <f>SUMIFS(Data[Value],Data[Account],$C28,Data[Date],"&gt;="&amp;S$4,Data[Date],"&lt;"&amp;EDATE(S$4,1))</f>
        <v>0</v>
      </c>
      <c r="T28" s="2">
        <f>SUMIFS(Data[Value],Data[Account],$C28,Data[Date],"&gt;="&amp;T$4,Data[Date],"&lt;"&amp;EDATE(T$4,1))</f>
        <v>0</v>
      </c>
      <c r="U28" s="2">
        <f>SUMIFS(Data[Value],Data[Account],$C28,Data[Date],"&gt;="&amp;U$4,Data[Date],"&lt;"&amp;EDATE(U$4,1))</f>
        <v>0</v>
      </c>
      <c r="V28" s="2">
        <f>SUMIFS(Data[Value],Data[Account],$C28,Data[Date],"&gt;="&amp;V$4,Data[Date],"&lt;"&amp;EDATE(V$4,1))</f>
        <v>0</v>
      </c>
      <c r="W28" s="2">
        <f>SUMIFS(Data[Value],Data[Account],$C28,Data[Date],"&gt;="&amp;W$4,Data[Date],"&lt;"&amp;EDATE(W$4,1))</f>
        <v>0</v>
      </c>
      <c r="X28" s="2">
        <f>SUMIFS(Data[Value],Data[Account],$C28,Data[Date],"&gt;="&amp;X$4,Data[Date],"&lt;"&amp;EDATE(X$4,1))</f>
        <v>0</v>
      </c>
      <c r="Y28" s="2">
        <f>SUMIFS(Data[Value],Data[Account],$C28,Data[Date],"&gt;="&amp;Y$4,Data[Date],"&lt;"&amp;EDATE(Y$4,1))</f>
        <v>0</v>
      </c>
      <c r="Z28" s="2">
        <f>SUMIFS(Data[Value],Data[Account],$C28,Data[Date],"&gt;="&amp;Z$4,Data[Date],"&lt;"&amp;EDATE(Z$4,1))</f>
        <v>0</v>
      </c>
      <c r="AA28" s="2">
        <f>SUMIFS(Data[Value],Data[Account],$C28,Data[Date],"&gt;="&amp;AA$4,Data[Date],"&lt;"&amp;EDATE(AA$4,1))</f>
        <v>0</v>
      </c>
      <c r="AB28" s="2">
        <f>SUMIFS(Data[Value],Data[Account],$C28,Data[Date],"&gt;="&amp;AB$4,Data[Date],"&lt;"&amp;EDATE(AB$4,1))</f>
        <v>0</v>
      </c>
    </row>
    <row r="29" spans="2:28" x14ac:dyDescent="0.25">
      <c r="B29" s="3">
        <f>OrdersByAcc!B29</f>
        <v>25</v>
      </c>
      <c r="C29" t="str">
        <f>OrdersByAcc!C29</f>
        <v>Goldman Sachs &amp;</v>
      </c>
      <c r="D29" s="2">
        <f t="shared" si="0"/>
        <v>1701063.6</v>
      </c>
      <c r="E29" s="2">
        <f>SUMIFS(Data[Value],Data[Account],$C29,Data[Date],"&gt;="&amp;E$4,Data[Date],"&lt;"&amp;EDATE(E$4,1))</f>
        <v>0</v>
      </c>
      <c r="F29" s="2">
        <f>SUMIFS(Data[Value],Data[Account],$C29,Data[Date],"&gt;="&amp;F$4,Data[Date],"&lt;"&amp;EDATE(F$4,1))</f>
        <v>49942</v>
      </c>
      <c r="G29" s="2">
        <f>SUMIFS(Data[Value],Data[Account],$C29,Data[Date],"&gt;="&amp;G$4,Data[Date],"&lt;"&amp;EDATE(G$4,1))</f>
        <v>97340</v>
      </c>
      <c r="H29" s="2">
        <f>SUMIFS(Data[Value],Data[Account],$C29,Data[Date],"&gt;="&amp;H$4,Data[Date],"&lt;"&amp;EDATE(H$4,1))</f>
        <v>74809</v>
      </c>
      <c r="I29" s="2">
        <f>SUMIFS(Data[Value],Data[Account],$C29,Data[Date],"&gt;="&amp;I$4,Data[Date],"&lt;"&amp;EDATE(I$4,1))</f>
        <v>47920</v>
      </c>
      <c r="J29" s="2">
        <f>SUMIFS(Data[Value],Data[Account],$C29,Data[Date],"&gt;="&amp;J$4,Data[Date],"&lt;"&amp;EDATE(J$4,1))</f>
        <v>74333</v>
      </c>
      <c r="K29" s="2">
        <f>SUMIFS(Data[Value],Data[Account],$C29,Data[Date],"&gt;="&amp;K$4,Data[Date],"&lt;"&amp;EDATE(K$4,1))</f>
        <v>0</v>
      </c>
      <c r="L29" s="2">
        <f>SUMIFS(Data[Value],Data[Account],$C29,Data[Date],"&gt;="&amp;L$4,Data[Date],"&lt;"&amp;EDATE(L$4,1))</f>
        <v>24972</v>
      </c>
      <c r="M29" s="2">
        <f>SUMIFS(Data[Value],Data[Account],$C29,Data[Date],"&gt;="&amp;M$4,Data[Date],"&lt;"&amp;EDATE(M$4,1))</f>
        <v>117754</v>
      </c>
      <c r="N29" s="2">
        <f>SUMIFS(Data[Value],Data[Account],$C29,Data[Date],"&gt;="&amp;N$4,Data[Date],"&lt;"&amp;EDATE(N$4,1))</f>
        <v>106665</v>
      </c>
      <c r="O29" s="2">
        <f>SUMIFS(Data[Value],Data[Account],$C29,Data[Date],"&gt;="&amp;O$4,Data[Date],"&lt;"&amp;EDATE(O$4,1))</f>
        <v>49975</v>
      </c>
      <c r="P29" s="2">
        <f>SUMIFS(Data[Value],Data[Account],$C29,Data[Date],"&gt;="&amp;P$4,Data[Date],"&lt;"&amp;EDATE(P$4,1))</f>
        <v>64924</v>
      </c>
      <c r="Q29" s="2">
        <f>SUMIFS(Data[Value],Data[Account],$C29,Data[Date],"&gt;="&amp;Q$4,Data[Date],"&lt;"&amp;EDATE(Q$4,1))</f>
        <v>67167.5</v>
      </c>
      <c r="R29" s="2">
        <f>SUMIFS(Data[Value],Data[Account],$C29,Data[Date],"&gt;="&amp;R$4,Data[Date],"&lt;"&amp;EDATE(R$4,1))</f>
        <v>176927</v>
      </c>
      <c r="S29" s="2">
        <f>SUMIFS(Data[Value],Data[Account],$C29,Data[Date],"&gt;="&amp;S$4,Data[Date],"&lt;"&amp;EDATE(S$4,1))</f>
        <v>118471</v>
      </c>
      <c r="T29" s="2">
        <f>SUMIFS(Data[Value],Data[Account],$C29,Data[Date],"&gt;="&amp;T$4,Data[Date],"&lt;"&amp;EDATE(T$4,1))</f>
        <v>131958.1</v>
      </c>
      <c r="U29" s="2">
        <f>SUMIFS(Data[Value],Data[Account],$C29,Data[Date],"&gt;="&amp;U$4,Data[Date],"&lt;"&amp;EDATE(U$4,1))</f>
        <v>56792</v>
      </c>
      <c r="V29" s="2">
        <f>SUMIFS(Data[Value],Data[Account],$C29,Data[Date],"&gt;="&amp;V$4,Data[Date],"&lt;"&amp;EDATE(V$4,1))</f>
        <v>153715</v>
      </c>
      <c r="W29" s="2">
        <f>SUMIFS(Data[Value],Data[Account],$C29,Data[Date],"&gt;="&amp;W$4,Data[Date],"&lt;"&amp;EDATE(W$4,1))</f>
        <v>93770</v>
      </c>
      <c r="X29" s="2">
        <f>SUMIFS(Data[Value],Data[Account],$C29,Data[Date],"&gt;="&amp;X$4,Data[Date],"&lt;"&amp;EDATE(X$4,1))</f>
        <v>51924</v>
      </c>
      <c r="Y29" s="2">
        <f>SUMIFS(Data[Value],Data[Account],$C29,Data[Date],"&gt;="&amp;Y$4,Data[Date],"&lt;"&amp;EDATE(Y$4,1))</f>
        <v>141705</v>
      </c>
      <c r="Z29" s="2">
        <f>SUMIFS(Data[Value],Data[Account],$C29,Data[Date],"&gt;="&amp;Z$4,Data[Date],"&lt;"&amp;EDATE(Z$4,1))</f>
        <v>0</v>
      </c>
      <c r="AA29" s="2">
        <f>SUMIFS(Data[Value],Data[Account],$C29,Data[Date],"&gt;="&amp;AA$4,Data[Date],"&lt;"&amp;EDATE(AA$4,1))</f>
        <v>0</v>
      </c>
      <c r="AB29" s="2">
        <f>SUMIFS(Data[Value],Data[Account],$C29,Data[Date],"&gt;="&amp;AB$4,Data[Date],"&lt;"&amp;EDATE(AB$4,1))</f>
        <v>0</v>
      </c>
    </row>
    <row r="30" spans="2:28" x14ac:dyDescent="0.25">
      <c r="B30" s="3">
        <f>OrdersByAcc!B30</f>
        <v>26</v>
      </c>
      <c r="C30" t="str">
        <f>OrdersByAcc!C30</f>
        <v>Deloitte &amp; Touche</v>
      </c>
      <c r="D30" s="2">
        <f t="shared" si="0"/>
        <v>851716.147</v>
      </c>
      <c r="E30" s="2">
        <f>SUMIFS(Data[Value],Data[Account],$C30,Data[Date],"&gt;="&amp;E$4,Data[Date],"&lt;"&amp;EDATE(E$4,1))</f>
        <v>0</v>
      </c>
      <c r="F30" s="2">
        <f>SUMIFS(Data[Value],Data[Account],$C30,Data[Date],"&gt;="&amp;F$4,Data[Date],"&lt;"&amp;EDATE(F$4,1))</f>
        <v>34948</v>
      </c>
      <c r="G30" s="2">
        <f>SUMIFS(Data[Value],Data[Account],$C30,Data[Date],"&gt;="&amp;G$4,Data[Date],"&lt;"&amp;EDATE(G$4,1))</f>
        <v>40167</v>
      </c>
      <c r="H30" s="2">
        <f>SUMIFS(Data[Value],Data[Account],$C30,Data[Date],"&gt;="&amp;H$4,Data[Date],"&lt;"&amp;EDATE(H$4,1))</f>
        <v>33727</v>
      </c>
      <c r="I30" s="2">
        <f>SUMIFS(Data[Value],Data[Account],$C30,Data[Date],"&gt;="&amp;I$4,Data[Date],"&lt;"&amp;EDATE(I$4,1))</f>
        <v>42844</v>
      </c>
      <c r="J30" s="2">
        <f>SUMIFS(Data[Value],Data[Account],$C30,Data[Date],"&gt;="&amp;J$4,Data[Date],"&lt;"&amp;EDATE(J$4,1))</f>
        <v>52832</v>
      </c>
      <c r="K30" s="2">
        <f>SUMIFS(Data[Value],Data[Account],$C30,Data[Date],"&gt;="&amp;K$4,Data[Date],"&lt;"&amp;EDATE(K$4,1))</f>
        <v>48601</v>
      </c>
      <c r="L30" s="2">
        <f>SUMIFS(Data[Value],Data[Account],$C30,Data[Date],"&gt;="&amp;L$4,Data[Date],"&lt;"&amp;EDATE(L$4,1))</f>
        <v>36912</v>
      </c>
      <c r="M30" s="2">
        <f>SUMIFS(Data[Value],Data[Account],$C30,Data[Date],"&gt;="&amp;M$4,Data[Date],"&lt;"&amp;EDATE(M$4,1))</f>
        <v>41642</v>
      </c>
      <c r="N30" s="2">
        <f>SUMIFS(Data[Value],Data[Account],$C30,Data[Date],"&gt;="&amp;N$4,Data[Date],"&lt;"&amp;EDATE(N$4,1))</f>
        <v>40416</v>
      </c>
      <c r="O30" s="2">
        <f>SUMIFS(Data[Value],Data[Account],$C30,Data[Date],"&gt;="&amp;O$4,Data[Date],"&lt;"&amp;EDATE(O$4,1))</f>
        <v>31506</v>
      </c>
      <c r="P30" s="2">
        <f>SUMIFS(Data[Value],Data[Account],$C30,Data[Date],"&gt;="&amp;P$4,Data[Date],"&lt;"&amp;EDATE(P$4,1))</f>
        <v>31699</v>
      </c>
      <c r="Q30" s="2">
        <f>SUMIFS(Data[Value],Data[Account],$C30,Data[Date],"&gt;="&amp;Q$4,Data[Date],"&lt;"&amp;EDATE(Q$4,1))</f>
        <v>15176</v>
      </c>
      <c r="R30" s="2">
        <f>SUMIFS(Data[Value],Data[Account],$C30,Data[Date],"&gt;="&amp;R$4,Data[Date],"&lt;"&amp;EDATE(R$4,1))</f>
        <v>64236</v>
      </c>
      <c r="S30" s="2">
        <f>SUMIFS(Data[Value],Data[Account],$C30,Data[Date],"&gt;="&amp;S$4,Data[Date],"&lt;"&amp;EDATE(S$4,1))</f>
        <v>86266</v>
      </c>
      <c r="T30" s="2">
        <f>SUMIFS(Data[Value],Data[Account],$C30,Data[Date],"&gt;="&amp;T$4,Data[Date],"&lt;"&amp;EDATE(T$4,1))</f>
        <v>54296.9</v>
      </c>
      <c r="U30" s="2">
        <f>SUMIFS(Data[Value],Data[Account],$C30,Data[Date],"&gt;="&amp;U$4,Data[Date],"&lt;"&amp;EDATE(U$4,1))</f>
        <v>38356.449999999997</v>
      </c>
      <c r="V30" s="2">
        <f>SUMIFS(Data[Value],Data[Account],$C30,Data[Date],"&gt;="&amp;V$4,Data[Date],"&lt;"&amp;EDATE(V$4,1))</f>
        <v>79697.325000000012</v>
      </c>
      <c r="W30" s="2">
        <f>SUMIFS(Data[Value],Data[Account],$C30,Data[Date],"&gt;="&amp;W$4,Data[Date],"&lt;"&amp;EDATE(W$4,1))</f>
        <v>21332</v>
      </c>
      <c r="X30" s="2">
        <f>SUMIFS(Data[Value],Data[Account],$C30,Data[Date],"&gt;="&amp;X$4,Data[Date],"&lt;"&amp;EDATE(X$4,1))</f>
        <v>49361.472000000002</v>
      </c>
      <c r="Y30" s="2">
        <f>SUMIFS(Data[Value],Data[Account],$C30,Data[Date],"&gt;="&amp;Y$4,Data[Date],"&lt;"&amp;EDATE(Y$4,1))</f>
        <v>7700</v>
      </c>
      <c r="Z30" s="2">
        <f>SUMIFS(Data[Value],Data[Account],$C30,Data[Date],"&gt;="&amp;Z$4,Data[Date],"&lt;"&amp;EDATE(Z$4,1))</f>
        <v>0</v>
      </c>
      <c r="AA30" s="2">
        <f>SUMIFS(Data[Value],Data[Account],$C30,Data[Date],"&gt;="&amp;AA$4,Data[Date],"&lt;"&amp;EDATE(AA$4,1))</f>
        <v>0</v>
      </c>
      <c r="AB30" s="2">
        <f>SUMIFS(Data[Value],Data[Account],$C30,Data[Date],"&gt;="&amp;AB$4,Data[Date],"&lt;"&amp;EDATE(AB$4,1))</f>
        <v>0</v>
      </c>
    </row>
    <row r="31" spans="2:28" x14ac:dyDescent="0.25">
      <c r="B31" s="3">
        <f>OrdersByAcc!B31</f>
        <v>27</v>
      </c>
      <c r="C31" t="str">
        <f>OrdersByAcc!C31</f>
        <v>Mphasis</v>
      </c>
      <c r="D31" s="2">
        <f t="shared" si="0"/>
        <v>1592203.6</v>
      </c>
      <c r="E31" s="2">
        <f>SUMIFS(Data[Value],Data[Account],$C31,Data[Date],"&gt;="&amp;E$4,Data[Date],"&lt;"&amp;EDATE(E$4,1))</f>
        <v>0</v>
      </c>
      <c r="F31" s="2">
        <f>SUMIFS(Data[Value],Data[Account],$C31,Data[Date],"&gt;="&amp;F$4,Data[Date],"&lt;"&amp;EDATE(F$4,1))</f>
        <v>60000</v>
      </c>
      <c r="G31" s="2">
        <f>SUMIFS(Data[Value],Data[Account],$C31,Data[Date],"&gt;="&amp;G$4,Data[Date],"&lt;"&amp;EDATE(G$4,1))</f>
        <v>77000</v>
      </c>
      <c r="H31" s="2">
        <f>SUMIFS(Data[Value],Data[Account],$C31,Data[Date],"&gt;="&amp;H$4,Data[Date],"&lt;"&amp;EDATE(H$4,1))</f>
        <v>77000</v>
      </c>
      <c r="I31" s="2">
        <f>SUMIFS(Data[Value],Data[Account],$C31,Data[Date],"&gt;="&amp;I$4,Data[Date],"&lt;"&amp;EDATE(I$4,1))</f>
        <v>27000</v>
      </c>
      <c r="J31" s="2">
        <f>SUMIFS(Data[Value],Data[Account],$C31,Data[Date],"&gt;="&amp;J$4,Data[Date],"&lt;"&amp;EDATE(J$4,1))</f>
        <v>64032</v>
      </c>
      <c r="K31" s="2">
        <f>SUMIFS(Data[Value],Data[Account],$C31,Data[Date],"&gt;="&amp;K$4,Data[Date],"&lt;"&amp;EDATE(K$4,1))</f>
        <v>67595.7</v>
      </c>
      <c r="L31" s="2">
        <f>SUMIFS(Data[Value],Data[Account],$C31,Data[Date],"&gt;="&amp;L$4,Data[Date],"&lt;"&amp;EDATE(L$4,1))</f>
        <v>71453</v>
      </c>
      <c r="M31" s="2">
        <f>SUMIFS(Data[Value],Data[Account],$C31,Data[Date],"&gt;="&amp;M$4,Data[Date],"&lt;"&amp;EDATE(M$4,1))</f>
        <v>102234</v>
      </c>
      <c r="N31" s="2">
        <f>SUMIFS(Data[Value],Data[Account],$C31,Data[Date],"&gt;="&amp;N$4,Data[Date],"&lt;"&amp;EDATE(N$4,1))</f>
        <v>106306.8</v>
      </c>
      <c r="O31" s="2">
        <f>SUMIFS(Data[Value],Data[Account],$C31,Data[Date],"&gt;="&amp;O$4,Data[Date],"&lt;"&amp;EDATE(O$4,1))</f>
        <v>58996</v>
      </c>
      <c r="P31" s="2">
        <f>SUMIFS(Data[Value],Data[Account],$C31,Data[Date],"&gt;="&amp;P$4,Data[Date],"&lt;"&amp;EDATE(P$4,1))</f>
        <v>58830.400000000001</v>
      </c>
      <c r="Q31" s="2">
        <f>SUMIFS(Data[Value],Data[Account],$C31,Data[Date],"&gt;="&amp;Q$4,Data[Date],"&lt;"&amp;EDATE(Q$4,1))</f>
        <v>143758</v>
      </c>
      <c r="R31" s="2">
        <f>SUMIFS(Data[Value],Data[Account],$C31,Data[Date],"&gt;="&amp;R$4,Data[Date],"&lt;"&amp;EDATE(R$4,1))</f>
        <v>71010</v>
      </c>
      <c r="S31" s="2">
        <f>SUMIFS(Data[Value],Data[Account],$C31,Data[Date],"&gt;="&amp;S$4,Data[Date],"&lt;"&amp;EDATE(S$4,1))</f>
        <v>41498.800000000003</v>
      </c>
      <c r="T31" s="2">
        <f>SUMIFS(Data[Value],Data[Account],$C31,Data[Date],"&gt;="&amp;T$4,Data[Date],"&lt;"&amp;EDATE(T$4,1))</f>
        <v>230149</v>
      </c>
      <c r="U31" s="2">
        <f>SUMIFS(Data[Value],Data[Account],$C31,Data[Date],"&gt;="&amp;U$4,Data[Date],"&lt;"&amp;EDATE(U$4,1))</f>
        <v>67774.5</v>
      </c>
      <c r="V31" s="2">
        <f>SUMIFS(Data[Value],Data[Account],$C31,Data[Date],"&gt;="&amp;V$4,Data[Date],"&lt;"&amp;EDATE(V$4,1))</f>
        <v>95567</v>
      </c>
      <c r="W31" s="2">
        <f>SUMIFS(Data[Value],Data[Account],$C31,Data[Date],"&gt;="&amp;W$4,Data[Date],"&lt;"&amp;EDATE(W$4,1))</f>
        <v>88233</v>
      </c>
      <c r="X31" s="2">
        <f>SUMIFS(Data[Value],Data[Account],$C31,Data[Date],"&gt;="&amp;X$4,Data[Date],"&lt;"&amp;EDATE(X$4,1))</f>
        <v>30000</v>
      </c>
      <c r="Y31" s="2">
        <f>SUMIFS(Data[Value],Data[Account],$C31,Data[Date],"&gt;="&amp;Y$4,Data[Date],"&lt;"&amp;EDATE(Y$4,1))</f>
        <v>53765.4</v>
      </c>
      <c r="Z31" s="2">
        <f>SUMIFS(Data[Value],Data[Account],$C31,Data[Date],"&gt;="&amp;Z$4,Data[Date],"&lt;"&amp;EDATE(Z$4,1))</f>
        <v>0</v>
      </c>
      <c r="AA31" s="2">
        <f>SUMIFS(Data[Value],Data[Account],$C31,Data[Date],"&gt;="&amp;AA$4,Data[Date],"&lt;"&amp;EDATE(AA$4,1))</f>
        <v>0</v>
      </c>
      <c r="AB31" s="2">
        <f>SUMIFS(Data[Value],Data[Account],$C31,Data[Date],"&gt;="&amp;AB$4,Data[Date],"&lt;"&amp;EDATE(AB$4,1))</f>
        <v>0</v>
      </c>
    </row>
    <row r="32" spans="2:28" x14ac:dyDescent="0.25">
      <c r="B32" s="3">
        <f>OrdersByAcc!B32</f>
        <v>28</v>
      </c>
      <c r="C32" t="str">
        <f>OrdersByAcc!C32</f>
        <v>Mindtree</v>
      </c>
      <c r="D32" s="2">
        <f t="shared" si="0"/>
        <v>603671.09</v>
      </c>
      <c r="E32" s="2">
        <f>SUMIFS(Data[Value],Data[Account],$C32,Data[Date],"&gt;="&amp;E$4,Data[Date],"&lt;"&amp;EDATE(E$4,1))</f>
        <v>0</v>
      </c>
      <c r="F32" s="2">
        <f>SUMIFS(Data[Value],Data[Account],$C32,Data[Date],"&gt;="&amp;F$4,Data[Date],"&lt;"&amp;EDATE(F$4,1))</f>
        <v>26320.61</v>
      </c>
      <c r="G32" s="2">
        <f>SUMIFS(Data[Value],Data[Account],$C32,Data[Date],"&gt;="&amp;G$4,Data[Date],"&lt;"&amp;EDATE(G$4,1))</f>
        <v>15000</v>
      </c>
      <c r="H32" s="2">
        <f>SUMIFS(Data[Value],Data[Account],$C32,Data[Date],"&gt;="&amp;H$4,Data[Date],"&lt;"&amp;EDATE(H$4,1))</f>
        <v>45000</v>
      </c>
      <c r="I32" s="2">
        <f>SUMIFS(Data[Value],Data[Account],$C32,Data[Date],"&gt;="&amp;I$4,Data[Date],"&lt;"&amp;EDATE(I$4,1))</f>
        <v>40200</v>
      </c>
      <c r="J32" s="2">
        <f>SUMIFS(Data[Value],Data[Account],$C32,Data[Date],"&gt;="&amp;J$4,Data[Date],"&lt;"&amp;EDATE(J$4,1))</f>
        <v>27000</v>
      </c>
      <c r="K32" s="2">
        <f>SUMIFS(Data[Value],Data[Account],$C32,Data[Date],"&gt;="&amp;K$4,Data[Date],"&lt;"&amp;EDATE(K$4,1))</f>
        <v>26000</v>
      </c>
      <c r="L32" s="2">
        <f>SUMIFS(Data[Value],Data[Account],$C32,Data[Date],"&gt;="&amp;L$4,Data[Date],"&lt;"&amp;EDATE(L$4,1))</f>
        <v>29643</v>
      </c>
      <c r="M32" s="2">
        <f>SUMIFS(Data[Value],Data[Account],$C32,Data[Date],"&gt;="&amp;M$4,Data[Date],"&lt;"&amp;EDATE(M$4,1))</f>
        <v>26990</v>
      </c>
      <c r="N32" s="2">
        <f>SUMIFS(Data[Value],Data[Account],$C32,Data[Date],"&gt;="&amp;N$4,Data[Date],"&lt;"&amp;EDATE(N$4,1))</f>
        <v>25585.87</v>
      </c>
      <c r="O32" s="2">
        <f>SUMIFS(Data[Value],Data[Account],$C32,Data[Date],"&gt;="&amp;O$4,Data[Date],"&lt;"&amp;EDATE(O$4,1))</f>
        <v>14128.44</v>
      </c>
      <c r="P32" s="2">
        <f>SUMIFS(Data[Value],Data[Account],$C32,Data[Date],"&gt;="&amp;P$4,Data[Date],"&lt;"&amp;EDATE(P$4,1))</f>
        <v>29285.68</v>
      </c>
      <c r="Q32" s="2">
        <f>SUMIFS(Data[Value],Data[Account],$C32,Data[Date],"&gt;="&amp;Q$4,Data[Date],"&lt;"&amp;EDATE(Q$4,1))</f>
        <v>20297</v>
      </c>
      <c r="R32" s="2">
        <f>SUMIFS(Data[Value],Data[Account],$C32,Data[Date],"&gt;="&amp;R$4,Data[Date],"&lt;"&amp;EDATE(R$4,1))</f>
        <v>15794</v>
      </c>
      <c r="S32" s="2">
        <f>SUMIFS(Data[Value],Data[Account],$C32,Data[Date],"&gt;="&amp;S$4,Data[Date],"&lt;"&amp;EDATE(S$4,1))</f>
        <v>60199</v>
      </c>
      <c r="T32" s="2">
        <f>SUMIFS(Data[Value],Data[Account],$C32,Data[Date],"&gt;="&amp;T$4,Data[Date],"&lt;"&amp;EDATE(T$4,1))</f>
        <v>52460</v>
      </c>
      <c r="U32" s="2">
        <f>SUMIFS(Data[Value],Data[Account],$C32,Data[Date],"&gt;="&amp;U$4,Data[Date],"&lt;"&amp;EDATE(U$4,1))</f>
        <v>36952.050000000003</v>
      </c>
      <c r="V32" s="2">
        <f>SUMIFS(Data[Value],Data[Account],$C32,Data[Date],"&gt;="&amp;V$4,Data[Date],"&lt;"&amp;EDATE(V$4,1))</f>
        <v>25560.620000000003</v>
      </c>
      <c r="W32" s="2">
        <f>SUMIFS(Data[Value],Data[Account],$C32,Data[Date],"&gt;="&amp;W$4,Data[Date],"&lt;"&amp;EDATE(W$4,1))</f>
        <v>48488.68</v>
      </c>
      <c r="X32" s="2">
        <f>SUMIFS(Data[Value],Data[Account],$C32,Data[Date],"&gt;="&amp;X$4,Data[Date],"&lt;"&amp;EDATE(X$4,1))</f>
        <v>13870</v>
      </c>
      <c r="Y32" s="2">
        <f>SUMIFS(Data[Value],Data[Account],$C32,Data[Date],"&gt;="&amp;Y$4,Data[Date],"&lt;"&amp;EDATE(Y$4,1))</f>
        <v>24896.14</v>
      </c>
      <c r="Z32" s="2">
        <f>SUMIFS(Data[Value],Data[Account],$C32,Data[Date],"&gt;="&amp;Z$4,Data[Date],"&lt;"&amp;EDATE(Z$4,1))</f>
        <v>0</v>
      </c>
      <c r="AA32" s="2">
        <f>SUMIFS(Data[Value],Data[Account],$C32,Data[Date],"&gt;="&amp;AA$4,Data[Date],"&lt;"&amp;EDATE(AA$4,1))</f>
        <v>0</v>
      </c>
      <c r="AB32" s="2">
        <f>SUMIFS(Data[Value],Data[Account],$C32,Data[Date],"&gt;="&amp;AB$4,Data[Date],"&lt;"&amp;EDATE(AB$4,1))</f>
        <v>0</v>
      </c>
    </row>
    <row r="33" spans="2:28" x14ac:dyDescent="0.25">
      <c r="B33" s="3">
        <f>OrdersByAcc!B33</f>
        <v>29</v>
      </c>
      <c r="C33" t="str">
        <f>OrdersByAcc!C33</f>
        <v>Larsen &amp; Toubro Infotech</v>
      </c>
      <c r="D33" s="2">
        <f t="shared" si="0"/>
        <v>3656735.5</v>
      </c>
      <c r="E33" s="2">
        <f>SUMIFS(Data[Value],Data[Account],$C33,Data[Date],"&gt;="&amp;E$4,Data[Date],"&lt;"&amp;EDATE(E$4,1))</f>
        <v>0</v>
      </c>
      <c r="F33" s="2">
        <f>SUMIFS(Data[Value],Data[Account],$C33,Data[Date],"&gt;="&amp;F$4,Data[Date],"&lt;"&amp;EDATE(F$4,1))</f>
        <v>270863</v>
      </c>
      <c r="G33" s="2">
        <f>SUMIFS(Data[Value],Data[Account],$C33,Data[Date],"&gt;="&amp;G$4,Data[Date],"&lt;"&amp;EDATE(G$4,1))</f>
        <v>0</v>
      </c>
      <c r="H33" s="2">
        <f>SUMIFS(Data[Value],Data[Account],$C33,Data[Date],"&gt;="&amp;H$4,Data[Date],"&lt;"&amp;EDATE(H$4,1))</f>
        <v>275200</v>
      </c>
      <c r="I33" s="2">
        <f>SUMIFS(Data[Value],Data[Account],$C33,Data[Date],"&gt;="&amp;I$4,Data[Date],"&lt;"&amp;EDATE(I$4,1))</f>
        <v>384862</v>
      </c>
      <c r="J33" s="2">
        <f>SUMIFS(Data[Value],Data[Account],$C33,Data[Date],"&gt;="&amp;J$4,Data[Date],"&lt;"&amp;EDATE(J$4,1))</f>
        <v>0</v>
      </c>
      <c r="K33" s="2">
        <f>SUMIFS(Data[Value],Data[Account],$C33,Data[Date],"&gt;="&amp;K$4,Data[Date],"&lt;"&amp;EDATE(K$4,1))</f>
        <v>556441</v>
      </c>
      <c r="L33" s="2">
        <f>SUMIFS(Data[Value],Data[Account],$C33,Data[Date],"&gt;="&amp;L$4,Data[Date],"&lt;"&amp;EDATE(L$4,1))</f>
        <v>0</v>
      </c>
      <c r="M33" s="2">
        <f>SUMIFS(Data[Value],Data[Account],$C33,Data[Date],"&gt;="&amp;M$4,Data[Date],"&lt;"&amp;EDATE(M$4,1))</f>
        <v>0</v>
      </c>
      <c r="N33" s="2">
        <f>SUMIFS(Data[Value],Data[Account],$C33,Data[Date],"&gt;="&amp;N$4,Data[Date],"&lt;"&amp;EDATE(N$4,1))</f>
        <v>0</v>
      </c>
      <c r="O33" s="2">
        <f>SUMIFS(Data[Value],Data[Account],$C33,Data[Date],"&gt;="&amp;O$4,Data[Date],"&lt;"&amp;EDATE(O$4,1))</f>
        <v>1087847</v>
      </c>
      <c r="P33" s="2">
        <f>SUMIFS(Data[Value],Data[Account],$C33,Data[Date],"&gt;="&amp;P$4,Data[Date],"&lt;"&amp;EDATE(P$4,1))</f>
        <v>0</v>
      </c>
      <c r="Q33" s="2">
        <f>SUMIFS(Data[Value],Data[Account],$C33,Data[Date],"&gt;="&amp;Q$4,Data[Date],"&lt;"&amp;EDATE(Q$4,1))</f>
        <v>0</v>
      </c>
      <c r="R33" s="2">
        <f>SUMIFS(Data[Value],Data[Account],$C33,Data[Date],"&gt;="&amp;R$4,Data[Date],"&lt;"&amp;EDATE(R$4,1))</f>
        <v>0</v>
      </c>
      <c r="S33" s="2">
        <f>SUMIFS(Data[Value],Data[Account],$C33,Data[Date],"&gt;="&amp;S$4,Data[Date],"&lt;"&amp;EDATE(S$4,1))</f>
        <v>1081522.5</v>
      </c>
      <c r="T33" s="2">
        <f>SUMIFS(Data[Value],Data[Account],$C33,Data[Date],"&gt;="&amp;T$4,Data[Date],"&lt;"&amp;EDATE(T$4,1))</f>
        <v>0</v>
      </c>
      <c r="U33" s="2">
        <f>SUMIFS(Data[Value],Data[Account],$C33,Data[Date],"&gt;="&amp;U$4,Data[Date],"&lt;"&amp;EDATE(U$4,1))</f>
        <v>0</v>
      </c>
      <c r="V33" s="2">
        <f>SUMIFS(Data[Value],Data[Account],$C33,Data[Date],"&gt;="&amp;V$4,Data[Date],"&lt;"&amp;EDATE(V$4,1))</f>
        <v>0</v>
      </c>
      <c r="W33" s="2">
        <f>SUMIFS(Data[Value],Data[Account],$C33,Data[Date],"&gt;="&amp;W$4,Data[Date],"&lt;"&amp;EDATE(W$4,1))</f>
        <v>0</v>
      </c>
      <c r="X33" s="2">
        <f>SUMIFS(Data[Value],Data[Account],$C33,Data[Date],"&gt;="&amp;X$4,Data[Date],"&lt;"&amp;EDATE(X$4,1))</f>
        <v>0</v>
      </c>
      <c r="Y33" s="2">
        <f>SUMIFS(Data[Value],Data[Account],$C33,Data[Date],"&gt;="&amp;Y$4,Data[Date],"&lt;"&amp;EDATE(Y$4,1))</f>
        <v>0</v>
      </c>
      <c r="Z33" s="2">
        <f>SUMIFS(Data[Value],Data[Account],$C33,Data[Date],"&gt;="&amp;Z$4,Data[Date],"&lt;"&amp;EDATE(Z$4,1))</f>
        <v>0</v>
      </c>
      <c r="AA33" s="2">
        <f>SUMIFS(Data[Value],Data[Account],$C33,Data[Date],"&gt;="&amp;AA$4,Data[Date],"&lt;"&amp;EDATE(AA$4,1))</f>
        <v>0</v>
      </c>
      <c r="AB33" s="2">
        <f>SUMIFS(Data[Value],Data[Account],$C33,Data[Date],"&gt;="&amp;AB$4,Data[Date],"&lt;"&amp;EDATE(AB$4,1))</f>
        <v>0</v>
      </c>
    </row>
    <row r="34" spans="2:28" x14ac:dyDescent="0.25">
      <c r="B34" s="3">
        <f>OrdersByAcc!B34</f>
        <v>30</v>
      </c>
      <c r="C34" t="str">
        <f>OrdersByAcc!C34</f>
        <v>Atos Syntel</v>
      </c>
      <c r="D34" s="2">
        <f t="shared" si="0"/>
        <v>1581345.45</v>
      </c>
      <c r="E34" s="2">
        <f>SUMIFS(Data[Value],Data[Account],$C34,Data[Date],"&gt;="&amp;E$4,Data[Date],"&lt;"&amp;EDATE(E$4,1))</f>
        <v>0</v>
      </c>
      <c r="F34" s="2">
        <f>SUMIFS(Data[Value],Data[Account],$C34,Data[Date],"&gt;="&amp;F$4,Data[Date],"&lt;"&amp;EDATE(F$4,1))</f>
        <v>100000</v>
      </c>
      <c r="G34" s="2">
        <f>SUMIFS(Data[Value],Data[Account],$C34,Data[Date],"&gt;="&amp;G$4,Data[Date],"&lt;"&amp;EDATE(G$4,1))</f>
        <v>135335</v>
      </c>
      <c r="H34" s="2">
        <f>SUMIFS(Data[Value],Data[Account],$C34,Data[Date],"&gt;="&amp;H$4,Data[Date],"&lt;"&amp;EDATE(H$4,1))</f>
        <v>140000</v>
      </c>
      <c r="I34" s="2">
        <f>SUMIFS(Data[Value],Data[Account],$C34,Data[Date],"&gt;="&amp;I$4,Data[Date],"&lt;"&amp;EDATE(I$4,1))</f>
        <v>140000</v>
      </c>
      <c r="J34" s="2">
        <f>SUMIFS(Data[Value],Data[Account],$C34,Data[Date],"&gt;="&amp;J$4,Data[Date],"&lt;"&amp;EDATE(J$4,1))</f>
        <v>150000</v>
      </c>
      <c r="K34" s="2">
        <f>SUMIFS(Data[Value],Data[Account],$C34,Data[Date],"&gt;="&amp;K$4,Data[Date],"&lt;"&amp;EDATE(K$4,1))</f>
        <v>100069</v>
      </c>
      <c r="L34" s="2">
        <f>SUMIFS(Data[Value],Data[Account],$C34,Data[Date],"&gt;="&amp;L$4,Data[Date],"&lt;"&amp;EDATE(L$4,1))</f>
        <v>100000</v>
      </c>
      <c r="M34" s="2">
        <f>SUMIFS(Data[Value],Data[Account],$C34,Data[Date],"&gt;="&amp;M$4,Data[Date],"&lt;"&amp;EDATE(M$4,1))</f>
        <v>34926.57</v>
      </c>
      <c r="N34" s="2">
        <f>SUMIFS(Data[Value],Data[Account],$C34,Data[Date],"&gt;="&amp;N$4,Data[Date],"&lt;"&amp;EDATE(N$4,1))</f>
        <v>111609.88</v>
      </c>
      <c r="O34" s="2">
        <f>SUMIFS(Data[Value],Data[Account],$C34,Data[Date],"&gt;="&amp;O$4,Data[Date],"&lt;"&amp;EDATE(O$4,1))</f>
        <v>193084</v>
      </c>
      <c r="P34" s="2">
        <f>SUMIFS(Data[Value],Data[Account],$C34,Data[Date],"&gt;="&amp;P$4,Data[Date],"&lt;"&amp;EDATE(P$4,1))</f>
        <v>134594</v>
      </c>
      <c r="Q34" s="2">
        <f>SUMIFS(Data[Value],Data[Account],$C34,Data[Date],"&gt;="&amp;Q$4,Data[Date],"&lt;"&amp;EDATE(Q$4,1))</f>
        <v>107655</v>
      </c>
      <c r="R34" s="2">
        <f>SUMIFS(Data[Value],Data[Account],$C34,Data[Date],"&gt;="&amp;R$4,Data[Date],"&lt;"&amp;EDATE(R$4,1))</f>
        <v>4374</v>
      </c>
      <c r="S34" s="2">
        <f>SUMIFS(Data[Value],Data[Account],$C34,Data[Date],"&gt;="&amp;S$4,Data[Date],"&lt;"&amp;EDATE(S$4,1))</f>
        <v>129698</v>
      </c>
      <c r="T34" s="2">
        <f>SUMIFS(Data[Value],Data[Account],$C34,Data[Date],"&gt;="&amp;T$4,Data[Date],"&lt;"&amp;EDATE(T$4,1))</f>
        <v>0</v>
      </c>
      <c r="U34" s="2">
        <f>SUMIFS(Data[Value],Data[Account],$C34,Data[Date],"&gt;="&amp;U$4,Data[Date],"&lt;"&amp;EDATE(U$4,1))</f>
        <v>0</v>
      </c>
      <c r="V34" s="2">
        <f>SUMIFS(Data[Value],Data[Account],$C34,Data[Date],"&gt;="&amp;V$4,Data[Date],"&lt;"&amp;EDATE(V$4,1))</f>
        <v>0</v>
      </c>
      <c r="W34" s="2">
        <f>SUMIFS(Data[Value],Data[Account],$C34,Data[Date],"&gt;="&amp;W$4,Data[Date],"&lt;"&amp;EDATE(W$4,1))</f>
        <v>0</v>
      </c>
      <c r="X34" s="2">
        <f>SUMIFS(Data[Value],Data[Account],$C34,Data[Date],"&gt;="&amp;X$4,Data[Date],"&lt;"&amp;EDATE(X$4,1))</f>
        <v>0</v>
      </c>
      <c r="Y34" s="2">
        <f>SUMIFS(Data[Value],Data[Account],$C34,Data[Date],"&gt;="&amp;Y$4,Data[Date],"&lt;"&amp;EDATE(Y$4,1))</f>
        <v>0</v>
      </c>
      <c r="Z34" s="2">
        <f>SUMIFS(Data[Value],Data[Account],$C34,Data[Date],"&gt;="&amp;Z$4,Data[Date],"&lt;"&amp;EDATE(Z$4,1))</f>
        <v>0</v>
      </c>
      <c r="AA34" s="2">
        <f>SUMIFS(Data[Value],Data[Account],$C34,Data[Date],"&gt;="&amp;AA$4,Data[Date],"&lt;"&amp;EDATE(AA$4,1))</f>
        <v>0</v>
      </c>
      <c r="AB34" s="2">
        <f>SUMIFS(Data[Value],Data[Account],$C34,Data[Date],"&gt;="&amp;AB$4,Data[Date],"&lt;"&amp;EDATE(AB$4,1))</f>
        <v>0</v>
      </c>
    </row>
    <row r="35" spans="2:28" x14ac:dyDescent="0.25">
      <c r="B35" s="3">
        <f>OrdersByAcc!B35</f>
        <v>31</v>
      </c>
      <c r="C35" t="str">
        <f>OrdersByAcc!C35</f>
        <v>Citibank</v>
      </c>
      <c r="D35" s="2">
        <f t="shared" si="0"/>
        <v>176333.1</v>
      </c>
      <c r="E35" s="2">
        <f>SUMIFS(Data[Value],Data[Account],$C35,Data[Date],"&gt;="&amp;E$4,Data[Date],"&lt;"&amp;EDATE(E$4,1))</f>
        <v>0</v>
      </c>
      <c r="F35" s="2">
        <f>SUMIFS(Data[Value],Data[Account],$C35,Data[Date],"&gt;="&amp;F$4,Data[Date],"&lt;"&amp;EDATE(F$4,1))</f>
        <v>51100</v>
      </c>
      <c r="G35" s="2">
        <f>SUMIFS(Data[Value],Data[Account],$C35,Data[Date],"&gt;="&amp;G$4,Data[Date],"&lt;"&amp;EDATE(G$4,1))</f>
        <v>65991</v>
      </c>
      <c r="H35" s="2">
        <f>SUMIFS(Data[Value],Data[Account],$C35,Data[Date],"&gt;="&amp;H$4,Data[Date],"&lt;"&amp;EDATE(H$4,1))</f>
        <v>0</v>
      </c>
      <c r="I35" s="2">
        <f>SUMIFS(Data[Value],Data[Account],$C35,Data[Date],"&gt;="&amp;I$4,Data[Date],"&lt;"&amp;EDATE(I$4,1))</f>
        <v>0</v>
      </c>
      <c r="J35" s="2">
        <f>SUMIFS(Data[Value],Data[Account],$C35,Data[Date],"&gt;="&amp;J$4,Data[Date],"&lt;"&amp;EDATE(J$4,1))</f>
        <v>59242.1</v>
      </c>
      <c r="K35" s="2">
        <f>SUMIFS(Data[Value],Data[Account],$C35,Data[Date],"&gt;="&amp;K$4,Data[Date],"&lt;"&amp;EDATE(K$4,1))</f>
        <v>0</v>
      </c>
      <c r="L35" s="2">
        <f>SUMIFS(Data[Value],Data[Account],$C35,Data[Date],"&gt;="&amp;L$4,Data[Date],"&lt;"&amp;EDATE(L$4,1))</f>
        <v>0</v>
      </c>
      <c r="M35" s="2">
        <f>SUMIFS(Data[Value],Data[Account],$C35,Data[Date],"&gt;="&amp;M$4,Data[Date],"&lt;"&amp;EDATE(M$4,1))</f>
        <v>0</v>
      </c>
      <c r="N35" s="2">
        <f>SUMIFS(Data[Value],Data[Account],$C35,Data[Date],"&gt;="&amp;N$4,Data[Date],"&lt;"&amp;EDATE(N$4,1))</f>
        <v>0</v>
      </c>
      <c r="O35" s="2">
        <f>SUMIFS(Data[Value],Data[Account],$C35,Data[Date],"&gt;="&amp;O$4,Data[Date],"&lt;"&amp;EDATE(O$4,1))</f>
        <v>0</v>
      </c>
      <c r="P35" s="2">
        <f>SUMIFS(Data[Value],Data[Account],$C35,Data[Date],"&gt;="&amp;P$4,Data[Date],"&lt;"&amp;EDATE(P$4,1))</f>
        <v>0</v>
      </c>
      <c r="Q35" s="2">
        <f>SUMIFS(Data[Value],Data[Account],$C35,Data[Date],"&gt;="&amp;Q$4,Data[Date],"&lt;"&amp;EDATE(Q$4,1))</f>
        <v>0</v>
      </c>
      <c r="R35" s="2">
        <f>SUMIFS(Data[Value],Data[Account],$C35,Data[Date],"&gt;="&amp;R$4,Data[Date],"&lt;"&amp;EDATE(R$4,1))</f>
        <v>0</v>
      </c>
      <c r="S35" s="2">
        <f>SUMIFS(Data[Value],Data[Account],$C35,Data[Date],"&gt;="&amp;S$4,Data[Date],"&lt;"&amp;EDATE(S$4,1))</f>
        <v>0</v>
      </c>
      <c r="T35" s="2">
        <f>SUMIFS(Data[Value],Data[Account],$C35,Data[Date],"&gt;="&amp;T$4,Data[Date],"&lt;"&amp;EDATE(T$4,1))</f>
        <v>0</v>
      </c>
      <c r="U35" s="2">
        <f>SUMIFS(Data[Value],Data[Account],$C35,Data[Date],"&gt;="&amp;U$4,Data[Date],"&lt;"&amp;EDATE(U$4,1))</f>
        <v>0</v>
      </c>
      <c r="V35" s="2">
        <f>SUMIFS(Data[Value],Data[Account],$C35,Data[Date],"&gt;="&amp;V$4,Data[Date],"&lt;"&amp;EDATE(V$4,1))</f>
        <v>0</v>
      </c>
      <c r="W35" s="2">
        <f>SUMIFS(Data[Value],Data[Account],$C35,Data[Date],"&gt;="&amp;W$4,Data[Date],"&lt;"&amp;EDATE(W$4,1))</f>
        <v>0</v>
      </c>
      <c r="X35" s="2">
        <f>SUMIFS(Data[Value],Data[Account],$C35,Data[Date],"&gt;="&amp;X$4,Data[Date],"&lt;"&amp;EDATE(X$4,1))</f>
        <v>0</v>
      </c>
      <c r="Y35" s="2">
        <f>SUMIFS(Data[Value],Data[Account],$C35,Data[Date],"&gt;="&amp;Y$4,Data[Date],"&lt;"&amp;EDATE(Y$4,1))</f>
        <v>0</v>
      </c>
      <c r="Z35" s="2">
        <f>SUMIFS(Data[Value],Data[Account],$C35,Data[Date],"&gt;="&amp;Z$4,Data[Date],"&lt;"&amp;EDATE(Z$4,1))</f>
        <v>0</v>
      </c>
      <c r="AA35" s="2">
        <f>SUMIFS(Data[Value],Data[Account],$C35,Data[Date],"&gt;="&amp;AA$4,Data[Date],"&lt;"&amp;EDATE(AA$4,1))</f>
        <v>0</v>
      </c>
      <c r="AB35" s="2">
        <f>SUMIFS(Data[Value],Data[Account],$C35,Data[Date],"&gt;="&amp;AB$4,Data[Date],"&lt;"&amp;EDATE(AB$4,1))</f>
        <v>0</v>
      </c>
    </row>
    <row r="36" spans="2:28" x14ac:dyDescent="0.25">
      <c r="B36" s="3">
        <f>OrdersByAcc!B36</f>
        <v>32</v>
      </c>
      <c r="C36" t="str">
        <f>OrdersByAcc!C36</f>
        <v>Fidelity Technology Group</v>
      </c>
      <c r="D36" s="2">
        <f t="shared" si="0"/>
        <v>1275869.75</v>
      </c>
      <c r="E36" s="2">
        <f>SUMIFS(Data[Value],Data[Account],$C36,Data[Date],"&gt;="&amp;E$4,Data[Date],"&lt;"&amp;EDATE(E$4,1))</f>
        <v>0</v>
      </c>
      <c r="F36" s="2">
        <f>SUMIFS(Data[Value],Data[Account],$C36,Data[Date],"&gt;="&amp;F$4,Data[Date],"&lt;"&amp;EDATE(F$4,1))</f>
        <v>30000</v>
      </c>
      <c r="G36" s="2">
        <f>SUMIFS(Data[Value],Data[Account],$C36,Data[Date],"&gt;="&amp;G$4,Data[Date],"&lt;"&amp;EDATE(G$4,1))</f>
        <v>165000</v>
      </c>
      <c r="H36" s="2">
        <f>SUMIFS(Data[Value],Data[Account],$C36,Data[Date],"&gt;="&amp;H$4,Data[Date],"&lt;"&amp;EDATE(H$4,1))</f>
        <v>122500</v>
      </c>
      <c r="I36" s="2">
        <f>SUMIFS(Data[Value],Data[Account],$C36,Data[Date],"&gt;="&amp;I$4,Data[Date],"&lt;"&amp;EDATE(I$4,1))</f>
        <v>120778</v>
      </c>
      <c r="J36" s="2">
        <f>SUMIFS(Data[Value],Data[Account],$C36,Data[Date],"&gt;="&amp;J$4,Data[Date],"&lt;"&amp;EDATE(J$4,1))</f>
        <v>110720</v>
      </c>
      <c r="K36" s="2">
        <f>SUMIFS(Data[Value],Data[Account],$C36,Data[Date],"&gt;="&amp;K$4,Data[Date],"&lt;"&amp;EDATE(K$4,1))</f>
        <v>39684</v>
      </c>
      <c r="L36" s="2">
        <f>SUMIFS(Data[Value],Data[Account],$C36,Data[Date],"&gt;="&amp;L$4,Data[Date],"&lt;"&amp;EDATE(L$4,1))</f>
        <v>42063</v>
      </c>
      <c r="M36" s="2">
        <f>SUMIFS(Data[Value],Data[Account],$C36,Data[Date],"&gt;="&amp;M$4,Data[Date],"&lt;"&amp;EDATE(M$4,1))</f>
        <v>57195</v>
      </c>
      <c r="N36" s="2">
        <f>SUMIFS(Data[Value],Data[Account],$C36,Data[Date],"&gt;="&amp;N$4,Data[Date],"&lt;"&amp;EDATE(N$4,1))</f>
        <v>35779</v>
      </c>
      <c r="O36" s="2">
        <f>SUMIFS(Data[Value],Data[Account],$C36,Data[Date],"&gt;="&amp;O$4,Data[Date],"&lt;"&amp;EDATE(O$4,1))</f>
        <v>28550.300000000003</v>
      </c>
      <c r="P36" s="2">
        <f>SUMIFS(Data[Value],Data[Account],$C36,Data[Date],"&gt;="&amp;P$4,Data[Date],"&lt;"&amp;EDATE(P$4,1))</f>
        <v>57368.85</v>
      </c>
      <c r="Q36" s="2">
        <f>SUMIFS(Data[Value],Data[Account],$C36,Data[Date],"&gt;="&amp;Q$4,Data[Date],"&lt;"&amp;EDATE(Q$4,1))</f>
        <v>50011</v>
      </c>
      <c r="R36" s="2">
        <f>SUMIFS(Data[Value],Data[Account],$C36,Data[Date],"&gt;="&amp;R$4,Data[Date],"&lt;"&amp;EDATE(R$4,1))</f>
        <v>63067</v>
      </c>
      <c r="S36" s="2">
        <f>SUMIFS(Data[Value],Data[Account],$C36,Data[Date],"&gt;="&amp;S$4,Data[Date],"&lt;"&amp;EDATE(S$4,1))</f>
        <v>39261.599999999999</v>
      </c>
      <c r="T36" s="2">
        <f>SUMIFS(Data[Value],Data[Account],$C36,Data[Date],"&gt;="&amp;T$4,Data[Date],"&lt;"&amp;EDATE(T$4,1))</f>
        <v>45000</v>
      </c>
      <c r="U36" s="2">
        <f>SUMIFS(Data[Value],Data[Account],$C36,Data[Date],"&gt;="&amp;U$4,Data[Date],"&lt;"&amp;EDATE(U$4,1))</f>
        <v>35000</v>
      </c>
      <c r="V36" s="2">
        <f>SUMIFS(Data[Value],Data[Account],$C36,Data[Date],"&gt;="&amp;V$4,Data[Date],"&lt;"&amp;EDATE(V$4,1))</f>
        <v>75000</v>
      </c>
      <c r="W36" s="2">
        <f>SUMIFS(Data[Value],Data[Account],$C36,Data[Date],"&gt;="&amp;W$4,Data[Date],"&lt;"&amp;EDATE(W$4,1))</f>
        <v>28544</v>
      </c>
      <c r="X36" s="2">
        <f>SUMIFS(Data[Value],Data[Account],$C36,Data[Date],"&gt;="&amp;X$4,Data[Date],"&lt;"&amp;EDATE(X$4,1))</f>
        <v>39670</v>
      </c>
      <c r="Y36" s="2">
        <f>SUMIFS(Data[Value],Data[Account],$C36,Data[Date],"&gt;="&amp;Y$4,Data[Date],"&lt;"&amp;EDATE(Y$4,1))</f>
        <v>90678</v>
      </c>
      <c r="Z36" s="2">
        <f>SUMIFS(Data[Value],Data[Account],$C36,Data[Date],"&gt;="&amp;Z$4,Data[Date],"&lt;"&amp;EDATE(Z$4,1))</f>
        <v>0</v>
      </c>
      <c r="AA36" s="2">
        <f>SUMIFS(Data[Value],Data[Account],$C36,Data[Date],"&gt;="&amp;AA$4,Data[Date],"&lt;"&amp;EDATE(AA$4,1))</f>
        <v>0</v>
      </c>
      <c r="AB36" s="2">
        <f>SUMIFS(Data[Value],Data[Account],$C36,Data[Date],"&gt;="&amp;AB$4,Data[Date],"&lt;"&amp;EDATE(AB$4,1))</f>
        <v>0</v>
      </c>
    </row>
    <row r="37" spans="2:28" x14ac:dyDescent="0.25">
      <c r="B37" s="3">
        <f>OrdersByAcc!B37</f>
        <v>33</v>
      </c>
      <c r="C37" t="str">
        <f>OrdersByAcc!C37</f>
        <v>Kforce</v>
      </c>
      <c r="D37" s="2">
        <f t="shared" si="0"/>
        <v>425920.69999999995</v>
      </c>
      <c r="E37" s="2">
        <f>SUMIFS(Data[Value],Data[Account],$C37,Data[Date],"&gt;="&amp;E$4,Data[Date],"&lt;"&amp;EDATE(E$4,1))</f>
        <v>0</v>
      </c>
      <c r="F37" s="2">
        <f>SUMIFS(Data[Value],Data[Account],$C37,Data[Date],"&gt;="&amp;F$4,Data[Date],"&lt;"&amp;EDATE(F$4,1))</f>
        <v>21000</v>
      </c>
      <c r="G37" s="2">
        <f>SUMIFS(Data[Value],Data[Account],$C37,Data[Date],"&gt;="&amp;G$4,Data[Date],"&lt;"&amp;EDATE(G$4,1))</f>
        <v>41268</v>
      </c>
      <c r="H37" s="2">
        <f>SUMIFS(Data[Value],Data[Account],$C37,Data[Date],"&gt;="&amp;H$4,Data[Date],"&lt;"&amp;EDATE(H$4,1))</f>
        <v>23100</v>
      </c>
      <c r="I37" s="2">
        <f>SUMIFS(Data[Value],Data[Account],$C37,Data[Date],"&gt;="&amp;I$4,Data[Date],"&lt;"&amp;EDATE(I$4,1))</f>
        <v>6000</v>
      </c>
      <c r="J37" s="2">
        <f>SUMIFS(Data[Value],Data[Account],$C37,Data[Date],"&gt;="&amp;J$4,Data[Date],"&lt;"&amp;EDATE(J$4,1))</f>
        <v>33500</v>
      </c>
      <c r="K37" s="2">
        <f>SUMIFS(Data[Value],Data[Account],$C37,Data[Date],"&gt;="&amp;K$4,Data[Date],"&lt;"&amp;EDATE(K$4,1))</f>
        <v>63500</v>
      </c>
      <c r="L37" s="2">
        <f>SUMIFS(Data[Value],Data[Account],$C37,Data[Date],"&gt;="&amp;L$4,Data[Date],"&lt;"&amp;EDATE(L$4,1))</f>
        <v>3240</v>
      </c>
      <c r="M37" s="2">
        <f>SUMIFS(Data[Value],Data[Account],$C37,Data[Date],"&gt;="&amp;M$4,Data[Date],"&lt;"&amp;EDATE(M$4,1))</f>
        <v>57397.4</v>
      </c>
      <c r="N37" s="2">
        <f>SUMIFS(Data[Value],Data[Account],$C37,Data[Date],"&gt;="&amp;N$4,Data[Date],"&lt;"&amp;EDATE(N$4,1))</f>
        <v>50127.4</v>
      </c>
      <c r="O37" s="2">
        <f>SUMIFS(Data[Value],Data[Account],$C37,Data[Date],"&gt;="&amp;O$4,Data[Date],"&lt;"&amp;EDATE(O$4,1))</f>
        <v>12366.4</v>
      </c>
      <c r="P37" s="2">
        <f>SUMIFS(Data[Value],Data[Account],$C37,Data[Date],"&gt;="&amp;P$4,Data[Date],"&lt;"&amp;EDATE(P$4,1))</f>
        <v>69016.399999999994</v>
      </c>
      <c r="Q37" s="2">
        <f>SUMIFS(Data[Value],Data[Account],$C37,Data[Date],"&gt;="&amp;Q$4,Data[Date],"&lt;"&amp;EDATE(Q$4,1))</f>
        <v>33932.1</v>
      </c>
      <c r="R37" s="2">
        <f>SUMIFS(Data[Value],Data[Account],$C37,Data[Date],"&gt;="&amp;R$4,Data[Date],"&lt;"&amp;EDATE(R$4,1))</f>
        <v>11473</v>
      </c>
      <c r="S37" s="2">
        <f>SUMIFS(Data[Value],Data[Account],$C37,Data[Date],"&gt;="&amp;S$4,Data[Date],"&lt;"&amp;EDATE(S$4,1))</f>
        <v>0</v>
      </c>
      <c r="T37" s="2">
        <f>SUMIFS(Data[Value],Data[Account],$C37,Data[Date],"&gt;="&amp;T$4,Data[Date],"&lt;"&amp;EDATE(T$4,1))</f>
        <v>0</v>
      </c>
      <c r="U37" s="2">
        <f>SUMIFS(Data[Value],Data[Account],$C37,Data[Date],"&gt;="&amp;U$4,Data[Date],"&lt;"&amp;EDATE(U$4,1))</f>
        <v>0</v>
      </c>
      <c r="V37" s="2">
        <f>SUMIFS(Data[Value],Data[Account],$C37,Data[Date],"&gt;="&amp;V$4,Data[Date],"&lt;"&amp;EDATE(V$4,1))</f>
        <v>0</v>
      </c>
      <c r="W37" s="2">
        <f>SUMIFS(Data[Value],Data[Account],$C37,Data[Date],"&gt;="&amp;W$4,Data[Date],"&lt;"&amp;EDATE(W$4,1))</f>
        <v>0</v>
      </c>
      <c r="X37" s="2">
        <f>SUMIFS(Data[Value],Data[Account],$C37,Data[Date],"&gt;="&amp;X$4,Data[Date],"&lt;"&amp;EDATE(X$4,1))</f>
        <v>0</v>
      </c>
      <c r="Y37" s="2">
        <f>SUMIFS(Data[Value],Data[Account],$C37,Data[Date],"&gt;="&amp;Y$4,Data[Date],"&lt;"&amp;EDATE(Y$4,1))</f>
        <v>0</v>
      </c>
      <c r="Z37" s="2">
        <f>SUMIFS(Data[Value],Data[Account],$C37,Data[Date],"&gt;="&amp;Z$4,Data[Date],"&lt;"&amp;EDATE(Z$4,1))</f>
        <v>0</v>
      </c>
      <c r="AA37" s="2">
        <f>SUMIFS(Data[Value],Data[Account],$C37,Data[Date],"&gt;="&amp;AA$4,Data[Date],"&lt;"&amp;EDATE(AA$4,1))</f>
        <v>0</v>
      </c>
      <c r="AB37" s="2">
        <f>SUMIFS(Data[Value],Data[Account],$C37,Data[Date],"&gt;="&amp;AB$4,Data[Date],"&lt;"&amp;EDATE(AB$4,1))</f>
        <v>0</v>
      </c>
    </row>
    <row r="38" spans="2:28" x14ac:dyDescent="0.25">
      <c r="B38" s="3">
        <f>OrdersByAcc!B38</f>
        <v>34</v>
      </c>
      <c r="C38" t="str">
        <f>OrdersByAcc!C38</f>
        <v>Paypal</v>
      </c>
      <c r="D38" s="2">
        <f t="shared" si="0"/>
        <v>4608745.51</v>
      </c>
      <c r="E38" s="2">
        <f>SUMIFS(Data[Value],Data[Account],$C38,Data[Date],"&gt;="&amp;E$4,Data[Date],"&lt;"&amp;EDATE(E$4,1))</f>
        <v>0</v>
      </c>
      <c r="F38" s="2">
        <f>SUMIFS(Data[Value],Data[Account],$C38,Data[Date],"&gt;="&amp;F$4,Data[Date],"&lt;"&amp;EDATE(F$4,1))</f>
        <v>126897</v>
      </c>
      <c r="G38" s="2">
        <f>SUMIFS(Data[Value],Data[Account],$C38,Data[Date],"&gt;="&amp;G$4,Data[Date],"&lt;"&amp;EDATE(G$4,1))</f>
        <v>257120</v>
      </c>
      <c r="H38" s="2">
        <f>SUMIFS(Data[Value],Data[Account],$C38,Data[Date],"&gt;="&amp;H$4,Data[Date],"&lt;"&amp;EDATE(H$4,1))</f>
        <v>605705</v>
      </c>
      <c r="I38" s="2">
        <f>SUMIFS(Data[Value],Data[Account],$C38,Data[Date],"&gt;="&amp;I$4,Data[Date],"&lt;"&amp;EDATE(I$4,1))</f>
        <v>87336</v>
      </c>
      <c r="J38" s="2">
        <f>SUMIFS(Data[Value],Data[Account],$C38,Data[Date],"&gt;="&amp;J$4,Data[Date],"&lt;"&amp;EDATE(J$4,1))</f>
        <v>212319</v>
      </c>
      <c r="K38" s="2">
        <f>SUMIFS(Data[Value],Data[Account],$C38,Data[Date],"&gt;="&amp;K$4,Data[Date],"&lt;"&amp;EDATE(K$4,1))</f>
        <v>204093</v>
      </c>
      <c r="L38" s="2">
        <f>SUMIFS(Data[Value],Data[Account],$C38,Data[Date],"&gt;="&amp;L$4,Data[Date],"&lt;"&amp;EDATE(L$4,1))</f>
        <v>127486</v>
      </c>
      <c r="M38" s="2">
        <f>SUMIFS(Data[Value],Data[Account],$C38,Data[Date],"&gt;="&amp;M$4,Data[Date],"&lt;"&amp;EDATE(M$4,1))</f>
        <v>169862</v>
      </c>
      <c r="N38" s="2">
        <f>SUMIFS(Data[Value],Data[Account],$C38,Data[Date],"&gt;="&amp;N$4,Data[Date],"&lt;"&amp;EDATE(N$4,1))</f>
        <v>148907</v>
      </c>
      <c r="O38" s="2">
        <f>SUMIFS(Data[Value],Data[Account],$C38,Data[Date],"&gt;="&amp;O$4,Data[Date],"&lt;"&amp;EDATE(O$4,1))</f>
        <v>915532</v>
      </c>
      <c r="P38" s="2">
        <f>SUMIFS(Data[Value],Data[Account],$C38,Data[Date],"&gt;="&amp;P$4,Data[Date],"&lt;"&amp;EDATE(P$4,1))</f>
        <v>54100</v>
      </c>
      <c r="Q38" s="2">
        <f>SUMIFS(Data[Value],Data[Account],$C38,Data[Date],"&gt;="&amp;Q$4,Data[Date],"&lt;"&amp;EDATE(Q$4,1))</f>
        <v>64424</v>
      </c>
      <c r="R38" s="2">
        <f>SUMIFS(Data[Value],Data[Account],$C38,Data[Date],"&gt;="&amp;R$4,Data[Date],"&lt;"&amp;EDATE(R$4,1))</f>
        <v>238661</v>
      </c>
      <c r="S38" s="2">
        <f>SUMIFS(Data[Value],Data[Account],$C38,Data[Date],"&gt;="&amp;S$4,Data[Date],"&lt;"&amp;EDATE(S$4,1))</f>
        <v>427856</v>
      </c>
      <c r="T38" s="2">
        <f>SUMIFS(Data[Value],Data[Account],$C38,Data[Date],"&gt;="&amp;T$4,Data[Date],"&lt;"&amp;EDATE(T$4,1))</f>
        <v>10290</v>
      </c>
      <c r="U38" s="2">
        <f>SUMIFS(Data[Value],Data[Account],$C38,Data[Date],"&gt;="&amp;U$4,Data[Date],"&lt;"&amp;EDATE(U$4,1))</f>
        <v>37560</v>
      </c>
      <c r="V38" s="2">
        <f>SUMIFS(Data[Value],Data[Account],$C38,Data[Date],"&gt;="&amp;V$4,Data[Date],"&lt;"&amp;EDATE(V$4,1))</f>
        <v>51137.84</v>
      </c>
      <c r="W38" s="2">
        <f>SUMIFS(Data[Value],Data[Account],$C38,Data[Date],"&gt;="&amp;W$4,Data[Date],"&lt;"&amp;EDATE(W$4,1))</f>
        <v>84003.67</v>
      </c>
      <c r="X38" s="2">
        <f>SUMIFS(Data[Value],Data[Account],$C38,Data[Date],"&gt;="&amp;X$4,Data[Date],"&lt;"&amp;EDATE(X$4,1))</f>
        <v>602154</v>
      </c>
      <c r="Y38" s="2">
        <f>SUMIFS(Data[Value],Data[Account],$C38,Data[Date],"&gt;="&amp;Y$4,Data[Date],"&lt;"&amp;EDATE(Y$4,1))</f>
        <v>183302</v>
      </c>
      <c r="Z38" s="2">
        <f>SUMIFS(Data[Value],Data[Account],$C38,Data[Date],"&gt;="&amp;Z$4,Data[Date],"&lt;"&amp;EDATE(Z$4,1))</f>
        <v>0</v>
      </c>
      <c r="AA38" s="2">
        <f>SUMIFS(Data[Value],Data[Account],$C38,Data[Date],"&gt;="&amp;AA$4,Data[Date],"&lt;"&amp;EDATE(AA$4,1))</f>
        <v>0</v>
      </c>
      <c r="AB38" s="2">
        <f>SUMIFS(Data[Value],Data[Account],$C38,Data[Date],"&gt;="&amp;AB$4,Data[Date],"&lt;"&amp;EDATE(AB$4,1))</f>
        <v>0</v>
      </c>
    </row>
    <row r="39" spans="2:28" x14ac:dyDescent="0.25">
      <c r="B39" s="3">
        <f>OrdersByAcc!B39</f>
        <v>35</v>
      </c>
      <c r="C39" t="str">
        <f>OrdersByAcc!C39</f>
        <v>Tesla</v>
      </c>
      <c r="D39" s="2">
        <f t="shared" si="0"/>
        <v>1696038.9000000001</v>
      </c>
      <c r="E39" s="2">
        <f>SUMIFS(Data[Value],Data[Account],$C39,Data[Date],"&gt;="&amp;E$4,Data[Date],"&lt;"&amp;EDATE(E$4,1))</f>
        <v>0</v>
      </c>
      <c r="F39" s="2">
        <f>SUMIFS(Data[Value],Data[Account],$C39,Data[Date],"&gt;="&amp;F$4,Data[Date],"&lt;"&amp;EDATE(F$4,1))</f>
        <v>74036</v>
      </c>
      <c r="G39" s="2">
        <f>SUMIFS(Data[Value],Data[Account],$C39,Data[Date],"&gt;="&amp;G$4,Data[Date],"&lt;"&amp;EDATE(G$4,1))</f>
        <v>77230</v>
      </c>
      <c r="H39" s="2">
        <f>SUMIFS(Data[Value],Data[Account],$C39,Data[Date],"&gt;="&amp;H$4,Data[Date],"&lt;"&amp;EDATE(H$4,1))</f>
        <v>217822</v>
      </c>
      <c r="I39" s="2">
        <f>SUMIFS(Data[Value],Data[Account],$C39,Data[Date],"&gt;="&amp;I$4,Data[Date],"&lt;"&amp;EDATE(I$4,1))</f>
        <v>81715</v>
      </c>
      <c r="J39" s="2">
        <f>SUMIFS(Data[Value],Data[Account],$C39,Data[Date],"&gt;="&amp;J$4,Data[Date],"&lt;"&amp;EDATE(J$4,1))</f>
        <v>34418</v>
      </c>
      <c r="K39" s="2">
        <f>SUMIFS(Data[Value],Data[Account],$C39,Data[Date],"&gt;="&amp;K$4,Data[Date],"&lt;"&amp;EDATE(K$4,1))</f>
        <v>55495</v>
      </c>
      <c r="L39" s="2">
        <f>SUMIFS(Data[Value],Data[Account],$C39,Data[Date],"&gt;="&amp;L$4,Data[Date],"&lt;"&amp;EDATE(L$4,1))</f>
        <v>148847</v>
      </c>
      <c r="M39" s="2">
        <f>SUMIFS(Data[Value],Data[Account],$C39,Data[Date],"&gt;="&amp;M$4,Data[Date],"&lt;"&amp;EDATE(M$4,1))</f>
        <v>39373</v>
      </c>
      <c r="N39" s="2">
        <f>SUMIFS(Data[Value],Data[Account],$C39,Data[Date],"&gt;="&amp;N$4,Data[Date],"&lt;"&amp;EDATE(N$4,1))</f>
        <v>81975</v>
      </c>
      <c r="O39" s="2">
        <f>SUMIFS(Data[Value],Data[Account],$C39,Data[Date],"&gt;="&amp;O$4,Data[Date],"&lt;"&amp;EDATE(O$4,1))</f>
        <v>154278.29999999999</v>
      </c>
      <c r="P39" s="2">
        <f>SUMIFS(Data[Value],Data[Account],$C39,Data[Date],"&gt;="&amp;P$4,Data[Date],"&lt;"&amp;EDATE(P$4,1))</f>
        <v>28060</v>
      </c>
      <c r="Q39" s="2">
        <f>SUMIFS(Data[Value],Data[Account],$C39,Data[Date],"&gt;="&amp;Q$4,Data[Date],"&lt;"&amp;EDATE(Q$4,1))</f>
        <v>90421</v>
      </c>
      <c r="R39" s="2">
        <f>SUMIFS(Data[Value],Data[Account],$C39,Data[Date],"&gt;="&amp;R$4,Data[Date],"&lt;"&amp;EDATE(R$4,1))</f>
        <v>106368</v>
      </c>
      <c r="S39" s="2">
        <f>SUMIFS(Data[Value],Data[Account],$C39,Data[Date],"&gt;="&amp;S$4,Data[Date],"&lt;"&amp;EDATE(S$4,1))</f>
        <v>96718.6</v>
      </c>
      <c r="T39" s="2">
        <f>SUMIFS(Data[Value],Data[Account],$C39,Data[Date],"&gt;="&amp;T$4,Data[Date],"&lt;"&amp;EDATE(T$4,1))</f>
        <v>112712.6</v>
      </c>
      <c r="U39" s="2">
        <f>SUMIFS(Data[Value],Data[Account],$C39,Data[Date],"&gt;="&amp;U$4,Data[Date],"&lt;"&amp;EDATE(U$4,1))</f>
        <v>70000</v>
      </c>
      <c r="V39" s="2">
        <f>SUMIFS(Data[Value],Data[Account],$C39,Data[Date],"&gt;="&amp;V$4,Data[Date],"&lt;"&amp;EDATE(V$4,1))</f>
        <v>76730.5</v>
      </c>
      <c r="W39" s="2">
        <f>SUMIFS(Data[Value],Data[Account],$C39,Data[Date],"&gt;="&amp;W$4,Data[Date],"&lt;"&amp;EDATE(W$4,1))</f>
        <v>37453</v>
      </c>
      <c r="X39" s="2">
        <f>SUMIFS(Data[Value],Data[Account],$C39,Data[Date],"&gt;="&amp;X$4,Data[Date],"&lt;"&amp;EDATE(X$4,1))</f>
        <v>87385.900000000009</v>
      </c>
      <c r="Y39" s="2">
        <f>SUMIFS(Data[Value],Data[Account],$C39,Data[Date],"&gt;="&amp;Y$4,Data[Date],"&lt;"&amp;EDATE(Y$4,1))</f>
        <v>25000</v>
      </c>
      <c r="Z39" s="2">
        <f>SUMIFS(Data[Value],Data[Account],$C39,Data[Date],"&gt;="&amp;Z$4,Data[Date],"&lt;"&amp;EDATE(Z$4,1))</f>
        <v>0</v>
      </c>
      <c r="AA39" s="2">
        <f>SUMIFS(Data[Value],Data[Account],$C39,Data[Date],"&gt;="&amp;AA$4,Data[Date],"&lt;"&amp;EDATE(AA$4,1))</f>
        <v>0</v>
      </c>
      <c r="AB39" s="2">
        <f>SUMIFS(Data[Value],Data[Account],$C39,Data[Date],"&gt;="&amp;AB$4,Data[Date],"&lt;"&amp;EDATE(AB$4,1))</f>
        <v>0</v>
      </c>
    </row>
    <row r="40" spans="2:28" x14ac:dyDescent="0.25">
      <c r="B40" s="3">
        <f>OrdersByAcc!B40</f>
        <v>36</v>
      </c>
      <c r="C40" t="str">
        <f>OrdersByAcc!C40</f>
        <v>Randstad Technologies</v>
      </c>
      <c r="D40" s="2">
        <f t="shared" si="0"/>
        <v>617433.56000000006</v>
      </c>
      <c r="E40" s="2">
        <f>SUMIFS(Data[Value],Data[Account],$C40,Data[Date],"&gt;="&amp;E$4,Data[Date],"&lt;"&amp;EDATE(E$4,1))</f>
        <v>0</v>
      </c>
      <c r="F40" s="2">
        <f>SUMIFS(Data[Value],Data[Account],$C40,Data[Date],"&gt;="&amp;F$4,Data[Date],"&lt;"&amp;EDATE(F$4,1))</f>
        <v>25000</v>
      </c>
      <c r="G40" s="2">
        <f>SUMIFS(Data[Value],Data[Account],$C40,Data[Date],"&gt;="&amp;G$4,Data[Date],"&lt;"&amp;EDATE(G$4,1))</f>
        <v>20000</v>
      </c>
      <c r="H40" s="2">
        <f>SUMIFS(Data[Value],Data[Account],$C40,Data[Date],"&gt;="&amp;H$4,Data[Date],"&lt;"&amp;EDATE(H$4,1))</f>
        <v>73250</v>
      </c>
      <c r="I40" s="2">
        <f>SUMIFS(Data[Value],Data[Account],$C40,Data[Date],"&gt;="&amp;I$4,Data[Date],"&lt;"&amp;EDATE(I$4,1))</f>
        <v>35000</v>
      </c>
      <c r="J40" s="2">
        <f>SUMIFS(Data[Value],Data[Account],$C40,Data[Date],"&gt;="&amp;J$4,Data[Date],"&lt;"&amp;EDATE(J$4,1))</f>
        <v>18000</v>
      </c>
      <c r="K40" s="2">
        <f>SUMIFS(Data[Value],Data[Account],$C40,Data[Date],"&gt;="&amp;K$4,Data[Date],"&lt;"&amp;EDATE(K$4,1))</f>
        <v>150500</v>
      </c>
      <c r="L40" s="2">
        <f>SUMIFS(Data[Value],Data[Account],$C40,Data[Date],"&gt;="&amp;L$4,Data[Date],"&lt;"&amp;EDATE(L$4,1))</f>
        <v>17000</v>
      </c>
      <c r="M40" s="2">
        <f>SUMIFS(Data[Value],Data[Account],$C40,Data[Date],"&gt;="&amp;M$4,Data[Date],"&lt;"&amp;EDATE(M$4,1))</f>
        <v>27085</v>
      </c>
      <c r="N40" s="2">
        <f>SUMIFS(Data[Value],Data[Account],$C40,Data[Date],"&gt;="&amp;N$4,Data[Date],"&lt;"&amp;EDATE(N$4,1))</f>
        <v>160980</v>
      </c>
      <c r="O40" s="2">
        <f>SUMIFS(Data[Value],Data[Account],$C40,Data[Date],"&gt;="&amp;O$4,Data[Date],"&lt;"&amp;EDATE(O$4,1))</f>
        <v>51355</v>
      </c>
      <c r="P40" s="2">
        <f>SUMIFS(Data[Value],Data[Account],$C40,Data[Date],"&gt;="&amp;P$4,Data[Date],"&lt;"&amp;EDATE(P$4,1))</f>
        <v>14957.56</v>
      </c>
      <c r="Q40" s="2">
        <f>SUMIFS(Data[Value],Data[Account],$C40,Data[Date],"&gt;="&amp;Q$4,Data[Date],"&lt;"&amp;EDATE(Q$4,1))</f>
        <v>6321</v>
      </c>
      <c r="R40" s="2">
        <f>SUMIFS(Data[Value],Data[Account],$C40,Data[Date],"&gt;="&amp;R$4,Data[Date],"&lt;"&amp;EDATE(R$4,1))</f>
        <v>17985</v>
      </c>
      <c r="S40" s="2">
        <f>SUMIFS(Data[Value],Data[Account],$C40,Data[Date],"&gt;="&amp;S$4,Data[Date],"&lt;"&amp;EDATE(S$4,1))</f>
        <v>0</v>
      </c>
      <c r="T40" s="2">
        <f>SUMIFS(Data[Value],Data[Account],$C40,Data[Date],"&gt;="&amp;T$4,Data[Date],"&lt;"&amp;EDATE(T$4,1))</f>
        <v>0</v>
      </c>
      <c r="U40" s="2">
        <f>SUMIFS(Data[Value],Data[Account],$C40,Data[Date],"&gt;="&amp;U$4,Data[Date],"&lt;"&amp;EDATE(U$4,1))</f>
        <v>0</v>
      </c>
      <c r="V40" s="2">
        <f>SUMIFS(Data[Value],Data[Account],$C40,Data[Date],"&gt;="&amp;V$4,Data[Date],"&lt;"&amp;EDATE(V$4,1))</f>
        <v>0</v>
      </c>
      <c r="W40" s="2">
        <f>SUMIFS(Data[Value],Data[Account],$C40,Data[Date],"&gt;="&amp;W$4,Data[Date],"&lt;"&amp;EDATE(W$4,1))</f>
        <v>0</v>
      </c>
      <c r="X40" s="2">
        <f>SUMIFS(Data[Value],Data[Account],$C40,Data[Date],"&gt;="&amp;X$4,Data[Date],"&lt;"&amp;EDATE(X$4,1))</f>
        <v>0</v>
      </c>
      <c r="Y40" s="2">
        <f>SUMIFS(Data[Value],Data[Account],$C40,Data[Date],"&gt;="&amp;Y$4,Data[Date],"&lt;"&amp;EDATE(Y$4,1))</f>
        <v>0</v>
      </c>
      <c r="Z40" s="2">
        <f>SUMIFS(Data[Value],Data[Account],$C40,Data[Date],"&gt;="&amp;Z$4,Data[Date],"&lt;"&amp;EDATE(Z$4,1))</f>
        <v>0</v>
      </c>
      <c r="AA40" s="2">
        <f>SUMIFS(Data[Value],Data[Account],$C40,Data[Date],"&gt;="&amp;AA$4,Data[Date],"&lt;"&amp;EDATE(AA$4,1))</f>
        <v>0</v>
      </c>
      <c r="AB40" s="2">
        <f>SUMIFS(Data[Value],Data[Account],$C40,Data[Date],"&gt;="&amp;AB$4,Data[Date],"&lt;"&amp;EDATE(AB$4,1))</f>
        <v>0</v>
      </c>
    </row>
    <row r="41" spans="2:28" x14ac:dyDescent="0.25">
      <c r="B41" s="3">
        <f>OrdersByAcc!B41</f>
        <v>37</v>
      </c>
      <c r="C41" t="str">
        <f>OrdersByAcc!C41</f>
        <v>Linkedin</v>
      </c>
      <c r="D41" s="2">
        <f t="shared" si="0"/>
        <v>433258.8</v>
      </c>
      <c r="E41" s="2">
        <f>SUMIFS(Data[Value],Data[Account],$C41,Data[Date],"&gt;="&amp;E$4,Data[Date],"&lt;"&amp;EDATE(E$4,1))</f>
        <v>0</v>
      </c>
      <c r="F41" s="2">
        <f>SUMIFS(Data[Value],Data[Account],$C41,Data[Date],"&gt;="&amp;F$4,Data[Date],"&lt;"&amp;EDATE(F$4,1))</f>
        <v>25000</v>
      </c>
      <c r="G41" s="2">
        <f>SUMIFS(Data[Value],Data[Account],$C41,Data[Date],"&gt;="&amp;G$4,Data[Date],"&lt;"&amp;EDATE(G$4,1))</f>
        <v>15000</v>
      </c>
      <c r="H41" s="2">
        <f>SUMIFS(Data[Value],Data[Account],$C41,Data[Date],"&gt;="&amp;H$4,Data[Date],"&lt;"&amp;EDATE(H$4,1))</f>
        <v>40000</v>
      </c>
      <c r="I41" s="2">
        <f>SUMIFS(Data[Value],Data[Account],$C41,Data[Date],"&gt;="&amp;I$4,Data[Date],"&lt;"&amp;EDATE(I$4,1))</f>
        <v>30000</v>
      </c>
      <c r="J41" s="2">
        <f>SUMIFS(Data[Value],Data[Account],$C41,Data[Date],"&gt;="&amp;J$4,Data[Date],"&lt;"&amp;EDATE(J$4,1))</f>
        <v>42125</v>
      </c>
      <c r="K41" s="2">
        <f>SUMIFS(Data[Value],Data[Account],$C41,Data[Date],"&gt;="&amp;K$4,Data[Date],"&lt;"&amp;EDATE(K$4,1))</f>
        <v>20800</v>
      </c>
      <c r="L41" s="2">
        <f>SUMIFS(Data[Value],Data[Account],$C41,Data[Date],"&gt;="&amp;L$4,Data[Date],"&lt;"&amp;EDATE(L$4,1))</f>
        <v>20600</v>
      </c>
      <c r="M41" s="2">
        <f>SUMIFS(Data[Value],Data[Account],$C41,Data[Date],"&gt;="&amp;M$4,Data[Date],"&lt;"&amp;EDATE(M$4,1))</f>
        <v>21721.599999999999</v>
      </c>
      <c r="N41" s="2">
        <f>SUMIFS(Data[Value],Data[Account],$C41,Data[Date],"&gt;="&amp;N$4,Data[Date],"&lt;"&amp;EDATE(N$4,1))</f>
        <v>65784.600000000006</v>
      </c>
      <c r="O41" s="2">
        <f>SUMIFS(Data[Value],Data[Account],$C41,Data[Date],"&gt;="&amp;O$4,Data[Date],"&lt;"&amp;EDATE(O$4,1))</f>
        <v>26622</v>
      </c>
      <c r="P41" s="2">
        <f>SUMIFS(Data[Value],Data[Account],$C41,Data[Date],"&gt;="&amp;P$4,Data[Date],"&lt;"&amp;EDATE(P$4,1))</f>
        <v>63116.6</v>
      </c>
      <c r="Q41" s="2">
        <f>SUMIFS(Data[Value],Data[Account],$C41,Data[Date],"&gt;="&amp;Q$4,Data[Date],"&lt;"&amp;EDATE(Q$4,1))</f>
        <v>31366</v>
      </c>
      <c r="R41" s="2">
        <f>SUMIFS(Data[Value],Data[Account],$C41,Data[Date],"&gt;="&amp;R$4,Data[Date],"&lt;"&amp;EDATE(R$4,1))</f>
        <v>31123</v>
      </c>
      <c r="S41" s="2">
        <f>SUMIFS(Data[Value],Data[Account],$C41,Data[Date],"&gt;="&amp;S$4,Data[Date],"&lt;"&amp;EDATE(S$4,1))</f>
        <v>0</v>
      </c>
      <c r="T41" s="2">
        <f>SUMIFS(Data[Value],Data[Account],$C41,Data[Date],"&gt;="&amp;T$4,Data[Date],"&lt;"&amp;EDATE(T$4,1))</f>
        <v>0</v>
      </c>
      <c r="U41" s="2">
        <f>SUMIFS(Data[Value],Data[Account],$C41,Data[Date],"&gt;="&amp;U$4,Data[Date],"&lt;"&amp;EDATE(U$4,1))</f>
        <v>0</v>
      </c>
      <c r="V41" s="2">
        <f>SUMIFS(Data[Value],Data[Account],$C41,Data[Date],"&gt;="&amp;V$4,Data[Date],"&lt;"&amp;EDATE(V$4,1))</f>
        <v>0</v>
      </c>
      <c r="W41" s="2">
        <f>SUMIFS(Data[Value],Data[Account],$C41,Data[Date],"&gt;="&amp;W$4,Data[Date],"&lt;"&amp;EDATE(W$4,1))</f>
        <v>0</v>
      </c>
      <c r="X41" s="2">
        <f>SUMIFS(Data[Value],Data[Account],$C41,Data[Date],"&gt;="&amp;X$4,Data[Date],"&lt;"&amp;EDATE(X$4,1))</f>
        <v>0</v>
      </c>
      <c r="Y41" s="2">
        <f>SUMIFS(Data[Value],Data[Account],$C41,Data[Date],"&gt;="&amp;Y$4,Data[Date],"&lt;"&amp;EDATE(Y$4,1))</f>
        <v>0</v>
      </c>
      <c r="Z41" s="2">
        <f>SUMIFS(Data[Value],Data[Account],$C41,Data[Date],"&gt;="&amp;Z$4,Data[Date],"&lt;"&amp;EDATE(Z$4,1))</f>
        <v>0</v>
      </c>
      <c r="AA41" s="2">
        <f>SUMIFS(Data[Value],Data[Account],$C41,Data[Date],"&gt;="&amp;AA$4,Data[Date],"&lt;"&amp;EDATE(AA$4,1))</f>
        <v>0</v>
      </c>
      <c r="AB41" s="2">
        <f>SUMIFS(Data[Value],Data[Account],$C41,Data[Date],"&gt;="&amp;AB$4,Data[Date],"&lt;"&amp;EDATE(AB$4,1))</f>
        <v>0</v>
      </c>
    </row>
    <row r="42" spans="2:28" x14ac:dyDescent="0.25">
      <c r="B42" s="3">
        <f>OrdersByAcc!B42</f>
        <v>38</v>
      </c>
      <c r="C42" t="str">
        <f>OrdersByAcc!C42</f>
        <v>Oracle America</v>
      </c>
      <c r="D42" s="2">
        <f t="shared" si="0"/>
        <v>232177.9</v>
      </c>
      <c r="E42" s="2">
        <f>SUMIFS(Data[Value],Data[Account],$C42,Data[Date],"&gt;="&amp;E$4,Data[Date],"&lt;"&amp;EDATE(E$4,1))</f>
        <v>0</v>
      </c>
      <c r="F42" s="2">
        <f>SUMIFS(Data[Value],Data[Account],$C42,Data[Date],"&gt;="&amp;F$4,Data[Date],"&lt;"&amp;EDATE(F$4,1))</f>
        <v>8000</v>
      </c>
      <c r="G42" s="2">
        <f>SUMIFS(Data[Value],Data[Account],$C42,Data[Date],"&gt;="&amp;G$4,Data[Date],"&lt;"&amp;EDATE(G$4,1))</f>
        <v>0</v>
      </c>
      <c r="H42" s="2">
        <f>SUMIFS(Data[Value],Data[Account],$C42,Data[Date],"&gt;="&amp;H$4,Data[Date],"&lt;"&amp;EDATE(H$4,1))</f>
        <v>0</v>
      </c>
      <c r="I42" s="2">
        <f>SUMIFS(Data[Value],Data[Account],$C42,Data[Date],"&gt;="&amp;I$4,Data[Date],"&lt;"&amp;EDATE(I$4,1))</f>
        <v>11000</v>
      </c>
      <c r="J42" s="2">
        <f>SUMIFS(Data[Value],Data[Account],$C42,Data[Date],"&gt;="&amp;J$4,Data[Date],"&lt;"&amp;EDATE(J$4,1))</f>
        <v>0</v>
      </c>
      <c r="K42" s="2">
        <f>SUMIFS(Data[Value],Data[Account],$C42,Data[Date],"&gt;="&amp;K$4,Data[Date],"&lt;"&amp;EDATE(K$4,1))</f>
        <v>47973</v>
      </c>
      <c r="L42" s="2">
        <f>SUMIFS(Data[Value],Data[Account],$C42,Data[Date],"&gt;="&amp;L$4,Data[Date],"&lt;"&amp;EDATE(L$4,1))</f>
        <v>0</v>
      </c>
      <c r="M42" s="2">
        <f>SUMIFS(Data[Value],Data[Account],$C42,Data[Date],"&gt;="&amp;M$4,Data[Date],"&lt;"&amp;EDATE(M$4,1))</f>
        <v>14655</v>
      </c>
      <c r="N42" s="2">
        <f>SUMIFS(Data[Value],Data[Account],$C42,Data[Date],"&gt;="&amp;N$4,Data[Date],"&lt;"&amp;EDATE(N$4,1))</f>
        <v>14448.2</v>
      </c>
      <c r="O42" s="2">
        <f>SUMIFS(Data[Value],Data[Account],$C42,Data[Date],"&gt;="&amp;O$4,Data[Date],"&lt;"&amp;EDATE(O$4,1))</f>
        <v>6603</v>
      </c>
      <c r="P42" s="2">
        <f>SUMIFS(Data[Value],Data[Account],$C42,Data[Date],"&gt;="&amp;P$4,Data[Date],"&lt;"&amp;EDATE(P$4,1))</f>
        <v>11581.6</v>
      </c>
      <c r="Q42" s="2">
        <f>SUMIFS(Data[Value],Data[Account],$C42,Data[Date],"&gt;="&amp;Q$4,Data[Date],"&lt;"&amp;EDATE(Q$4,1))</f>
        <v>19165</v>
      </c>
      <c r="R42" s="2">
        <f>SUMIFS(Data[Value],Data[Account],$C42,Data[Date],"&gt;="&amp;R$4,Data[Date],"&lt;"&amp;EDATE(R$4,1))</f>
        <v>0</v>
      </c>
      <c r="S42" s="2">
        <f>SUMIFS(Data[Value],Data[Account],$C42,Data[Date],"&gt;="&amp;S$4,Data[Date],"&lt;"&amp;EDATE(S$4,1))</f>
        <v>15000</v>
      </c>
      <c r="T42" s="2">
        <f>SUMIFS(Data[Value],Data[Account],$C42,Data[Date],"&gt;="&amp;T$4,Data[Date],"&lt;"&amp;EDATE(T$4,1))</f>
        <v>18745</v>
      </c>
      <c r="U42" s="2">
        <f>SUMIFS(Data[Value],Data[Account],$C42,Data[Date],"&gt;="&amp;U$4,Data[Date],"&lt;"&amp;EDATE(U$4,1))</f>
        <v>30068.9</v>
      </c>
      <c r="V42" s="2">
        <f>SUMIFS(Data[Value],Data[Account],$C42,Data[Date],"&gt;="&amp;V$4,Data[Date],"&lt;"&amp;EDATE(V$4,1))</f>
        <v>0</v>
      </c>
      <c r="W42" s="2">
        <f>SUMIFS(Data[Value],Data[Account],$C42,Data[Date],"&gt;="&amp;W$4,Data[Date],"&lt;"&amp;EDATE(W$4,1))</f>
        <v>12419</v>
      </c>
      <c r="X42" s="2">
        <f>SUMIFS(Data[Value],Data[Account],$C42,Data[Date],"&gt;="&amp;X$4,Data[Date],"&lt;"&amp;EDATE(X$4,1))</f>
        <v>12519.2</v>
      </c>
      <c r="Y42" s="2">
        <f>SUMIFS(Data[Value],Data[Account],$C42,Data[Date],"&gt;="&amp;Y$4,Data[Date],"&lt;"&amp;EDATE(Y$4,1))</f>
        <v>10000</v>
      </c>
      <c r="Z42" s="2">
        <f>SUMIFS(Data[Value],Data[Account],$C42,Data[Date],"&gt;="&amp;Z$4,Data[Date],"&lt;"&amp;EDATE(Z$4,1))</f>
        <v>0</v>
      </c>
      <c r="AA42" s="2">
        <f>SUMIFS(Data[Value],Data[Account],$C42,Data[Date],"&gt;="&amp;AA$4,Data[Date],"&lt;"&amp;EDATE(AA$4,1))</f>
        <v>0</v>
      </c>
      <c r="AB42" s="2">
        <f>SUMIFS(Data[Value],Data[Account],$C42,Data[Date],"&gt;="&amp;AB$4,Data[Date],"&lt;"&amp;EDATE(AB$4,1))</f>
        <v>0</v>
      </c>
    </row>
    <row r="43" spans="2:28" x14ac:dyDescent="0.25">
      <c r="B43" s="3">
        <f>OrdersByAcc!B43</f>
        <v>39</v>
      </c>
      <c r="C43" t="str">
        <f>OrdersByAcc!C43</f>
        <v>PwC Advisory Services</v>
      </c>
      <c r="D43" s="2">
        <f t="shared" si="0"/>
        <v>14708923.18</v>
      </c>
      <c r="E43" s="2">
        <f>SUMIFS(Data[Value],Data[Account],$C43,Data[Date],"&gt;="&amp;E$4,Data[Date],"&lt;"&amp;EDATE(E$4,1))</f>
        <v>0</v>
      </c>
      <c r="F43" s="2">
        <f>SUMIFS(Data[Value],Data[Account],$C43,Data[Date],"&gt;="&amp;F$4,Data[Date],"&lt;"&amp;EDATE(F$4,1))</f>
        <v>20000</v>
      </c>
      <c r="G43" s="2">
        <f>SUMIFS(Data[Value],Data[Account],$C43,Data[Date],"&gt;="&amp;G$4,Data[Date],"&lt;"&amp;EDATE(G$4,1))</f>
        <v>93500</v>
      </c>
      <c r="H43" s="2">
        <f>SUMIFS(Data[Value],Data[Account],$C43,Data[Date],"&gt;="&amp;H$4,Data[Date],"&lt;"&amp;EDATE(H$4,1))</f>
        <v>53000</v>
      </c>
      <c r="I43" s="2">
        <f>SUMIFS(Data[Value],Data[Account],$C43,Data[Date],"&gt;="&amp;I$4,Data[Date],"&lt;"&amp;EDATE(I$4,1))</f>
        <v>239000</v>
      </c>
      <c r="J43" s="2">
        <f>SUMIFS(Data[Value],Data[Account],$C43,Data[Date],"&gt;="&amp;J$4,Data[Date],"&lt;"&amp;EDATE(J$4,1))</f>
        <v>1022200</v>
      </c>
      <c r="K43" s="2">
        <f>SUMIFS(Data[Value],Data[Account],$C43,Data[Date],"&gt;="&amp;K$4,Data[Date],"&lt;"&amp;EDATE(K$4,1))</f>
        <v>414729</v>
      </c>
      <c r="L43" s="2">
        <f>SUMIFS(Data[Value],Data[Account],$C43,Data[Date],"&gt;="&amp;L$4,Data[Date],"&lt;"&amp;EDATE(L$4,1))</f>
        <v>211296</v>
      </c>
      <c r="M43" s="2">
        <f>SUMIFS(Data[Value],Data[Account],$C43,Data[Date],"&gt;="&amp;M$4,Data[Date],"&lt;"&amp;EDATE(M$4,1))</f>
        <v>118000</v>
      </c>
      <c r="N43" s="2">
        <f>SUMIFS(Data[Value],Data[Account],$C43,Data[Date],"&gt;="&amp;N$4,Data[Date],"&lt;"&amp;EDATE(N$4,1))</f>
        <v>326026</v>
      </c>
      <c r="O43" s="2">
        <f>SUMIFS(Data[Value],Data[Account],$C43,Data[Date],"&gt;="&amp;O$4,Data[Date],"&lt;"&amp;EDATE(O$4,1))</f>
        <v>110054</v>
      </c>
      <c r="P43" s="2">
        <f>SUMIFS(Data[Value],Data[Account],$C43,Data[Date],"&gt;="&amp;P$4,Data[Date],"&lt;"&amp;EDATE(P$4,1))</f>
        <v>102128.3</v>
      </c>
      <c r="Q43" s="2">
        <f>SUMIFS(Data[Value],Data[Account],$C43,Data[Date],"&gt;="&amp;Q$4,Data[Date],"&lt;"&amp;EDATE(Q$4,1))</f>
        <v>121900</v>
      </c>
      <c r="R43" s="2">
        <f>SUMIFS(Data[Value],Data[Account],$C43,Data[Date],"&gt;="&amp;R$4,Data[Date],"&lt;"&amp;EDATE(R$4,1))</f>
        <v>249550</v>
      </c>
      <c r="S43" s="2">
        <f>SUMIFS(Data[Value],Data[Account],$C43,Data[Date],"&gt;="&amp;S$4,Data[Date],"&lt;"&amp;EDATE(S$4,1))</f>
        <v>351398</v>
      </c>
      <c r="T43" s="2">
        <f>SUMIFS(Data[Value],Data[Account],$C43,Data[Date],"&gt;="&amp;T$4,Data[Date],"&lt;"&amp;EDATE(T$4,1))</f>
        <v>1454650</v>
      </c>
      <c r="U43" s="2">
        <f>SUMIFS(Data[Value],Data[Account],$C43,Data[Date],"&gt;="&amp;U$4,Data[Date],"&lt;"&amp;EDATE(U$4,1))</f>
        <v>502642.4</v>
      </c>
      <c r="V43" s="2">
        <f>SUMIFS(Data[Value],Data[Account],$C43,Data[Date],"&gt;="&amp;V$4,Data[Date],"&lt;"&amp;EDATE(V$4,1))</f>
        <v>915709.88</v>
      </c>
      <c r="W43" s="2">
        <f>SUMIFS(Data[Value],Data[Account],$C43,Data[Date],"&gt;="&amp;W$4,Data[Date],"&lt;"&amp;EDATE(W$4,1))</f>
        <v>389230</v>
      </c>
      <c r="X43" s="2">
        <f>SUMIFS(Data[Value],Data[Account],$C43,Data[Date],"&gt;="&amp;X$4,Data[Date],"&lt;"&amp;EDATE(X$4,1))</f>
        <v>7547690</v>
      </c>
      <c r="Y43" s="2">
        <f>SUMIFS(Data[Value],Data[Account],$C43,Data[Date],"&gt;="&amp;Y$4,Data[Date],"&lt;"&amp;EDATE(Y$4,1))</f>
        <v>466219.6</v>
      </c>
      <c r="Z43" s="2">
        <f>SUMIFS(Data[Value],Data[Account],$C43,Data[Date],"&gt;="&amp;Z$4,Data[Date],"&lt;"&amp;EDATE(Z$4,1))</f>
        <v>0</v>
      </c>
      <c r="AA43" s="2">
        <f>SUMIFS(Data[Value],Data[Account],$C43,Data[Date],"&gt;="&amp;AA$4,Data[Date],"&lt;"&amp;EDATE(AA$4,1))</f>
        <v>0</v>
      </c>
      <c r="AB43" s="2">
        <f>SUMIFS(Data[Value],Data[Account],$C43,Data[Date],"&gt;="&amp;AB$4,Data[Date],"&lt;"&amp;EDATE(AB$4,1))</f>
        <v>0</v>
      </c>
    </row>
    <row r="44" spans="2:28" x14ac:dyDescent="0.25">
      <c r="B44" s="3">
        <f>OrdersByAcc!B44</f>
        <v>40</v>
      </c>
      <c r="C44" t="str">
        <f>OrdersByAcc!C44</f>
        <v>Cummins</v>
      </c>
      <c r="D44" s="2">
        <f t="shared" si="0"/>
        <v>15000</v>
      </c>
      <c r="E44" s="2">
        <f>SUMIFS(Data[Value],Data[Account],$C44,Data[Date],"&gt;="&amp;E$4,Data[Date],"&lt;"&amp;EDATE(E$4,1))</f>
        <v>0</v>
      </c>
      <c r="F44" s="2">
        <f>SUMIFS(Data[Value],Data[Account],$C44,Data[Date],"&gt;="&amp;F$4,Data[Date],"&lt;"&amp;EDATE(F$4,1))</f>
        <v>15000</v>
      </c>
      <c r="G44" s="2">
        <f>SUMIFS(Data[Value],Data[Account],$C44,Data[Date],"&gt;="&amp;G$4,Data[Date],"&lt;"&amp;EDATE(G$4,1))</f>
        <v>0</v>
      </c>
      <c r="H44" s="2">
        <f>SUMIFS(Data[Value],Data[Account],$C44,Data[Date],"&gt;="&amp;H$4,Data[Date],"&lt;"&amp;EDATE(H$4,1))</f>
        <v>0</v>
      </c>
      <c r="I44" s="2">
        <f>SUMIFS(Data[Value],Data[Account],$C44,Data[Date],"&gt;="&amp;I$4,Data[Date],"&lt;"&amp;EDATE(I$4,1))</f>
        <v>0</v>
      </c>
      <c r="J44" s="2">
        <f>SUMIFS(Data[Value],Data[Account],$C44,Data[Date],"&gt;="&amp;J$4,Data[Date],"&lt;"&amp;EDATE(J$4,1))</f>
        <v>0</v>
      </c>
      <c r="K44" s="2">
        <f>SUMIFS(Data[Value],Data[Account],$C44,Data[Date],"&gt;="&amp;K$4,Data[Date],"&lt;"&amp;EDATE(K$4,1))</f>
        <v>0</v>
      </c>
      <c r="L44" s="2">
        <f>SUMIFS(Data[Value],Data[Account],$C44,Data[Date],"&gt;="&amp;L$4,Data[Date],"&lt;"&amp;EDATE(L$4,1))</f>
        <v>0</v>
      </c>
      <c r="M44" s="2">
        <f>SUMIFS(Data[Value],Data[Account],$C44,Data[Date],"&gt;="&amp;M$4,Data[Date],"&lt;"&amp;EDATE(M$4,1))</f>
        <v>0</v>
      </c>
      <c r="N44" s="2">
        <f>SUMIFS(Data[Value],Data[Account],$C44,Data[Date],"&gt;="&amp;N$4,Data[Date],"&lt;"&amp;EDATE(N$4,1))</f>
        <v>0</v>
      </c>
      <c r="O44" s="2">
        <f>SUMIFS(Data[Value],Data[Account],$C44,Data[Date],"&gt;="&amp;O$4,Data[Date],"&lt;"&amp;EDATE(O$4,1))</f>
        <v>0</v>
      </c>
      <c r="P44" s="2">
        <f>SUMIFS(Data[Value],Data[Account],$C44,Data[Date],"&gt;="&amp;P$4,Data[Date],"&lt;"&amp;EDATE(P$4,1))</f>
        <v>0</v>
      </c>
      <c r="Q44" s="2">
        <f>SUMIFS(Data[Value],Data[Account],$C44,Data[Date],"&gt;="&amp;Q$4,Data[Date],"&lt;"&amp;EDATE(Q$4,1))</f>
        <v>0</v>
      </c>
      <c r="R44" s="2">
        <f>SUMIFS(Data[Value],Data[Account],$C44,Data[Date],"&gt;="&amp;R$4,Data[Date],"&lt;"&amp;EDATE(R$4,1))</f>
        <v>0</v>
      </c>
      <c r="S44" s="2">
        <f>SUMIFS(Data[Value],Data[Account],$C44,Data[Date],"&gt;="&amp;S$4,Data[Date],"&lt;"&amp;EDATE(S$4,1))</f>
        <v>0</v>
      </c>
      <c r="T44" s="2">
        <f>SUMIFS(Data[Value],Data[Account],$C44,Data[Date],"&gt;="&amp;T$4,Data[Date],"&lt;"&amp;EDATE(T$4,1))</f>
        <v>0</v>
      </c>
      <c r="U44" s="2">
        <f>SUMIFS(Data[Value],Data[Account],$C44,Data[Date],"&gt;="&amp;U$4,Data[Date],"&lt;"&amp;EDATE(U$4,1))</f>
        <v>0</v>
      </c>
      <c r="V44" s="2">
        <f>SUMIFS(Data[Value],Data[Account],$C44,Data[Date],"&gt;="&amp;V$4,Data[Date],"&lt;"&amp;EDATE(V$4,1))</f>
        <v>0</v>
      </c>
      <c r="W44" s="2">
        <f>SUMIFS(Data[Value],Data[Account],$C44,Data[Date],"&gt;="&amp;W$4,Data[Date],"&lt;"&amp;EDATE(W$4,1))</f>
        <v>0</v>
      </c>
      <c r="X44" s="2">
        <f>SUMIFS(Data[Value],Data[Account],$C44,Data[Date],"&gt;="&amp;X$4,Data[Date],"&lt;"&amp;EDATE(X$4,1))</f>
        <v>0</v>
      </c>
      <c r="Y44" s="2">
        <f>SUMIFS(Data[Value],Data[Account],$C44,Data[Date],"&gt;="&amp;Y$4,Data[Date],"&lt;"&amp;EDATE(Y$4,1))</f>
        <v>0</v>
      </c>
      <c r="Z44" s="2">
        <f>SUMIFS(Data[Value],Data[Account],$C44,Data[Date],"&gt;="&amp;Z$4,Data[Date],"&lt;"&amp;EDATE(Z$4,1))</f>
        <v>0</v>
      </c>
      <c r="AA44" s="2">
        <f>SUMIFS(Data[Value],Data[Account],$C44,Data[Date],"&gt;="&amp;AA$4,Data[Date],"&lt;"&amp;EDATE(AA$4,1))</f>
        <v>0</v>
      </c>
      <c r="AB44" s="2">
        <f>SUMIFS(Data[Value],Data[Account],$C44,Data[Date],"&gt;="&amp;AB$4,Data[Date],"&lt;"&amp;EDATE(AB$4,1))</f>
        <v>0</v>
      </c>
    </row>
    <row r="45" spans="2:28" x14ac:dyDescent="0.25">
      <c r="B45" s="3">
        <f>OrdersByAcc!B45</f>
        <v>41</v>
      </c>
      <c r="C45" t="str">
        <f>OrdersByAcc!C45</f>
        <v>Uber Technologies</v>
      </c>
      <c r="D45" s="2">
        <f t="shared" si="0"/>
        <v>2003267.7</v>
      </c>
      <c r="E45" s="2">
        <f>SUMIFS(Data[Value],Data[Account],$C45,Data[Date],"&gt;="&amp;E$4,Data[Date],"&lt;"&amp;EDATE(E$4,1))</f>
        <v>0</v>
      </c>
      <c r="F45" s="2">
        <f>SUMIFS(Data[Value],Data[Account],$C45,Data[Date],"&gt;="&amp;F$4,Data[Date],"&lt;"&amp;EDATE(F$4,1))</f>
        <v>93790</v>
      </c>
      <c r="G45" s="2">
        <f>SUMIFS(Data[Value],Data[Account],$C45,Data[Date],"&gt;="&amp;G$4,Data[Date],"&lt;"&amp;EDATE(G$4,1))</f>
        <v>74716</v>
      </c>
      <c r="H45" s="2">
        <f>SUMIFS(Data[Value],Data[Account],$C45,Data[Date],"&gt;="&amp;H$4,Data[Date],"&lt;"&amp;EDATE(H$4,1))</f>
        <v>60232</v>
      </c>
      <c r="I45" s="2">
        <f>SUMIFS(Data[Value],Data[Account],$C45,Data[Date],"&gt;="&amp;I$4,Data[Date],"&lt;"&amp;EDATE(I$4,1))</f>
        <v>87242</v>
      </c>
      <c r="J45" s="2">
        <f>SUMIFS(Data[Value],Data[Account],$C45,Data[Date],"&gt;="&amp;J$4,Data[Date],"&lt;"&amp;EDATE(J$4,1))</f>
        <v>15730</v>
      </c>
      <c r="K45" s="2">
        <f>SUMIFS(Data[Value],Data[Account],$C45,Data[Date],"&gt;="&amp;K$4,Data[Date],"&lt;"&amp;EDATE(K$4,1))</f>
        <v>173904</v>
      </c>
      <c r="L45" s="2">
        <f>SUMIFS(Data[Value],Data[Account],$C45,Data[Date],"&gt;="&amp;L$4,Data[Date],"&lt;"&amp;EDATE(L$4,1))</f>
        <v>145012</v>
      </c>
      <c r="M45" s="2">
        <f>SUMIFS(Data[Value],Data[Account],$C45,Data[Date],"&gt;="&amp;M$4,Data[Date],"&lt;"&amp;EDATE(M$4,1))</f>
        <v>136425</v>
      </c>
      <c r="N45" s="2">
        <f>SUMIFS(Data[Value],Data[Account],$C45,Data[Date],"&gt;="&amp;N$4,Data[Date],"&lt;"&amp;EDATE(N$4,1))</f>
        <v>174009.9</v>
      </c>
      <c r="O45" s="2">
        <f>SUMIFS(Data[Value],Data[Account],$C45,Data[Date],"&gt;="&amp;O$4,Data[Date],"&lt;"&amp;EDATE(O$4,1))</f>
        <v>136484</v>
      </c>
      <c r="P45" s="2">
        <f>SUMIFS(Data[Value],Data[Account],$C45,Data[Date],"&gt;="&amp;P$4,Data[Date],"&lt;"&amp;EDATE(P$4,1))</f>
        <v>117826</v>
      </c>
      <c r="Q45" s="2">
        <f>SUMIFS(Data[Value],Data[Account],$C45,Data[Date],"&gt;="&amp;Q$4,Data[Date],"&lt;"&amp;EDATE(Q$4,1))</f>
        <v>153796.79999999999</v>
      </c>
      <c r="R45" s="2">
        <f>SUMIFS(Data[Value],Data[Account],$C45,Data[Date],"&gt;="&amp;R$4,Data[Date],"&lt;"&amp;EDATE(R$4,1))</f>
        <v>0</v>
      </c>
      <c r="S45" s="2">
        <f>SUMIFS(Data[Value],Data[Account],$C45,Data[Date],"&gt;="&amp;S$4,Data[Date],"&lt;"&amp;EDATE(S$4,1))</f>
        <v>147089</v>
      </c>
      <c r="T45" s="2">
        <f>SUMIFS(Data[Value],Data[Account],$C45,Data[Date],"&gt;="&amp;T$4,Data[Date],"&lt;"&amp;EDATE(T$4,1))</f>
        <v>168178</v>
      </c>
      <c r="U45" s="2">
        <f>SUMIFS(Data[Value],Data[Account],$C45,Data[Date],"&gt;="&amp;U$4,Data[Date],"&lt;"&amp;EDATE(U$4,1))</f>
        <v>180089</v>
      </c>
      <c r="V45" s="2">
        <f>SUMIFS(Data[Value],Data[Account],$C45,Data[Date],"&gt;="&amp;V$4,Data[Date],"&lt;"&amp;EDATE(V$4,1))</f>
        <v>77404</v>
      </c>
      <c r="W45" s="2">
        <f>SUMIFS(Data[Value],Data[Account],$C45,Data[Date],"&gt;="&amp;W$4,Data[Date],"&lt;"&amp;EDATE(W$4,1))</f>
        <v>61340</v>
      </c>
      <c r="X45" s="2">
        <f>SUMIFS(Data[Value],Data[Account],$C45,Data[Date],"&gt;="&amp;X$4,Data[Date],"&lt;"&amp;EDATE(X$4,1))</f>
        <v>0</v>
      </c>
      <c r="Y45" s="2">
        <f>SUMIFS(Data[Value],Data[Account],$C45,Data[Date],"&gt;="&amp;Y$4,Data[Date],"&lt;"&amp;EDATE(Y$4,1))</f>
        <v>0</v>
      </c>
      <c r="Z45" s="2">
        <f>SUMIFS(Data[Value],Data[Account],$C45,Data[Date],"&gt;="&amp;Z$4,Data[Date],"&lt;"&amp;EDATE(Z$4,1))</f>
        <v>0</v>
      </c>
      <c r="AA45" s="2">
        <f>SUMIFS(Data[Value],Data[Account],$C45,Data[Date],"&gt;="&amp;AA$4,Data[Date],"&lt;"&amp;EDATE(AA$4,1))</f>
        <v>0</v>
      </c>
      <c r="AB45" s="2">
        <f>SUMIFS(Data[Value],Data[Account],$C45,Data[Date],"&gt;="&amp;AB$4,Data[Date],"&lt;"&amp;EDATE(AB$4,1))</f>
        <v>0</v>
      </c>
    </row>
    <row r="46" spans="2:28" x14ac:dyDescent="0.25">
      <c r="B46" s="3">
        <f>OrdersByAcc!B46</f>
        <v>42</v>
      </c>
      <c r="C46" t="str">
        <f>OrdersByAcc!C46</f>
        <v>Cgi Technologies And Solutions</v>
      </c>
      <c r="D46" s="2">
        <f t="shared" si="0"/>
        <v>404234.47</v>
      </c>
      <c r="E46" s="2">
        <f>SUMIFS(Data[Value],Data[Account],$C46,Data[Date],"&gt;="&amp;E$4,Data[Date],"&lt;"&amp;EDATE(E$4,1))</f>
        <v>0</v>
      </c>
      <c r="F46" s="2">
        <f>SUMIFS(Data[Value],Data[Account],$C46,Data[Date],"&gt;="&amp;F$4,Data[Date],"&lt;"&amp;EDATE(F$4,1))</f>
        <v>35000</v>
      </c>
      <c r="G46" s="2">
        <f>SUMIFS(Data[Value],Data[Account],$C46,Data[Date],"&gt;="&amp;G$4,Data[Date],"&lt;"&amp;EDATE(G$4,1))</f>
        <v>5000</v>
      </c>
      <c r="H46" s="2">
        <f>SUMIFS(Data[Value],Data[Account],$C46,Data[Date],"&gt;="&amp;H$4,Data[Date],"&lt;"&amp;EDATE(H$4,1))</f>
        <v>45000</v>
      </c>
      <c r="I46" s="2">
        <f>SUMIFS(Data[Value],Data[Account],$C46,Data[Date],"&gt;="&amp;I$4,Data[Date],"&lt;"&amp;EDATE(I$4,1))</f>
        <v>45600</v>
      </c>
      <c r="J46" s="2">
        <f>SUMIFS(Data[Value],Data[Account],$C46,Data[Date],"&gt;="&amp;J$4,Data[Date],"&lt;"&amp;EDATE(J$4,1))</f>
        <v>15484</v>
      </c>
      <c r="K46" s="2">
        <f>SUMIFS(Data[Value],Data[Account],$C46,Data[Date],"&gt;="&amp;K$4,Data[Date],"&lt;"&amp;EDATE(K$4,1))</f>
        <v>0</v>
      </c>
      <c r="L46" s="2">
        <f>SUMIFS(Data[Value],Data[Account],$C46,Data[Date],"&gt;="&amp;L$4,Data[Date],"&lt;"&amp;EDATE(L$4,1))</f>
        <v>35000</v>
      </c>
      <c r="M46" s="2">
        <f>SUMIFS(Data[Value],Data[Account],$C46,Data[Date],"&gt;="&amp;M$4,Data[Date],"&lt;"&amp;EDATE(M$4,1))</f>
        <v>26007</v>
      </c>
      <c r="N46" s="2">
        <f>SUMIFS(Data[Value],Data[Account],$C46,Data[Date],"&gt;="&amp;N$4,Data[Date],"&lt;"&amp;EDATE(N$4,1))</f>
        <v>42399.47</v>
      </c>
      <c r="O46" s="2">
        <f>SUMIFS(Data[Value],Data[Account],$C46,Data[Date],"&gt;="&amp;O$4,Data[Date],"&lt;"&amp;EDATE(O$4,1))</f>
        <v>0</v>
      </c>
      <c r="P46" s="2">
        <f>SUMIFS(Data[Value],Data[Account],$C46,Data[Date],"&gt;="&amp;P$4,Data[Date],"&lt;"&amp;EDATE(P$4,1))</f>
        <v>70415</v>
      </c>
      <c r="Q46" s="2">
        <f>SUMIFS(Data[Value],Data[Account],$C46,Data[Date],"&gt;="&amp;Q$4,Data[Date],"&lt;"&amp;EDATE(Q$4,1))</f>
        <v>55117</v>
      </c>
      <c r="R46" s="2">
        <f>SUMIFS(Data[Value],Data[Account],$C46,Data[Date],"&gt;="&amp;R$4,Data[Date],"&lt;"&amp;EDATE(R$4,1))</f>
        <v>29212</v>
      </c>
      <c r="S46" s="2">
        <f>SUMIFS(Data[Value],Data[Account],$C46,Data[Date],"&gt;="&amp;S$4,Data[Date],"&lt;"&amp;EDATE(S$4,1))</f>
        <v>0</v>
      </c>
      <c r="T46" s="2">
        <f>SUMIFS(Data[Value],Data[Account],$C46,Data[Date],"&gt;="&amp;T$4,Data[Date],"&lt;"&amp;EDATE(T$4,1))</f>
        <v>0</v>
      </c>
      <c r="U46" s="2">
        <f>SUMIFS(Data[Value],Data[Account],$C46,Data[Date],"&gt;="&amp;U$4,Data[Date],"&lt;"&amp;EDATE(U$4,1))</f>
        <v>0</v>
      </c>
      <c r="V46" s="2">
        <f>SUMIFS(Data[Value],Data[Account],$C46,Data[Date],"&gt;="&amp;V$4,Data[Date],"&lt;"&amp;EDATE(V$4,1))</f>
        <v>0</v>
      </c>
      <c r="W46" s="2">
        <f>SUMIFS(Data[Value],Data[Account],$C46,Data[Date],"&gt;="&amp;W$4,Data[Date],"&lt;"&amp;EDATE(W$4,1))</f>
        <v>0</v>
      </c>
      <c r="X46" s="2">
        <f>SUMIFS(Data[Value],Data[Account],$C46,Data[Date],"&gt;="&amp;X$4,Data[Date],"&lt;"&amp;EDATE(X$4,1))</f>
        <v>0</v>
      </c>
      <c r="Y46" s="2">
        <f>SUMIFS(Data[Value],Data[Account],$C46,Data[Date],"&gt;="&amp;Y$4,Data[Date],"&lt;"&amp;EDATE(Y$4,1))</f>
        <v>0</v>
      </c>
      <c r="Z46" s="2">
        <f>SUMIFS(Data[Value],Data[Account],$C46,Data[Date],"&gt;="&amp;Z$4,Data[Date],"&lt;"&amp;EDATE(Z$4,1))</f>
        <v>0</v>
      </c>
      <c r="AA46" s="2">
        <f>SUMIFS(Data[Value],Data[Account],$C46,Data[Date],"&gt;="&amp;AA$4,Data[Date],"&lt;"&amp;EDATE(AA$4,1))</f>
        <v>0</v>
      </c>
      <c r="AB46" s="2">
        <f>SUMIFS(Data[Value],Data[Account],$C46,Data[Date],"&gt;="&amp;AB$4,Data[Date],"&lt;"&amp;EDATE(AB$4,1))</f>
        <v>0</v>
      </c>
    </row>
    <row r="47" spans="2:28" x14ac:dyDescent="0.25">
      <c r="B47" s="3">
        <f>OrdersByAcc!B47</f>
        <v>43</v>
      </c>
      <c r="C47" t="str">
        <f>OrdersByAcc!C47</f>
        <v>Ebay</v>
      </c>
      <c r="D47" s="2">
        <f t="shared" si="0"/>
        <v>200752.25</v>
      </c>
      <c r="E47" s="2">
        <f>SUMIFS(Data[Value],Data[Account],$C47,Data[Date],"&gt;="&amp;E$4,Data[Date],"&lt;"&amp;EDATE(E$4,1))</f>
        <v>0</v>
      </c>
      <c r="F47" s="2">
        <f>SUMIFS(Data[Value],Data[Account],$C47,Data[Date],"&gt;="&amp;F$4,Data[Date],"&lt;"&amp;EDATE(F$4,1))</f>
        <v>25000</v>
      </c>
      <c r="G47" s="2">
        <f>SUMIFS(Data[Value],Data[Account],$C47,Data[Date],"&gt;="&amp;G$4,Data[Date],"&lt;"&amp;EDATE(G$4,1))</f>
        <v>45000</v>
      </c>
      <c r="H47" s="2">
        <f>SUMIFS(Data[Value],Data[Account],$C47,Data[Date],"&gt;="&amp;H$4,Data[Date],"&lt;"&amp;EDATE(H$4,1))</f>
        <v>30000</v>
      </c>
      <c r="I47" s="2">
        <f>SUMIFS(Data[Value],Data[Account],$C47,Data[Date],"&gt;="&amp;I$4,Data[Date],"&lt;"&amp;EDATE(I$4,1))</f>
        <v>35000</v>
      </c>
      <c r="J47" s="2">
        <f>SUMIFS(Data[Value],Data[Account],$C47,Data[Date],"&gt;="&amp;J$4,Data[Date],"&lt;"&amp;EDATE(J$4,1))</f>
        <v>21617.25</v>
      </c>
      <c r="K47" s="2">
        <f>SUMIFS(Data[Value],Data[Account],$C47,Data[Date],"&gt;="&amp;K$4,Data[Date],"&lt;"&amp;EDATE(K$4,1))</f>
        <v>22000</v>
      </c>
      <c r="L47" s="2">
        <f>SUMIFS(Data[Value],Data[Account],$C47,Data[Date],"&gt;="&amp;L$4,Data[Date],"&lt;"&amp;EDATE(L$4,1))</f>
        <v>0</v>
      </c>
      <c r="M47" s="2">
        <f>SUMIFS(Data[Value],Data[Account],$C47,Data[Date],"&gt;="&amp;M$4,Data[Date],"&lt;"&amp;EDATE(M$4,1))</f>
        <v>22135</v>
      </c>
      <c r="N47" s="2">
        <f>SUMIFS(Data[Value],Data[Account],$C47,Data[Date],"&gt;="&amp;N$4,Data[Date],"&lt;"&amp;EDATE(N$4,1))</f>
        <v>0</v>
      </c>
      <c r="O47" s="2">
        <f>SUMIFS(Data[Value],Data[Account],$C47,Data[Date],"&gt;="&amp;O$4,Data[Date],"&lt;"&amp;EDATE(O$4,1))</f>
        <v>0</v>
      </c>
      <c r="P47" s="2">
        <f>SUMIFS(Data[Value],Data[Account],$C47,Data[Date],"&gt;="&amp;P$4,Data[Date],"&lt;"&amp;EDATE(P$4,1))</f>
        <v>0</v>
      </c>
      <c r="Q47" s="2">
        <f>SUMIFS(Data[Value],Data[Account],$C47,Data[Date],"&gt;="&amp;Q$4,Data[Date],"&lt;"&amp;EDATE(Q$4,1))</f>
        <v>0</v>
      </c>
      <c r="R47" s="2">
        <f>SUMIFS(Data[Value],Data[Account],$C47,Data[Date],"&gt;="&amp;R$4,Data[Date],"&lt;"&amp;EDATE(R$4,1))</f>
        <v>0</v>
      </c>
      <c r="S47" s="2">
        <f>SUMIFS(Data[Value],Data[Account],$C47,Data[Date],"&gt;="&amp;S$4,Data[Date],"&lt;"&amp;EDATE(S$4,1))</f>
        <v>0</v>
      </c>
      <c r="T47" s="2">
        <f>SUMIFS(Data[Value],Data[Account],$C47,Data[Date],"&gt;="&amp;T$4,Data[Date],"&lt;"&amp;EDATE(T$4,1))</f>
        <v>0</v>
      </c>
      <c r="U47" s="2">
        <f>SUMIFS(Data[Value],Data[Account],$C47,Data[Date],"&gt;="&amp;U$4,Data[Date],"&lt;"&amp;EDATE(U$4,1))</f>
        <v>0</v>
      </c>
      <c r="V47" s="2">
        <f>SUMIFS(Data[Value],Data[Account],$C47,Data[Date],"&gt;="&amp;V$4,Data[Date],"&lt;"&amp;EDATE(V$4,1))</f>
        <v>0</v>
      </c>
      <c r="W47" s="2">
        <f>SUMIFS(Data[Value],Data[Account],$C47,Data[Date],"&gt;="&amp;W$4,Data[Date],"&lt;"&amp;EDATE(W$4,1))</f>
        <v>0</v>
      </c>
      <c r="X47" s="2">
        <f>SUMIFS(Data[Value],Data[Account],$C47,Data[Date],"&gt;="&amp;X$4,Data[Date],"&lt;"&amp;EDATE(X$4,1))</f>
        <v>0</v>
      </c>
      <c r="Y47" s="2">
        <f>SUMIFS(Data[Value],Data[Account],$C47,Data[Date],"&gt;="&amp;Y$4,Data[Date],"&lt;"&amp;EDATE(Y$4,1))</f>
        <v>0</v>
      </c>
      <c r="Z47" s="2">
        <f>SUMIFS(Data[Value],Data[Account],$C47,Data[Date],"&gt;="&amp;Z$4,Data[Date],"&lt;"&amp;EDATE(Z$4,1))</f>
        <v>0</v>
      </c>
      <c r="AA47" s="2">
        <f>SUMIFS(Data[Value],Data[Account],$C47,Data[Date],"&gt;="&amp;AA$4,Data[Date],"&lt;"&amp;EDATE(AA$4,1))</f>
        <v>0</v>
      </c>
      <c r="AB47" s="2">
        <f>SUMIFS(Data[Value],Data[Account],$C47,Data[Date],"&gt;="&amp;AB$4,Data[Date],"&lt;"&amp;EDATE(AB$4,1))</f>
        <v>0</v>
      </c>
    </row>
    <row r="48" spans="2:28" x14ac:dyDescent="0.25">
      <c r="B48" s="3">
        <f>OrdersByAcc!B48</f>
        <v>44</v>
      </c>
      <c r="C48" t="str">
        <f>OrdersByAcc!C48</f>
        <v>Virtusa</v>
      </c>
      <c r="D48" s="2">
        <f t="shared" si="0"/>
        <v>353446</v>
      </c>
      <c r="E48" s="2">
        <f>SUMIFS(Data[Value],Data[Account],$C48,Data[Date],"&gt;="&amp;E$4,Data[Date],"&lt;"&amp;EDATE(E$4,1))</f>
        <v>0</v>
      </c>
      <c r="F48" s="2">
        <f>SUMIFS(Data[Value],Data[Account],$C48,Data[Date],"&gt;="&amp;F$4,Data[Date],"&lt;"&amp;EDATE(F$4,1))</f>
        <v>25373</v>
      </c>
      <c r="G48" s="2">
        <f>SUMIFS(Data[Value],Data[Account],$C48,Data[Date],"&gt;="&amp;G$4,Data[Date],"&lt;"&amp;EDATE(G$4,1))</f>
        <v>0</v>
      </c>
      <c r="H48" s="2">
        <f>SUMIFS(Data[Value],Data[Account],$C48,Data[Date],"&gt;="&amp;H$4,Data[Date],"&lt;"&amp;EDATE(H$4,1))</f>
        <v>0</v>
      </c>
      <c r="I48" s="2">
        <f>SUMIFS(Data[Value],Data[Account],$C48,Data[Date],"&gt;="&amp;I$4,Data[Date],"&lt;"&amp;EDATE(I$4,1))</f>
        <v>284580</v>
      </c>
      <c r="J48" s="2">
        <f>SUMIFS(Data[Value],Data[Account],$C48,Data[Date],"&gt;="&amp;J$4,Data[Date],"&lt;"&amp;EDATE(J$4,1))</f>
        <v>0</v>
      </c>
      <c r="K48" s="2">
        <f>SUMIFS(Data[Value],Data[Account],$C48,Data[Date],"&gt;="&amp;K$4,Data[Date],"&lt;"&amp;EDATE(K$4,1))</f>
        <v>43493</v>
      </c>
      <c r="L48" s="2">
        <f>SUMIFS(Data[Value],Data[Account],$C48,Data[Date],"&gt;="&amp;L$4,Data[Date],"&lt;"&amp;EDATE(L$4,1))</f>
        <v>0</v>
      </c>
      <c r="M48" s="2">
        <f>SUMIFS(Data[Value],Data[Account],$C48,Data[Date],"&gt;="&amp;M$4,Data[Date],"&lt;"&amp;EDATE(M$4,1))</f>
        <v>0</v>
      </c>
      <c r="N48" s="2">
        <f>SUMIFS(Data[Value],Data[Account],$C48,Data[Date],"&gt;="&amp;N$4,Data[Date],"&lt;"&amp;EDATE(N$4,1))</f>
        <v>0</v>
      </c>
      <c r="O48" s="2">
        <f>SUMIFS(Data[Value],Data[Account],$C48,Data[Date],"&gt;="&amp;O$4,Data[Date],"&lt;"&amp;EDATE(O$4,1))</f>
        <v>0</v>
      </c>
      <c r="P48" s="2">
        <f>SUMIFS(Data[Value],Data[Account],$C48,Data[Date],"&gt;="&amp;P$4,Data[Date],"&lt;"&amp;EDATE(P$4,1))</f>
        <v>0</v>
      </c>
      <c r="Q48" s="2">
        <f>SUMIFS(Data[Value],Data[Account],$C48,Data[Date],"&gt;="&amp;Q$4,Data[Date],"&lt;"&amp;EDATE(Q$4,1))</f>
        <v>0</v>
      </c>
      <c r="R48" s="2">
        <f>SUMIFS(Data[Value],Data[Account],$C48,Data[Date],"&gt;="&amp;R$4,Data[Date],"&lt;"&amp;EDATE(R$4,1))</f>
        <v>0</v>
      </c>
      <c r="S48" s="2">
        <f>SUMIFS(Data[Value],Data[Account],$C48,Data[Date],"&gt;="&amp;S$4,Data[Date],"&lt;"&amp;EDATE(S$4,1))</f>
        <v>0</v>
      </c>
      <c r="T48" s="2">
        <f>SUMIFS(Data[Value],Data[Account],$C48,Data[Date],"&gt;="&amp;T$4,Data[Date],"&lt;"&amp;EDATE(T$4,1))</f>
        <v>0</v>
      </c>
      <c r="U48" s="2">
        <f>SUMIFS(Data[Value],Data[Account],$C48,Data[Date],"&gt;="&amp;U$4,Data[Date],"&lt;"&amp;EDATE(U$4,1))</f>
        <v>0</v>
      </c>
      <c r="V48" s="2">
        <f>SUMIFS(Data[Value],Data[Account],$C48,Data[Date],"&gt;="&amp;V$4,Data[Date],"&lt;"&amp;EDATE(V$4,1))</f>
        <v>0</v>
      </c>
      <c r="W48" s="2">
        <f>SUMIFS(Data[Value],Data[Account],$C48,Data[Date],"&gt;="&amp;W$4,Data[Date],"&lt;"&amp;EDATE(W$4,1))</f>
        <v>0</v>
      </c>
      <c r="X48" s="2">
        <f>SUMIFS(Data[Value],Data[Account],$C48,Data[Date],"&gt;="&amp;X$4,Data[Date],"&lt;"&amp;EDATE(X$4,1))</f>
        <v>0</v>
      </c>
      <c r="Y48" s="2">
        <f>SUMIFS(Data[Value],Data[Account],$C48,Data[Date],"&gt;="&amp;Y$4,Data[Date],"&lt;"&amp;EDATE(Y$4,1))</f>
        <v>0</v>
      </c>
      <c r="Z48" s="2">
        <f>SUMIFS(Data[Value],Data[Account],$C48,Data[Date],"&gt;="&amp;Z$4,Data[Date],"&lt;"&amp;EDATE(Z$4,1))</f>
        <v>0</v>
      </c>
      <c r="AA48" s="2">
        <f>SUMIFS(Data[Value],Data[Account],$C48,Data[Date],"&gt;="&amp;AA$4,Data[Date],"&lt;"&amp;EDATE(AA$4,1))</f>
        <v>0</v>
      </c>
      <c r="AB48" s="2">
        <f>SUMIFS(Data[Value],Data[Account],$C48,Data[Date],"&gt;="&amp;AB$4,Data[Date],"&lt;"&amp;EDATE(AB$4,1))</f>
        <v>0</v>
      </c>
    </row>
    <row r="49" spans="2:28" x14ac:dyDescent="0.25">
      <c r="B49" s="3">
        <f>OrdersByAcc!B49</f>
        <v>45</v>
      </c>
      <c r="C49" t="str">
        <f>OrdersByAcc!C49</f>
        <v>L&amp;T Technology Services</v>
      </c>
      <c r="D49" s="2">
        <f t="shared" si="0"/>
        <v>734281</v>
      </c>
      <c r="E49" s="2">
        <f>SUMIFS(Data[Value],Data[Account],$C49,Data[Date],"&gt;="&amp;E$4,Data[Date],"&lt;"&amp;EDATE(E$4,1))</f>
        <v>0</v>
      </c>
      <c r="F49" s="2">
        <f>SUMIFS(Data[Value],Data[Account],$C49,Data[Date],"&gt;="&amp;F$4,Data[Date],"&lt;"&amp;EDATE(F$4,1))</f>
        <v>29208</v>
      </c>
      <c r="G49" s="2">
        <f>SUMIFS(Data[Value],Data[Account],$C49,Data[Date],"&gt;="&amp;G$4,Data[Date],"&lt;"&amp;EDATE(G$4,1))</f>
        <v>0</v>
      </c>
      <c r="H49" s="2">
        <f>SUMIFS(Data[Value],Data[Account],$C49,Data[Date],"&gt;="&amp;H$4,Data[Date],"&lt;"&amp;EDATE(H$4,1))</f>
        <v>60000</v>
      </c>
      <c r="I49" s="2">
        <f>SUMIFS(Data[Value],Data[Account],$C49,Data[Date],"&gt;="&amp;I$4,Data[Date],"&lt;"&amp;EDATE(I$4,1))</f>
        <v>3000</v>
      </c>
      <c r="J49" s="2">
        <f>SUMIFS(Data[Value],Data[Account],$C49,Data[Date],"&gt;="&amp;J$4,Data[Date],"&lt;"&amp;EDATE(J$4,1))</f>
        <v>36500</v>
      </c>
      <c r="K49" s="2">
        <f>SUMIFS(Data[Value],Data[Account],$C49,Data[Date],"&gt;="&amp;K$4,Data[Date],"&lt;"&amp;EDATE(K$4,1))</f>
        <v>39838.5</v>
      </c>
      <c r="L49" s="2">
        <f>SUMIFS(Data[Value],Data[Account],$C49,Data[Date],"&gt;="&amp;L$4,Data[Date],"&lt;"&amp;EDATE(L$4,1))</f>
        <v>0</v>
      </c>
      <c r="M49" s="2">
        <f>SUMIFS(Data[Value],Data[Account],$C49,Data[Date],"&gt;="&amp;M$4,Data[Date],"&lt;"&amp;EDATE(M$4,1))</f>
        <v>44151</v>
      </c>
      <c r="N49" s="2">
        <f>SUMIFS(Data[Value],Data[Account],$C49,Data[Date],"&gt;="&amp;N$4,Data[Date],"&lt;"&amp;EDATE(N$4,1))</f>
        <v>49338.1</v>
      </c>
      <c r="O49" s="2">
        <f>SUMIFS(Data[Value],Data[Account],$C49,Data[Date],"&gt;="&amp;O$4,Data[Date],"&lt;"&amp;EDATE(O$4,1))</f>
        <v>0</v>
      </c>
      <c r="P49" s="2">
        <f>SUMIFS(Data[Value],Data[Account],$C49,Data[Date],"&gt;="&amp;P$4,Data[Date],"&lt;"&amp;EDATE(P$4,1))</f>
        <v>35358</v>
      </c>
      <c r="Q49" s="2">
        <f>SUMIFS(Data[Value],Data[Account],$C49,Data[Date],"&gt;="&amp;Q$4,Data[Date],"&lt;"&amp;EDATE(Q$4,1))</f>
        <v>32142</v>
      </c>
      <c r="R49" s="2">
        <f>SUMIFS(Data[Value],Data[Account],$C49,Data[Date],"&gt;="&amp;R$4,Data[Date],"&lt;"&amp;EDATE(R$4,1))</f>
        <v>49393</v>
      </c>
      <c r="S49" s="2">
        <f>SUMIFS(Data[Value],Data[Account],$C49,Data[Date],"&gt;="&amp;S$4,Data[Date],"&lt;"&amp;EDATE(S$4,1))</f>
        <v>57590</v>
      </c>
      <c r="T49" s="2">
        <f>SUMIFS(Data[Value],Data[Account],$C49,Data[Date],"&gt;="&amp;T$4,Data[Date],"&lt;"&amp;EDATE(T$4,1))</f>
        <v>47643</v>
      </c>
      <c r="U49" s="2">
        <f>SUMIFS(Data[Value],Data[Account],$C49,Data[Date],"&gt;="&amp;U$4,Data[Date],"&lt;"&amp;EDATE(U$4,1))</f>
        <v>48389</v>
      </c>
      <c r="V49" s="2">
        <f>SUMIFS(Data[Value],Data[Account],$C49,Data[Date],"&gt;="&amp;V$4,Data[Date],"&lt;"&amp;EDATE(V$4,1))</f>
        <v>47124.4</v>
      </c>
      <c r="W49" s="2">
        <f>SUMIFS(Data[Value],Data[Account],$C49,Data[Date],"&gt;="&amp;W$4,Data[Date],"&lt;"&amp;EDATE(W$4,1))</f>
        <v>55391</v>
      </c>
      <c r="X49" s="2">
        <f>SUMIFS(Data[Value],Data[Account],$C49,Data[Date],"&gt;="&amp;X$4,Data[Date],"&lt;"&amp;EDATE(X$4,1))</f>
        <v>54215</v>
      </c>
      <c r="Y49" s="2">
        <f>SUMIFS(Data[Value],Data[Account],$C49,Data[Date],"&gt;="&amp;Y$4,Data[Date],"&lt;"&amp;EDATE(Y$4,1))</f>
        <v>45000</v>
      </c>
      <c r="Z49" s="2">
        <f>SUMIFS(Data[Value],Data[Account],$C49,Data[Date],"&gt;="&amp;Z$4,Data[Date],"&lt;"&amp;EDATE(Z$4,1))</f>
        <v>0</v>
      </c>
      <c r="AA49" s="2">
        <f>SUMIFS(Data[Value],Data[Account],$C49,Data[Date],"&gt;="&amp;AA$4,Data[Date],"&lt;"&amp;EDATE(AA$4,1))</f>
        <v>0</v>
      </c>
      <c r="AB49" s="2">
        <f>SUMIFS(Data[Value],Data[Account],$C49,Data[Date],"&gt;="&amp;AB$4,Data[Date],"&lt;"&amp;EDATE(AB$4,1))</f>
        <v>0</v>
      </c>
    </row>
    <row r="50" spans="2:28" x14ac:dyDescent="0.25">
      <c r="B50" s="3">
        <f>OrdersByAcc!B50</f>
        <v>46</v>
      </c>
      <c r="C50" t="str">
        <f>OrdersByAcc!C50</f>
        <v>Anthem</v>
      </c>
      <c r="D50" s="2">
        <f t="shared" si="0"/>
        <v>91081</v>
      </c>
      <c r="E50" s="2">
        <f>SUMIFS(Data[Value],Data[Account],$C50,Data[Date],"&gt;="&amp;E$4,Data[Date],"&lt;"&amp;EDATE(E$4,1))</f>
        <v>0</v>
      </c>
      <c r="F50" s="2">
        <f>SUMIFS(Data[Value],Data[Account],$C50,Data[Date],"&gt;="&amp;F$4,Data[Date],"&lt;"&amp;EDATE(F$4,1))</f>
        <v>2542</v>
      </c>
      <c r="G50" s="2">
        <f>SUMIFS(Data[Value],Data[Account],$C50,Data[Date],"&gt;="&amp;G$4,Data[Date],"&lt;"&amp;EDATE(G$4,1))</f>
        <v>5000</v>
      </c>
      <c r="H50" s="2">
        <f>SUMIFS(Data[Value],Data[Account],$C50,Data[Date],"&gt;="&amp;H$4,Data[Date],"&lt;"&amp;EDATE(H$4,1))</f>
        <v>7000</v>
      </c>
      <c r="I50" s="2">
        <f>SUMIFS(Data[Value],Data[Account],$C50,Data[Date],"&gt;="&amp;I$4,Data[Date],"&lt;"&amp;EDATE(I$4,1))</f>
        <v>11500</v>
      </c>
      <c r="J50" s="2">
        <f>SUMIFS(Data[Value],Data[Account],$C50,Data[Date],"&gt;="&amp;J$4,Data[Date],"&lt;"&amp;EDATE(J$4,1))</f>
        <v>3535</v>
      </c>
      <c r="K50" s="2">
        <f>SUMIFS(Data[Value],Data[Account],$C50,Data[Date],"&gt;="&amp;K$4,Data[Date],"&lt;"&amp;EDATE(K$4,1))</f>
        <v>6176</v>
      </c>
      <c r="L50" s="2">
        <f>SUMIFS(Data[Value],Data[Account],$C50,Data[Date],"&gt;="&amp;L$4,Data[Date],"&lt;"&amp;EDATE(L$4,1))</f>
        <v>2372</v>
      </c>
      <c r="M50" s="2">
        <f>SUMIFS(Data[Value],Data[Account],$C50,Data[Date],"&gt;="&amp;M$4,Data[Date],"&lt;"&amp;EDATE(M$4,1))</f>
        <v>9860</v>
      </c>
      <c r="N50" s="2">
        <f>SUMIFS(Data[Value],Data[Account],$C50,Data[Date],"&gt;="&amp;N$4,Data[Date],"&lt;"&amp;EDATE(N$4,1))</f>
        <v>2560</v>
      </c>
      <c r="O50" s="2">
        <f>SUMIFS(Data[Value],Data[Account],$C50,Data[Date],"&gt;="&amp;O$4,Data[Date],"&lt;"&amp;EDATE(O$4,1))</f>
        <v>0</v>
      </c>
      <c r="P50" s="2">
        <f>SUMIFS(Data[Value],Data[Account],$C50,Data[Date],"&gt;="&amp;P$4,Data[Date],"&lt;"&amp;EDATE(P$4,1))</f>
        <v>12000</v>
      </c>
      <c r="Q50" s="2">
        <f>SUMIFS(Data[Value],Data[Account],$C50,Data[Date],"&gt;="&amp;Q$4,Data[Date],"&lt;"&amp;EDATE(Q$4,1))</f>
        <v>9663</v>
      </c>
      <c r="R50" s="2">
        <f>SUMIFS(Data[Value],Data[Account],$C50,Data[Date],"&gt;="&amp;R$4,Data[Date],"&lt;"&amp;EDATE(R$4,1))</f>
        <v>4070</v>
      </c>
      <c r="S50" s="2">
        <f>SUMIFS(Data[Value],Data[Account],$C50,Data[Date],"&gt;="&amp;S$4,Data[Date],"&lt;"&amp;EDATE(S$4,1))</f>
        <v>0</v>
      </c>
      <c r="T50" s="2">
        <f>SUMIFS(Data[Value],Data[Account],$C50,Data[Date],"&gt;="&amp;T$4,Data[Date],"&lt;"&amp;EDATE(T$4,1))</f>
        <v>5404</v>
      </c>
      <c r="U50" s="2">
        <f>SUMIFS(Data[Value],Data[Account],$C50,Data[Date],"&gt;="&amp;U$4,Data[Date],"&lt;"&amp;EDATE(U$4,1))</f>
        <v>2810</v>
      </c>
      <c r="V50" s="2">
        <f>SUMIFS(Data[Value],Data[Account],$C50,Data[Date],"&gt;="&amp;V$4,Data[Date],"&lt;"&amp;EDATE(V$4,1))</f>
        <v>0</v>
      </c>
      <c r="W50" s="2">
        <f>SUMIFS(Data[Value],Data[Account],$C50,Data[Date],"&gt;="&amp;W$4,Data[Date],"&lt;"&amp;EDATE(W$4,1))</f>
        <v>1913</v>
      </c>
      <c r="X50" s="2">
        <f>SUMIFS(Data[Value],Data[Account],$C50,Data[Date],"&gt;="&amp;X$4,Data[Date],"&lt;"&amp;EDATE(X$4,1))</f>
        <v>4676</v>
      </c>
      <c r="Y50" s="2">
        <f>SUMIFS(Data[Value],Data[Account],$C50,Data[Date],"&gt;="&amp;Y$4,Data[Date],"&lt;"&amp;EDATE(Y$4,1))</f>
        <v>0</v>
      </c>
      <c r="Z50" s="2">
        <f>SUMIFS(Data[Value],Data[Account],$C50,Data[Date],"&gt;="&amp;Z$4,Data[Date],"&lt;"&amp;EDATE(Z$4,1))</f>
        <v>0</v>
      </c>
      <c r="AA50" s="2">
        <f>SUMIFS(Data[Value],Data[Account],$C50,Data[Date],"&gt;="&amp;AA$4,Data[Date],"&lt;"&amp;EDATE(AA$4,1))</f>
        <v>0</v>
      </c>
      <c r="AB50" s="2">
        <f>SUMIFS(Data[Value],Data[Account],$C50,Data[Date],"&gt;="&amp;AB$4,Data[Date],"&lt;"&amp;EDATE(AB$4,1))</f>
        <v>0</v>
      </c>
    </row>
    <row r="51" spans="2:28" x14ac:dyDescent="0.25">
      <c r="B51" s="3">
        <f>OrdersByAcc!B51</f>
        <v>47</v>
      </c>
      <c r="C51" t="str">
        <f>OrdersByAcc!C51</f>
        <v>Intuit</v>
      </c>
      <c r="D51" s="2">
        <f t="shared" si="0"/>
        <v>806393.89</v>
      </c>
      <c r="E51" s="2">
        <f>SUMIFS(Data[Value],Data[Account],$C51,Data[Date],"&gt;="&amp;E$4,Data[Date],"&lt;"&amp;EDATE(E$4,1))</f>
        <v>0</v>
      </c>
      <c r="F51" s="2">
        <f>SUMIFS(Data[Value],Data[Account],$C51,Data[Date],"&gt;="&amp;F$4,Data[Date],"&lt;"&amp;EDATE(F$4,1))</f>
        <v>0</v>
      </c>
      <c r="G51" s="2">
        <f>SUMIFS(Data[Value],Data[Account],$C51,Data[Date],"&gt;="&amp;G$4,Data[Date],"&lt;"&amp;EDATE(G$4,1))</f>
        <v>30000</v>
      </c>
      <c r="H51" s="2">
        <f>SUMIFS(Data[Value],Data[Account],$C51,Data[Date],"&gt;="&amp;H$4,Data[Date],"&lt;"&amp;EDATE(H$4,1))</f>
        <v>35000</v>
      </c>
      <c r="I51" s="2">
        <f>SUMIFS(Data[Value],Data[Account],$C51,Data[Date],"&gt;="&amp;I$4,Data[Date],"&lt;"&amp;EDATE(I$4,1))</f>
        <v>117000</v>
      </c>
      <c r="J51" s="2">
        <f>SUMIFS(Data[Value],Data[Account],$C51,Data[Date],"&gt;="&amp;J$4,Data[Date],"&lt;"&amp;EDATE(J$4,1))</f>
        <v>64661</v>
      </c>
      <c r="K51" s="2">
        <f>SUMIFS(Data[Value],Data[Account],$C51,Data[Date],"&gt;="&amp;K$4,Data[Date],"&lt;"&amp;EDATE(K$4,1))</f>
        <v>0</v>
      </c>
      <c r="L51" s="2">
        <f>SUMIFS(Data[Value],Data[Account],$C51,Data[Date],"&gt;="&amp;L$4,Data[Date],"&lt;"&amp;EDATE(L$4,1))</f>
        <v>131808.75</v>
      </c>
      <c r="M51" s="2">
        <f>SUMIFS(Data[Value],Data[Account],$C51,Data[Date],"&gt;="&amp;M$4,Data[Date],"&lt;"&amp;EDATE(M$4,1))</f>
        <v>0</v>
      </c>
      <c r="N51" s="2">
        <f>SUMIFS(Data[Value],Data[Account],$C51,Data[Date],"&gt;="&amp;N$4,Data[Date],"&lt;"&amp;EDATE(N$4,1))</f>
        <v>68718</v>
      </c>
      <c r="O51" s="2">
        <f>SUMIFS(Data[Value],Data[Account],$C51,Data[Date],"&gt;="&amp;O$4,Data[Date],"&lt;"&amp;EDATE(O$4,1))</f>
        <v>0</v>
      </c>
      <c r="P51" s="2">
        <f>SUMIFS(Data[Value],Data[Account],$C51,Data[Date],"&gt;="&amp;P$4,Data[Date],"&lt;"&amp;EDATE(P$4,1))</f>
        <v>75198</v>
      </c>
      <c r="Q51" s="2">
        <f>SUMIFS(Data[Value],Data[Account],$C51,Data[Date],"&gt;="&amp;Q$4,Data[Date],"&lt;"&amp;EDATE(Q$4,1))</f>
        <v>45809</v>
      </c>
      <c r="R51" s="2">
        <f>SUMIFS(Data[Value],Data[Account],$C51,Data[Date],"&gt;="&amp;R$4,Data[Date],"&lt;"&amp;EDATE(R$4,1))</f>
        <v>54253</v>
      </c>
      <c r="S51" s="2">
        <f>SUMIFS(Data[Value],Data[Account],$C51,Data[Date],"&gt;="&amp;S$4,Data[Date],"&lt;"&amp;EDATE(S$4,1))</f>
        <v>20000</v>
      </c>
      <c r="T51" s="2">
        <f>SUMIFS(Data[Value],Data[Account],$C51,Data[Date],"&gt;="&amp;T$4,Data[Date],"&lt;"&amp;EDATE(T$4,1))</f>
        <v>35000</v>
      </c>
      <c r="U51" s="2">
        <f>SUMIFS(Data[Value],Data[Account],$C51,Data[Date],"&gt;="&amp;U$4,Data[Date],"&lt;"&amp;EDATE(U$4,1))</f>
        <v>35000</v>
      </c>
      <c r="V51" s="2">
        <f>SUMIFS(Data[Value],Data[Account],$C51,Data[Date],"&gt;="&amp;V$4,Data[Date],"&lt;"&amp;EDATE(V$4,1))</f>
        <v>64606.64</v>
      </c>
      <c r="W51" s="2">
        <f>SUMIFS(Data[Value],Data[Account],$C51,Data[Date],"&gt;="&amp;W$4,Data[Date],"&lt;"&amp;EDATE(W$4,1))</f>
        <v>8250</v>
      </c>
      <c r="X51" s="2">
        <f>SUMIFS(Data[Value],Data[Account],$C51,Data[Date],"&gt;="&amp;X$4,Data[Date],"&lt;"&amp;EDATE(X$4,1))</f>
        <v>0</v>
      </c>
      <c r="Y51" s="2">
        <f>SUMIFS(Data[Value],Data[Account],$C51,Data[Date],"&gt;="&amp;Y$4,Data[Date],"&lt;"&amp;EDATE(Y$4,1))</f>
        <v>21089.5</v>
      </c>
      <c r="Z51" s="2">
        <f>SUMIFS(Data[Value],Data[Account],$C51,Data[Date],"&gt;="&amp;Z$4,Data[Date],"&lt;"&amp;EDATE(Z$4,1))</f>
        <v>0</v>
      </c>
      <c r="AA51" s="2">
        <f>SUMIFS(Data[Value],Data[Account],$C51,Data[Date],"&gt;="&amp;AA$4,Data[Date],"&lt;"&amp;EDATE(AA$4,1))</f>
        <v>0</v>
      </c>
      <c r="AB51" s="2">
        <f>SUMIFS(Data[Value],Data[Account],$C51,Data[Date],"&gt;="&amp;AB$4,Data[Date],"&lt;"&amp;EDATE(AB$4,1))</f>
        <v>0</v>
      </c>
    </row>
    <row r="52" spans="2:28" x14ac:dyDescent="0.25">
      <c r="B52" s="3">
        <f>OrdersByAcc!B52</f>
        <v>48</v>
      </c>
      <c r="C52" t="str">
        <f>OrdersByAcc!C52</f>
        <v>Rivian Automotive</v>
      </c>
      <c r="D52" s="2">
        <f t="shared" si="0"/>
        <v>144068.91999999998</v>
      </c>
      <c r="E52" s="2">
        <f>SUMIFS(Data[Value],Data[Account],$C52,Data[Date],"&gt;="&amp;E$4,Data[Date],"&lt;"&amp;EDATE(E$4,1))</f>
        <v>0</v>
      </c>
      <c r="F52" s="2">
        <f>SUMIFS(Data[Value],Data[Account],$C52,Data[Date],"&gt;="&amp;F$4,Data[Date],"&lt;"&amp;EDATE(F$4,1))</f>
        <v>0</v>
      </c>
      <c r="G52" s="2">
        <f>SUMIFS(Data[Value],Data[Account],$C52,Data[Date],"&gt;="&amp;G$4,Data[Date],"&lt;"&amp;EDATE(G$4,1))</f>
        <v>15000</v>
      </c>
      <c r="H52" s="2">
        <f>SUMIFS(Data[Value],Data[Account],$C52,Data[Date],"&gt;="&amp;H$4,Data[Date],"&lt;"&amp;EDATE(H$4,1))</f>
        <v>15000</v>
      </c>
      <c r="I52" s="2">
        <f>SUMIFS(Data[Value],Data[Account],$C52,Data[Date],"&gt;="&amp;I$4,Data[Date],"&lt;"&amp;EDATE(I$4,1))</f>
        <v>30000</v>
      </c>
      <c r="J52" s="2">
        <f>SUMIFS(Data[Value],Data[Account],$C52,Data[Date],"&gt;="&amp;J$4,Data[Date],"&lt;"&amp;EDATE(J$4,1))</f>
        <v>0</v>
      </c>
      <c r="K52" s="2">
        <f>SUMIFS(Data[Value],Data[Account],$C52,Data[Date],"&gt;="&amp;K$4,Data[Date],"&lt;"&amp;EDATE(K$4,1))</f>
        <v>15000</v>
      </c>
      <c r="L52" s="2">
        <f>SUMIFS(Data[Value],Data[Account],$C52,Data[Date],"&gt;="&amp;L$4,Data[Date],"&lt;"&amp;EDATE(L$4,1))</f>
        <v>26013</v>
      </c>
      <c r="M52" s="2">
        <f>SUMIFS(Data[Value],Data[Account],$C52,Data[Date],"&gt;="&amp;M$4,Data[Date],"&lt;"&amp;EDATE(M$4,1))</f>
        <v>8550</v>
      </c>
      <c r="N52" s="2">
        <f>SUMIFS(Data[Value],Data[Account],$C52,Data[Date],"&gt;="&amp;N$4,Data[Date],"&lt;"&amp;EDATE(N$4,1))</f>
        <v>850</v>
      </c>
      <c r="O52" s="2">
        <f>SUMIFS(Data[Value],Data[Account],$C52,Data[Date],"&gt;="&amp;O$4,Data[Date],"&lt;"&amp;EDATE(O$4,1))</f>
        <v>2296.92</v>
      </c>
      <c r="P52" s="2">
        <f>SUMIFS(Data[Value],Data[Account],$C52,Data[Date],"&gt;="&amp;P$4,Data[Date],"&lt;"&amp;EDATE(P$4,1))</f>
        <v>10000</v>
      </c>
      <c r="Q52" s="2">
        <f>SUMIFS(Data[Value],Data[Account],$C52,Data[Date],"&gt;="&amp;Q$4,Data[Date],"&lt;"&amp;EDATE(Q$4,1))</f>
        <v>21359</v>
      </c>
      <c r="R52" s="2">
        <f>SUMIFS(Data[Value],Data[Account],$C52,Data[Date],"&gt;="&amp;R$4,Data[Date],"&lt;"&amp;EDATE(R$4,1))</f>
        <v>0</v>
      </c>
      <c r="S52" s="2">
        <f>SUMIFS(Data[Value],Data[Account],$C52,Data[Date],"&gt;="&amp;S$4,Data[Date],"&lt;"&amp;EDATE(S$4,1))</f>
        <v>0</v>
      </c>
      <c r="T52" s="2">
        <f>SUMIFS(Data[Value],Data[Account],$C52,Data[Date],"&gt;="&amp;T$4,Data[Date],"&lt;"&amp;EDATE(T$4,1))</f>
        <v>0</v>
      </c>
      <c r="U52" s="2">
        <f>SUMIFS(Data[Value],Data[Account],$C52,Data[Date],"&gt;="&amp;U$4,Data[Date],"&lt;"&amp;EDATE(U$4,1))</f>
        <v>0</v>
      </c>
      <c r="V52" s="2">
        <f>SUMIFS(Data[Value],Data[Account],$C52,Data[Date],"&gt;="&amp;V$4,Data[Date],"&lt;"&amp;EDATE(V$4,1))</f>
        <v>0</v>
      </c>
      <c r="W52" s="2">
        <f>SUMIFS(Data[Value],Data[Account],$C52,Data[Date],"&gt;="&amp;W$4,Data[Date],"&lt;"&amp;EDATE(W$4,1))</f>
        <v>0</v>
      </c>
      <c r="X52" s="2">
        <f>SUMIFS(Data[Value],Data[Account],$C52,Data[Date],"&gt;="&amp;X$4,Data[Date],"&lt;"&amp;EDATE(X$4,1))</f>
        <v>0</v>
      </c>
      <c r="Y52" s="2">
        <f>SUMIFS(Data[Value],Data[Account],$C52,Data[Date],"&gt;="&amp;Y$4,Data[Date],"&lt;"&amp;EDATE(Y$4,1))</f>
        <v>0</v>
      </c>
      <c r="Z52" s="2">
        <f>SUMIFS(Data[Value],Data[Account],$C52,Data[Date],"&gt;="&amp;Z$4,Data[Date],"&lt;"&amp;EDATE(Z$4,1))</f>
        <v>0</v>
      </c>
      <c r="AA52" s="2">
        <f>SUMIFS(Data[Value],Data[Account],$C52,Data[Date],"&gt;="&amp;AA$4,Data[Date],"&lt;"&amp;EDATE(AA$4,1))</f>
        <v>0</v>
      </c>
      <c r="AB52" s="2">
        <f>SUMIFS(Data[Value],Data[Account],$C52,Data[Date],"&gt;="&amp;AB$4,Data[Date],"&lt;"&amp;EDATE(AB$4,1))</f>
        <v>0</v>
      </c>
    </row>
    <row r="53" spans="2:28" x14ac:dyDescent="0.25">
      <c r="B53" s="3">
        <f>OrdersByAcc!B53</f>
        <v>49</v>
      </c>
      <c r="C53" t="str">
        <f>OrdersByAcc!C53</f>
        <v>General Motors Company</v>
      </c>
      <c r="D53" s="2">
        <f t="shared" si="0"/>
        <v>735958.85</v>
      </c>
      <c r="E53" s="2">
        <f>SUMIFS(Data[Value],Data[Account],$C53,Data[Date],"&gt;="&amp;E$4,Data[Date],"&lt;"&amp;EDATE(E$4,1))</f>
        <v>0</v>
      </c>
      <c r="F53" s="2">
        <f>SUMIFS(Data[Value],Data[Account],$C53,Data[Date],"&gt;="&amp;F$4,Data[Date],"&lt;"&amp;EDATE(F$4,1))</f>
        <v>0</v>
      </c>
      <c r="G53" s="2">
        <f>SUMIFS(Data[Value],Data[Account],$C53,Data[Date],"&gt;="&amp;G$4,Data[Date],"&lt;"&amp;EDATE(G$4,1))</f>
        <v>160025</v>
      </c>
      <c r="H53" s="2">
        <f>SUMIFS(Data[Value],Data[Account],$C53,Data[Date],"&gt;="&amp;H$4,Data[Date],"&lt;"&amp;EDATE(H$4,1))</f>
        <v>19256</v>
      </c>
      <c r="I53" s="2">
        <f>SUMIFS(Data[Value],Data[Account],$C53,Data[Date],"&gt;="&amp;I$4,Data[Date],"&lt;"&amp;EDATE(I$4,1))</f>
        <v>133579</v>
      </c>
      <c r="J53" s="2">
        <f>SUMIFS(Data[Value],Data[Account],$C53,Data[Date],"&gt;="&amp;J$4,Data[Date],"&lt;"&amp;EDATE(J$4,1))</f>
        <v>10100</v>
      </c>
      <c r="K53" s="2">
        <f>SUMIFS(Data[Value],Data[Account],$C53,Data[Date],"&gt;="&amp;K$4,Data[Date],"&lt;"&amp;EDATE(K$4,1))</f>
        <v>64288.6</v>
      </c>
      <c r="L53" s="2">
        <f>SUMIFS(Data[Value],Data[Account],$C53,Data[Date],"&gt;="&amp;L$4,Data[Date],"&lt;"&amp;EDATE(L$4,1))</f>
        <v>45522.1</v>
      </c>
      <c r="M53" s="2">
        <f>SUMIFS(Data[Value],Data[Account],$C53,Data[Date],"&gt;="&amp;M$4,Data[Date],"&lt;"&amp;EDATE(M$4,1))</f>
        <v>94054.35</v>
      </c>
      <c r="N53" s="2">
        <f>SUMIFS(Data[Value],Data[Account],$C53,Data[Date],"&gt;="&amp;N$4,Data[Date],"&lt;"&amp;EDATE(N$4,1))</f>
        <v>57953.8</v>
      </c>
      <c r="O53" s="2">
        <f>SUMIFS(Data[Value],Data[Account],$C53,Data[Date],"&gt;="&amp;O$4,Data[Date],"&lt;"&amp;EDATE(O$4,1))</f>
        <v>106610</v>
      </c>
      <c r="P53" s="2">
        <f>SUMIFS(Data[Value],Data[Account],$C53,Data[Date],"&gt;="&amp;P$4,Data[Date],"&lt;"&amp;EDATE(P$4,1))</f>
        <v>44570</v>
      </c>
      <c r="Q53" s="2">
        <f>SUMIFS(Data[Value],Data[Account],$C53,Data[Date],"&gt;="&amp;Q$4,Data[Date],"&lt;"&amp;EDATE(Q$4,1))</f>
        <v>0</v>
      </c>
      <c r="R53" s="2">
        <f>SUMIFS(Data[Value],Data[Account],$C53,Data[Date],"&gt;="&amp;R$4,Data[Date],"&lt;"&amp;EDATE(R$4,1))</f>
        <v>0</v>
      </c>
      <c r="S53" s="2">
        <f>SUMIFS(Data[Value],Data[Account],$C53,Data[Date],"&gt;="&amp;S$4,Data[Date],"&lt;"&amp;EDATE(S$4,1))</f>
        <v>0</v>
      </c>
      <c r="T53" s="2">
        <f>SUMIFS(Data[Value],Data[Account],$C53,Data[Date],"&gt;="&amp;T$4,Data[Date],"&lt;"&amp;EDATE(T$4,1))</f>
        <v>0</v>
      </c>
      <c r="U53" s="2">
        <f>SUMIFS(Data[Value],Data[Account],$C53,Data[Date],"&gt;="&amp;U$4,Data[Date],"&lt;"&amp;EDATE(U$4,1))</f>
        <v>0</v>
      </c>
      <c r="V53" s="2">
        <f>SUMIFS(Data[Value],Data[Account],$C53,Data[Date],"&gt;="&amp;V$4,Data[Date],"&lt;"&amp;EDATE(V$4,1))</f>
        <v>0</v>
      </c>
      <c r="W53" s="2">
        <f>SUMIFS(Data[Value],Data[Account],$C53,Data[Date],"&gt;="&amp;W$4,Data[Date],"&lt;"&amp;EDATE(W$4,1))</f>
        <v>0</v>
      </c>
      <c r="X53" s="2">
        <f>SUMIFS(Data[Value],Data[Account],$C53,Data[Date],"&gt;="&amp;X$4,Data[Date],"&lt;"&amp;EDATE(X$4,1))</f>
        <v>0</v>
      </c>
      <c r="Y53" s="2">
        <f>SUMIFS(Data[Value],Data[Account],$C53,Data[Date],"&gt;="&amp;Y$4,Data[Date],"&lt;"&amp;EDATE(Y$4,1))</f>
        <v>0</v>
      </c>
      <c r="Z53" s="2">
        <f>SUMIFS(Data[Value],Data[Account],$C53,Data[Date],"&gt;="&amp;Z$4,Data[Date],"&lt;"&amp;EDATE(Z$4,1))</f>
        <v>0</v>
      </c>
      <c r="AA53" s="2">
        <f>SUMIFS(Data[Value],Data[Account],$C53,Data[Date],"&gt;="&amp;AA$4,Data[Date],"&lt;"&amp;EDATE(AA$4,1))</f>
        <v>0</v>
      </c>
      <c r="AB53" s="2">
        <f>SUMIFS(Data[Value],Data[Account],$C53,Data[Date],"&gt;="&amp;AB$4,Data[Date],"&lt;"&amp;EDATE(AB$4,1))</f>
        <v>0</v>
      </c>
    </row>
    <row r="54" spans="2:28" x14ac:dyDescent="0.25">
      <c r="B54" s="3">
        <f>OrdersByAcc!B54</f>
        <v>50</v>
      </c>
      <c r="C54" t="str">
        <f>OrdersByAcc!C54</f>
        <v>Mckinsey &amp; Company United States</v>
      </c>
      <c r="D54" s="2">
        <f t="shared" si="0"/>
        <v>546684.17999999993</v>
      </c>
      <c r="E54" s="2">
        <f>SUMIFS(Data[Value],Data[Account],$C54,Data[Date],"&gt;="&amp;E$4,Data[Date],"&lt;"&amp;EDATE(E$4,1))</f>
        <v>0</v>
      </c>
      <c r="F54" s="2">
        <f>SUMIFS(Data[Value],Data[Account],$C54,Data[Date],"&gt;="&amp;F$4,Data[Date],"&lt;"&amp;EDATE(F$4,1))</f>
        <v>0</v>
      </c>
      <c r="G54" s="2">
        <f>SUMIFS(Data[Value],Data[Account],$C54,Data[Date],"&gt;="&amp;G$4,Data[Date],"&lt;"&amp;EDATE(G$4,1))</f>
        <v>55000</v>
      </c>
      <c r="H54" s="2">
        <f>SUMIFS(Data[Value],Data[Account],$C54,Data[Date],"&gt;="&amp;H$4,Data[Date],"&lt;"&amp;EDATE(H$4,1))</f>
        <v>60000</v>
      </c>
      <c r="I54" s="2">
        <f>SUMIFS(Data[Value],Data[Account],$C54,Data[Date],"&gt;="&amp;I$4,Data[Date],"&lt;"&amp;EDATE(I$4,1))</f>
        <v>35000</v>
      </c>
      <c r="J54" s="2">
        <f>SUMIFS(Data[Value],Data[Account],$C54,Data[Date],"&gt;="&amp;J$4,Data[Date],"&lt;"&amp;EDATE(J$4,1))</f>
        <v>20000</v>
      </c>
      <c r="K54" s="2">
        <f>SUMIFS(Data[Value],Data[Account],$C54,Data[Date],"&gt;="&amp;K$4,Data[Date],"&lt;"&amp;EDATE(K$4,1))</f>
        <v>17000</v>
      </c>
      <c r="L54" s="2">
        <f>SUMIFS(Data[Value],Data[Account],$C54,Data[Date],"&gt;="&amp;L$4,Data[Date],"&lt;"&amp;EDATE(L$4,1))</f>
        <v>42000</v>
      </c>
      <c r="M54" s="2">
        <f>SUMIFS(Data[Value],Data[Account],$C54,Data[Date],"&gt;="&amp;M$4,Data[Date],"&lt;"&amp;EDATE(M$4,1))</f>
        <v>25988</v>
      </c>
      <c r="N54" s="2">
        <f>SUMIFS(Data[Value],Data[Account],$C54,Data[Date],"&gt;="&amp;N$4,Data[Date],"&lt;"&amp;EDATE(N$4,1))</f>
        <v>27976</v>
      </c>
      <c r="O54" s="2">
        <f>SUMIFS(Data[Value],Data[Account],$C54,Data[Date],"&gt;="&amp;O$4,Data[Date],"&lt;"&amp;EDATE(O$4,1))</f>
        <v>17167</v>
      </c>
      <c r="P54" s="2">
        <f>SUMIFS(Data[Value],Data[Account],$C54,Data[Date],"&gt;="&amp;P$4,Data[Date],"&lt;"&amp;EDATE(P$4,1))</f>
        <v>41467.879999999997</v>
      </c>
      <c r="Q54" s="2">
        <f>SUMIFS(Data[Value],Data[Account],$C54,Data[Date],"&gt;="&amp;Q$4,Data[Date],"&lt;"&amp;EDATE(Q$4,1))</f>
        <v>43449</v>
      </c>
      <c r="R54" s="2">
        <f>SUMIFS(Data[Value],Data[Account],$C54,Data[Date],"&gt;="&amp;R$4,Data[Date],"&lt;"&amp;EDATE(R$4,1))</f>
        <v>17720</v>
      </c>
      <c r="S54" s="2">
        <f>SUMIFS(Data[Value],Data[Account],$C54,Data[Date],"&gt;="&amp;S$4,Data[Date],"&lt;"&amp;EDATE(S$4,1))</f>
        <v>22878.36</v>
      </c>
      <c r="T54" s="2">
        <f>SUMIFS(Data[Value],Data[Account],$C54,Data[Date],"&gt;="&amp;T$4,Data[Date],"&lt;"&amp;EDATE(T$4,1))</f>
        <v>37787.599999999999</v>
      </c>
      <c r="U54" s="2">
        <f>SUMIFS(Data[Value],Data[Account],$C54,Data[Date],"&gt;="&amp;U$4,Data[Date],"&lt;"&amp;EDATE(U$4,1))</f>
        <v>65250.34</v>
      </c>
      <c r="V54" s="2">
        <f>SUMIFS(Data[Value],Data[Account],$C54,Data[Date],"&gt;="&amp;V$4,Data[Date],"&lt;"&amp;EDATE(V$4,1))</f>
        <v>18000</v>
      </c>
      <c r="W54" s="2">
        <f>SUMIFS(Data[Value],Data[Account],$C54,Data[Date],"&gt;="&amp;W$4,Data[Date],"&lt;"&amp;EDATE(W$4,1))</f>
        <v>0</v>
      </c>
      <c r="X54" s="2">
        <f>SUMIFS(Data[Value],Data[Account],$C54,Data[Date],"&gt;="&amp;X$4,Data[Date],"&lt;"&amp;EDATE(X$4,1))</f>
        <v>0</v>
      </c>
      <c r="Y54" s="2">
        <f>SUMIFS(Data[Value],Data[Account],$C54,Data[Date],"&gt;="&amp;Y$4,Data[Date],"&lt;"&amp;EDATE(Y$4,1))</f>
        <v>0</v>
      </c>
      <c r="Z54" s="2">
        <f>SUMIFS(Data[Value],Data[Account],$C54,Data[Date],"&gt;="&amp;Z$4,Data[Date],"&lt;"&amp;EDATE(Z$4,1))</f>
        <v>0</v>
      </c>
      <c r="AA54" s="2">
        <f>SUMIFS(Data[Value],Data[Account],$C54,Data[Date],"&gt;="&amp;AA$4,Data[Date],"&lt;"&amp;EDATE(AA$4,1))</f>
        <v>0</v>
      </c>
      <c r="AB54" s="2">
        <f>SUMIFS(Data[Value],Data[Account],$C54,Data[Date],"&gt;="&amp;AB$4,Data[Date],"&lt;"&amp;EDATE(AB$4,1))</f>
        <v>0</v>
      </c>
    </row>
    <row r="55" spans="2:28" x14ac:dyDescent="0.25">
      <c r="B55" s="3">
        <f>OrdersByAcc!B55</f>
        <v>51</v>
      </c>
      <c r="C55" t="str">
        <f>OrdersByAcc!C55</f>
        <v>Adobe</v>
      </c>
      <c r="D55" s="2">
        <f t="shared" si="0"/>
        <v>373194.3</v>
      </c>
      <c r="E55" s="2">
        <f>SUMIFS(Data[Value],Data[Account],$C55,Data[Date],"&gt;="&amp;E$4,Data[Date],"&lt;"&amp;EDATE(E$4,1))</f>
        <v>0</v>
      </c>
      <c r="F55" s="2">
        <f>SUMIFS(Data[Value],Data[Account],$C55,Data[Date],"&gt;="&amp;F$4,Data[Date],"&lt;"&amp;EDATE(F$4,1))</f>
        <v>0</v>
      </c>
      <c r="G55" s="2">
        <f>SUMIFS(Data[Value],Data[Account],$C55,Data[Date],"&gt;="&amp;G$4,Data[Date],"&lt;"&amp;EDATE(G$4,1))</f>
        <v>25611</v>
      </c>
      <c r="H55" s="2">
        <f>SUMIFS(Data[Value],Data[Account],$C55,Data[Date],"&gt;="&amp;H$4,Data[Date],"&lt;"&amp;EDATE(H$4,1))</f>
        <v>23000</v>
      </c>
      <c r="I55" s="2">
        <f>SUMIFS(Data[Value],Data[Account],$C55,Data[Date],"&gt;="&amp;I$4,Data[Date],"&lt;"&amp;EDATE(I$4,1))</f>
        <v>250</v>
      </c>
      <c r="J55" s="2">
        <f>SUMIFS(Data[Value],Data[Account],$C55,Data[Date],"&gt;="&amp;J$4,Data[Date],"&lt;"&amp;EDATE(J$4,1))</f>
        <v>36545</v>
      </c>
      <c r="K55" s="2">
        <f>SUMIFS(Data[Value],Data[Account],$C55,Data[Date],"&gt;="&amp;K$4,Data[Date],"&lt;"&amp;EDATE(K$4,1))</f>
        <v>54000</v>
      </c>
      <c r="L55" s="2">
        <f>SUMIFS(Data[Value],Data[Account],$C55,Data[Date],"&gt;="&amp;L$4,Data[Date],"&lt;"&amp;EDATE(L$4,1))</f>
        <v>16500</v>
      </c>
      <c r="M55" s="2">
        <f>SUMIFS(Data[Value],Data[Account],$C55,Data[Date],"&gt;="&amp;M$4,Data[Date],"&lt;"&amp;EDATE(M$4,1))</f>
        <v>25585</v>
      </c>
      <c r="N55" s="2">
        <f>SUMIFS(Data[Value],Data[Account],$C55,Data[Date],"&gt;="&amp;N$4,Data[Date],"&lt;"&amp;EDATE(N$4,1))</f>
        <v>22530</v>
      </c>
      <c r="O55" s="2">
        <f>SUMIFS(Data[Value],Data[Account],$C55,Data[Date],"&gt;="&amp;O$4,Data[Date],"&lt;"&amp;EDATE(O$4,1))</f>
        <v>19464</v>
      </c>
      <c r="P55" s="2">
        <f>SUMIFS(Data[Value],Data[Account],$C55,Data[Date],"&gt;="&amp;P$4,Data[Date],"&lt;"&amp;EDATE(P$4,1))</f>
        <v>535</v>
      </c>
      <c r="Q55" s="2">
        <f>SUMIFS(Data[Value],Data[Account],$C55,Data[Date],"&gt;="&amp;Q$4,Data[Date],"&lt;"&amp;EDATE(Q$4,1))</f>
        <v>40118.5</v>
      </c>
      <c r="R55" s="2">
        <f>SUMIFS(Data[Value],Data[Account],$C55,Data[Date],"&gt;="&amp;R$4,Data[Date],"&lt;"&amp;EDATE(R$4,1))</f>
        <v>0</v>
      </c>
      <c r="S55" s="2">
        <f>SUMIFS(Data[Value],Data[Account],$C55,Data[Date],"&gt;="&amp;S$4,Data[Date],"&lt;"&amp;EDATE(S$4,1))</f>
        <v>18820</v>
      </c>
      <c r="T55" s="2">
        <f>SUMIFS(Data[Value],Data[Account],$C55,Data[Date],"&gt;="&amp;T$4,Data[Date],"&lt;"&amp;EDATE(T$4,1))</f>
        <v>0</v>
      </c>
      <c r="U55" s="2">
        <f>SUMIFS(Data[Value],Data[Account],$C55,Data[Date],"&gt;="&amp;U$4,Data[Date],"&lt;"&amp;EDATE(U$4,1))</f>
        <v>0</v>
      </c>
      <c r="V55" s="2">
        <f>SUMIFS(Data[Value],Data[Account],$C55,Data[Date],"&gt;="&amp;V$4,Data[Date],"&lt;"&amp;EDATE(V$4,1))</f>
        <v>44316.800000000003</v>
      </c>
      <c r="W55" s="2">
        <f>SUMIFS(Data[Value],Data[Account],$C55,Data[Date],"&gt;="&amp;W$4,Data[Date],"&lt;"&amp;EDATE(W$4,1))</f>
        <v>26361</v>
      </c>
      <c r="X55" s="2">
        <f>SUMIFS(Data[Value],Data[Account],$C55,Data[Date],"&gt;="&amp;X$4,Data[Date],"&lt;"&amp;EDATE(X$4,1))</f>
        <v>19558</v>
      </c>
      <c r="Y55" s="2">
        <f>SUMIFS(Data[Value],Data[Account],$C55,Data[Date],"&gt;="&amp;Y$4,Data[Date],"&lt;"&amp;EDATE(Y$4,1))</f>
        <v>0</v>
      </c>
      <c r="Z55" s="2">
        <f>SUMIFS(Data[Value],Data[Account],$C55,Data[Date],"&gt;="&amp;Z$4,Data[Date],"&lt;"&amp;EDATE(Z$4,1))</f>
        <v>0</v>
      </c>
      <c r="AA55" s="2">
        <f>SUMIFS(Data[Value],Data[Account],$C55,Data[Date],"&gt;="&amp;AA$4,Data[Date],"&lt;"&amp;EDATE(AA$4,1))</f>
        <v>0</v>
      </c>
      <c r="AB55" s="2">
        <f>SUMIFS(Data[Value],Data[Account],$C55,Data[Date],"&gt;="&amp;AB$4,Data[Date],"&lt;"&amp;EDATE(AB$4,1))</f>
        <v>0</v>
      </c>
    </row>
    <row r="56" spans="2:28" x14ac:dyDescent="0.25">
      <c r="B56" s="3">
        <f>OrdersByAcc!B56</f>
        <v>52</v>
      </c>
      <c r="C56" t="str">
        <f>OrdersByAcc!C56</f>
        <v>Amazon Development Center</v>
      </c>
      <c r="D56" s="2">
        <f t="shared" si="0"/>
        <v>464290.51</v>
      </c>
      <c r="E56" s="2">
        <f>SUMIFS(Data[Value],Data[Account],$C56,Data[Date],"&gt;="&amp;E$4,Data[Date],"&lt;"&amp;EDATE(E$4,1))</f>
        <v>0</v>
      </c>
      <c r="F56" s="2">
        <f>SUMIFS(Data[Value],Data[Account],$C56,Data[Date],"&gt;="&amp;F$4,Data[Date],"&lt;"&amp;EDATE(F$4,1))</f>
        <v>0</v>
      </c>
      <c r="G56" s="2">
        <f>SUMIFS(Data[Value],Data[Account],$C56,Data[Date],"&gt;="&amp;G$4,Data[Date],"&lt;"&amp;EDATE(G$4,1))</f>
        <v>70000</v>
      </c>
      <c r="H56" s="2">
        <f>SUMIFS(Data[Value],Data[Account],$C56,Data[Date],"&gt;="&amp;H$4,Data[Date],"&lt;"&amp;EDATE(H$4,1))</f>
        <v>30000</v>
      </c>
      <c r="I56" s="2">
        <f>SUMIFS(Data[Value],Data[Account],$C56,Data[Date],"&gt;="&amp;I$4,Data[Date],"&lt;"&amp;EDATE(I$4,1))</f>
        <v>40000</v>
      </c>
      <c r="J56" s="2">
        <f>SUMIFS(Data[Value],Data[Account],$C56,Data[Date],"&gt;="&amp;J$4,Data[Date],"&lt;"&amp;EDATE(J$4,1))</f>
        <v>26022</v>
      </c>
      <c r="K56" s="2">
        <f>SUMIFS(Data[Value],Data[Account],$C56,Data[Date],"&gt;="&amp;K$4,Data[Date],"&lt;"&amp;EDATE(K$4,1))</f>
        <v>26000</v>
      </c>
      <c r="L56" s="2">
        <f>SUMIFS(Data[Value],Data[Account],$C56,Data[Date],"&gt;="&amp;L$4,Data[Date],"&lt;"&amp;EDATE(L$4,1))</f>
        <v>0</v>
      </c>
      <c r="M56" s="2">
        <f>SUMIFS(Data[Value],Data[Account],$C56,Data[Date],"&gt;="&amp;M$4,Data[Date],"&lt;"&amp;EDATE(M$4,1))</f>
        <v>59393</v>
      </c>
      <c r="N56" s="2">
        <f>SUMIFS(Data[Value],Data[Account],$C56,Data[Date],"&gt;="&amp;N$4,Data[Date],"&lt;"&amp;EDATE(N$4,1))</f>
        <v>32725</v>
      </c>
      <c r="O56" s="2">
        <f>SUMIFS(Data[Value],Data[Account],$C56,Data[Date],"&gt;="&amp;O$4,Data[Date],"&lt;"&amp;EDATE(O$4,1))</f>
        <v>25271</v>
      </c>
      <c r="P56" s="2">
        <f>SUMIFS(Data[Value],Data[Account],$C56,Data[Date],"&gt;="&amp;P$4,Data[Date],"&lt;"&amp;EDATE(P$4,1))</f>
        <v>0</v>
      </c>
      <c r="Q56" s="2">
        <f>SUMIFS(Data[Value],Data[Account],$C56,Data[Date],"&gt;="&amp;Q$4,Data[Date],"&lt;"&amp;EDATE(Q$4,1))</f>
        <v>9799.51</v>
      </c>
      <c r="R56" s="2">
        <f>SUMIFS(Data[Value],Data[Account],$C56,Data[Date],"&gt;="&amp;R$4,Data[Date],"&lt;"&amp;EDATE(R$4,1))</f>
        <v>15080</v>
      </c>
      <c r="S56" s="2">
        <f>SUMIFS(Data[Value],Data[Account],$C56,Data[Date],"&gt;="&amp;S$4,Data[Date],"&lt;"&amp;EDATE(S$4,1))</f>
        <v>30000</v>
      </c>
      <c r="T56" s="2">
        <f>SUMIFS(Data[Value],Data[Account],$C56,Data[Date],"&gt;="&amp;T$4,Data[Date],"&lt;"&amp;EDATE(T$4,1))</f>
        <v>30000</v>
      </c>
      <c r="U56" s="2">
        <f>SUMIFS(Data[Value],Data[Account],$C56,Data[Date],"&gt;="&amp;U$4,Data[Date],"&lt;"&amp;EDATE(U$4,1))</f>
        <v>35000</v>
      </c>
      <c r="V56" s="2">
        <f>SUMIFS(Data[Value],Data[Account],$C56,Data[Date],"&gt;="&amp;V$4,Data[Date],"&lt;"&amp;EDATE(V$4,1))</f>
        <v>35000</v>
      </c>
      <c r="W56" s="2">
        <f>SUMIFS(Data[Value],Data[Account],$C56,Data[Date],"&gt;="&amp;W$4,Data[Date],"&lt;"&amp;EDATE(W$4,1))</f>
        <v>0</v>
      </c>
      <c r="X56" s="2">
        <f>SUMIFS(Data[Value],Data[Account],$C56,Data[Date],"&gt;="&amp;X$4,Data[Date],"&lt;"&amp;EDATE(X$4,1))</f>
        <v>0</v>
      </c>
      <c r="Y56" s="2">
        <f>SUMIFS(Data[Value],Data[Account],$C56,Data[Date],"&gt;="&amp;Y$4,Data[Date],"&lt;"&amp;EDATE(Y$4,1))</f>
        <v>0</v>
      </c>
      <c r="Z56" s="2">
        <f>SUMIFS(Data[Value],Data[Account],$C56,Data[Date],"&gt;="&amp;Z$4,Data[Date],"&lt;"&amp;EDATE(Z$4,1))</f>
        <v>0</v>
      </c>
      <c r="AA56" s="2">
        <f>SUMIFS(Data[Value],Data[Account],$C56,Data[Date],"&gt;="&amp;AA$4,Data[Date],"&lt;"&amp;EDATE(AA$4,1))</f>
        <v>0</v>
      </c>
      <c r="AB56" s="2">
        <f>SUMIFS(Data[Value],Data[Account],$C56,Data[Date],"&gt;="&amp;AB$4,Data[Date],"&lt;"&amp;EDATE(AB$4,1))</f>
        <v>0</v>
      </c>
    </row>
    <row r="57" spans="2:28" x14ac:dyDescent="0.25">
      <c r="B57" s="3">
        <f>OrdersByAcc!B57</f>
        <v>53</v>
      </c>
      <c r="C57" t="str">
        <f>OrdersByAcc!C57</f>
        <v>Blackrock Financial Management</v>
      </c>
      <c r="D57" s="2">
        <f t="shared" si="0"/>
        <v>340793</v>
      </c>
      <c r="E57" s="2">
        <f>SUMIFS(Data[Value],Data[Account],$C57,Data[Date],"&gt;="&amp;E$4,Data[Date],"&lt;"&amp;EDATE(E$4,1))</f>
        <v>0</v>
      </c>
      <c r="F57" s="2">
        <f>SUMIFS(Data[Value],Data[Account],$C57,Data[Date],"&gt;="&amp;F$4,Data[Date],"&lt;"&amp;EDATE(F$4,1))</f>
        <v>0</v>
      </c>
      <c r="G57" s="2">
        <f>SUMIFS(Data[Value],Data[Account],$C57,Data[Date],"&gt;="&amp;G$4,Data[Date],"&lt;"&amp;EDATE(G$4,1))</f>
        <v>55000</v>
      </c>
      <c r="H57" s="2">
        <f>SUMIFS(Data[Value],Data[Account],$C57,Data[Date],"&gt;="&amp;H$4,Data[Date],"&lt;"&amp;EDATE(H$4,1))</f>
        <v>80000</v>
      </c>
      <c r="I57" s="2">
        <f>SUMIFS(Data[Value],Data[Account],$C57,Data[Date],"&gt;="&amp;I$4,Data[Date],"&lt;"&amp;EDATE(I$4,1))</f>
        <v>25000</v>
      </c>
      <c r="J57" s="2">
        <f>SUMIFS(Data[Value],Data[Account],$C57,Data[Date],"&gt;="&amp;J$4,Data[Date],"&lt;"&amp;EDATE(J$4,1))</f>
        <v>35324</v>
      </c>
      <c r="K57" s="2">
        <f>SUMIFS(Data[Value],Data[Account],$C57,Data[Date],"&gt;="&amp;K$4,Data[Date],"&lt;"&amp;EDATE(K$4,1))</f>
        <v>30600</v>
      </c>
      <c r="L57" s="2">
        <f>SUMIFS(Data[Value],Data[Account],$C57,Data[Date],"&gt;="&amp;L$4,Data[Date],"&lt;"&amp;EDATE(L$4,1))</f>
        <v>0</v>
      </c>
      <c r="M57" s="2">
        <f>SUMIFS(Data[Value],Data[Account],$C57,Data[Date],"&gt;="&amp;M$4,Data[Date],"&lt;"&amp;EDATE(M$4,1))</f>
        <v>62179</v>
      </c>
      <c r="N57" s="2">
        <f>SUMIFS(Data[Value],Data[Account],$C57,Data[Date],"&gt;="&amp;N$4,Data[Date],"&lt;"&amp;EDATE(N$4,1))</f>
        <v>5650</v>
      </c>
      <c r="O57" s="2">
        <f>SUMIFS(Data[Value],Data[Account],$C57,Data[Date],"&gt;="&amp;O$4,Data[Date],"&lt;"&amp;EDATE(O$4,1))</f>
        <v>0</v>
      </c>
      <c r="P57" s="2">
        <f>SUMIFS(Data[Value],Data[Account],$C57,Data[Date],"&gt;="&amp;P$4,Data[Date],"&lt;"&amp;EDATE(P$4,1))</f>
        <v>25387</v>
      </c>
      <c r="Q57" s="2">
        <f>SUMIFS(Data[Value],Data[Account],$C57,Data[Date],"&gt;="&amp;Q$4,Data[Date],"&lt;"&amp;EDATE(Q$4,1))</f>
        <v>21653</v>
      </c>
      <c r="R57" s="2">
        <f>SUMIFS(Data[Value],Data[Account],$C57,Data[Date],"&gt;="&amp;R$4,Data[Date],"&lt;"&amp;EDATE(R$4,1))</f>
        <v>0</v>
      </c>
      <c r="S57" s="2">
        <f>SUMIFS(Data[Value],Data[Account],$C57,Data[Date],"&gt;="&amp;S$4,Data[Date],"&lt;"&amp;EDATE(S$4,1))</f>
        <v>0</v>
      </c>
      <c r="T57" s="2">
        <f>SUMIFS(Data[Value],Data[Account],$C57,Data[Date],"&gt;="&amp;T$4,Data[Date],"&lt;"&amp;EDATE(T$4,1))</f>
        <v>0</v>
      </c>
      <c r="U57" s="2">
        <f>SUMIFS(Data[Value],Data[Account],$C57,Data[Date],"&gt;="&amp;U$4,Data[Date],"&lt;"&amp;EDATE(U$4,1))</f>
        <v>0</v>
      </c>
      <c r="V57" s="2">
        <f>SUMIFS(Data[Value],Data[Account],$C57,Data[Date],"&gt;="&amp;V$4,Data[Date],"&lt;"&amp;EDATE(V$4,1))</f>
        <v>0</v>
      </c>
      <c r="W57" s="2">
        <f>SUMIFS(Data[Value],Data[Account],$C57,Data[Date],"&gt;="&amp;W$4,Data[Date],"&lt;"&amp;EDATE(W$4,1))</f>
        <v>0</v>
      </c>
      <c r="X57" s="2">
        <f>SUMIFS(Data[Value],Data[Account],$C57,Data[Date],"&gt;="&amp;X$4,Data[Date],"&lt;"&amp;EDATE(X$4,1))</f>
        <v>0</v>
      </c>
      <c r="Y57" s="2">
        <f>SUMIFS(Data[Value],Data[Account],$C57,Data[Date],"&gt;="&amp;Y$4,Data[Date],"&lt;"&amp;EDATE(Y$4,1))</f>
        <v>0</v>
      </c>
      <c r="Z57" s="2">
        <f>SUMIFS(Data[Value],Data[Account],$C57,Data[Date],"&gt;="&amp;Z$4,Data[Date],"&lt;"&amp;EDATE(Z$4,1))</f>
        <v>0</v>
      </c>
      <c r="AA57" s="2">
        <f>SUMIFS(Data[Value],Data[Account],$C57,Data[Date],"&gt;="&amp;AA$4,Data[Date],"&lt;"&amp;EDATE(AA$4,1))</f>
        <v>0</v>
      </c>
      <c r="AB57" s="2">
        <f>SUMIFS(Data[Value],Data[Account],$C57,Data[Date],"&gt;="&amp;AB$4,Data[Date],"&lt;"&amp;EDATE(AB$4,1))</f>
        <v>0</v>
      </c>
    </row>
    <row r="58" spans="2:28" x14ac:dyDescent="0.25">
      <c r="B58" s="3">
        <f>OrdersByAcc!B58</f>
        <v>54</v>
      </c>
      <c r="C58" t="str">
        <f>OrdersByAcc!C58</f>
        <v>Synechron</v>
      </c>
      <c r="D58" s="2">
        <f t="shared" si="0"/>
        <v>43208</v>
      </c>
      <c r="E58" s="2">
        <f>SUMIFS(Data[Value],Data[Account],$C58,Data[Date],"&gt;="&amp;E$4,Data[Date],"&lt;"&amp;EDATE(E$4,1))</f>
        <v>0</v>
      </c>
      <c r="F58" s="2">
        <f>SUMIFS(Data[Value],Data[Account],$C58,Data[Date],"&gt;="&amp;F$4,Data[Date],"&lt;"&amp;EDATE(F$4,1))</f>
        <v>0</v>
      </c>
      <c r="G58" s="2">
        <f>SUMIFS(Data[Value],Data[Account],$C58,Data[Date],"&gt;="&amp;G$4,Data[Date],"&lt;"&amp;EDATE(G$4,1))</f>
        <v>43208</v>
      </c>
      <c r="H58" s="2">
        <f>SUMIFS(Data[Value],Data[Account],$C58,Data[Date],"&gt;="&amp;H$4,Data[Date],"&lt;"&amp;EDATE(H$4,1))</f>
        <v>0</v>
      </c>
      <c r="I58" s="2">
        <f>SUMIFS(Data[Value],Data[Account],$C58,Data[Date],"&gt;="&amp;I$4,Data[Date],"&lt;"&amp;EDATE(I$4,1))</f>
        <v>0</v>
      </c>
      <c r="J58" s="2">
        <f>SUMIFS(Data[Value],Data[Account],$C58,Data[Date],"&gt;="&amp;J$4,Data[Date],"&lt;"&amp;EDATE(J$4,1))</f>
        <v>0</v>
      </c>
      <c r="K58" s="2">
        <f>SUMIFS(Data[Value],Data[Account],$C58,Data[Date],"&gt;="&amp;K$4,Data[Date],"&lt;"&amp;EDATE(K$4,1))</f>
        <v>0</v>
      </c>
      <c r="L58" s="2">
        <f>SUMIFS(Data[Value],Data[Account],$C58,Data[Date],"&gt;="&amp;L$4,Data[Date],"&lt;"&amp;EDATE(L$4,1))</f>
        <v>0</v>
      </c>
      <c r="M58" s="2">
        <f>SUMIFS(Data[Value],Data[Account],$C58,Data[Date],"&gt;="&amp;M$4,Data[Date],"&lt;"&amp;EDATE(M$4,1))</f>
        <v>0</v>
      </c>
      <c r="N58" s="2">
        <f>SUMIFS(Data[Value],Data[Account],$C58,Data[Date],"&gt;="&amp;N$4,Data[Date],"&lt;"&amp;EDATE(N$4,1))</f>
        <v>0</v>
      </c>
      <c r="O58" s="2">
        <f>SUMIFS(Data[Value],Data[Account],$C58,Data[Date],"&gt;="&amp;O$4,Data[Date],"&lt;"&amp;EDATE(O$4,1))</f>
        <v>0</v>
      </c>
      <c r="P58" s="2">
        <f>SUMIFS(Data[Value],Data[Account],$C58,Data[Date],"&gt;="&amp;P$4,Data[Date],"&lt;"&amp;EDATE(P$4,1))</f>
        <v>0</v>
      </c>
      <c r="Q58" s="2">
        <f>SUMIFS(Data[Value],Data[Account],$C58,Data[Date],"&gt;="&amp;Q$4,Data[Date],"&lt;"&amp;EDATE(Q$4,1))</f>
        <v>0</v>
      </c>
      <c r="R58" s="2">
        <f>SUMIFS(Data[Value],Data[Account],$C58,Data[Date],"&gt;="&amp;R$4,Data[Date],"&lt;"&amp;EDATE(R$4,1))</f>
        <v>0</v>
      </c>
      <c r="S58" s="2">
        <f>SUMIFS(Data[Value],Data[Account],$C58,Data[Date],"&gt;="&amp;S$4,Data[Date],"&lt;"&amp;EDATE(S$4,1))</f>
        <v>0</v>
      </c>
      <c r="T58" s="2">
        <f>SUMIFS(Data[Value],Data[Account],$C58,Data[Date],"&gt;="&amp;T$4,Data[Date],"&lt;"&amp;EDATE(T$4,1))</f>
        <v>0</v>
      </c>
      <c r="U58" s="2">
        <f>SUMIFS(Data[Value],Data[Account],$C58,Data[Date],"&gt;="&amp;U$4,Data[Date],"&lt;"&amp;EDATE(U$4,1))</f>
        <v>0</v>
      </c>
      <c r="V58" s="2">
        <f>SUMIFS(Data[Value],Data[Account],$C58,Data[Date],"&gt;="&amp;V$4,Data[Date],"&lt;"&amp;EDATE(V$4,1))</f>
        <v>0</v>
      </c>
      <c r="W58" s="2">
        <f>SUMIFS(Data[Value],Data[Account],$C58,Data[Date],"&gt;="&amp;W$4,Data[Date],"&lt;"&amp;EDATE(W$4,1))</f>
        <v>0</v>
      </c>
      <c r="X58" s="2">
        <f>SUMIFS(Data[Value],Data[Account],$C58,Data[Date],"&gt;="&amp;X$4,Data[Date],"&lt;"&amp;EDATE(X$4,1))</f>
        <v>0</v>
      </c>
      <c r="Y58" s="2">
        <f>SUMIFS(Data[Value],Data[Account],$C58,Data[Date],"&gt;="&amp;Y$4,Data[Date],"&lt;"&amp;EDATE(Y$4,1))</f>
        <v>0</v>
      </c>
      <c r="Z58" s="2">
        <f>SUMIFS(Data[Value],Data[Account],$C58,Data[Date],"&gt;="&amp;Z$4,Data[Date],"&lt;"&amp;EDATE(Z$4,1))</f>
        <v>0</v>
      </c>
      <c r="AA58" s="2">
        <f>SUMIFS(Data[Value],Data[Account],$C58,Data[Date],"&gt;="&amp;AA$4,Data[Date],"&lt;"&amp;EDATE(AA$4,1))</f>
        <v>0</v>
      </c>
      <c r="AB58" s="2">
        <f>SUMIFS(Data[Value],Data[Account],$C58,Data[Date],"&gt;="&amp;AB$4,Data[Date],"&lt;"&amp;EDATE(AB$4,1))</f>
        <v>0</v>
      </c>
    </row>
    <row r="59" spans="2:28" x14ac:dyDescent="0.25">
      <c r="B59" s="3">
        <f>OrdersByAcc!B59</f>
        <v>55</v>
      </c>
      <c r="C59" t="str">
        <f>OrdersByAcc!C59</f>
        <v>Goldman Sachs Services</v>
      </c>
      <c r="D59" s="2">
        <f t="shared" si="0"/>
        <v>8000</v>
      </c>
      <c r="E59" s="2">
        <f>SUMIFS(Data[Value],Data[Account],$C59,Data[Date],"&gt;="&amp;E$4,Data[Date],"&lt;"&amp;EDATE(E$4,1))</f>
        <v>0</v>
      </c>
      <c r="F59" s="2">
        <f>SUMIFS(Data[Value],Data[Account],$C59,Data[Date],"&gt;="&amp;F$4,Data[Date],"&lt;"&amp;EDATE(F$4,1))</f>
        <v>0</v>
      </c>
      <c r="G59" s="2">
        <f>SUMIFS(Data[Value],Data[Account],$C59,Data[Date],"&gt;="&amp;G$4,Data[Date],"&lt;"&amp;EDATE(G$4,1))</f>
        <v>8000</v>
      </c>
      <c r="H59" s="2">
        <f>SUMIFS(Data[Value],Data[Account],$C59,Data[Date],"&gt;="&amp;H$4,Data[Date],"&lt;"&amp;EDATE(H$4,1))</f>
        <v>0</v>
      </c>
      <c r="I59" s="2">
        <f>SUMIFS(Data[Value],Data[Account],$C59,Data[Date],"&gt;="&amp;I$4,Data[Date],"&lt;"&amp;EDATE(I$4,1))</f>
        <v>0</v>
      </c>
      <c r="J59" s="2">
        <f>SUMIFS(Data[Value],Data[Account],$C59,Data[Date],"&gt;="&amp;J$4,Data[Date],"&lt;"&amp;EDATE(J$4,1))</f>
        <v>0</v>
      </c>
      <c r="K59" s="2">
        <f>SUMIFS(Data[Value],Data[Account],$C59,Data[Date],"&gt;="&amp;K$4,Data[Date],"&lt;"&amp;EDATE(K$4,1))</f>
        <v>0</v>
      </c>
      <c r="L59" s="2">
        <f>SUMIFS(Data[Value],Data[Account],$C59,Data[Date],"&gt;="&amp;L$4,Data[Date],"&lt;"&amp;EDATE(L$4,1))</f>
        <v>0</v>
      </c>
      <c r="M59" s="2">
        <f>SUMIFS(Data[Value],Data[Account],$C59,Data[Date],"&gt;="&amp;M$4,Data[Date],"&lt;"&amp;EDATE(M$4,1))</f>
        <v>0</v>
      </c>
      <c r="N59" s="2">
        <f>SUMIFS(Data[Value],Data[Account],$C59,Data[Date],"&gt;="&amp;N$4,Data[Date],"&lt;"&amp;EDATE(N$4,1))</f>
        <v>0</v>
      </c>
      <c r="O59" s="2">
        <f>SUMIFS(Data[Value],Data[Account],$C59,Data[Date],"&gt;="&amp;O$4,Data[Date],"&lt;"&amp;EDATE(O$4,1))</f>
        <v>0</v>
      </c>
      <c r="P59" s="2">
        <f>SUMIFS(Data[Value],Data[Account],$C59,Data[Date],"&gt;="&amp;P$4,Data[Date],"&lt;"&amp;EDATE(P$4,1))</f>
        <v>0</v>
      </c>
      <c r="Q59" s="2">
        <f>SUMIFS(Data[Value],Data[Account],$C59,Data[Date],"&gt;="&amp;Q$4,Data[Date],"&lt;"&amp;EDATE(Q$4,1))</f>
        <v>0</v>
      </c>
      <c r="R59" s="2">
        <f>SUMIFS(Data[Value],Data[Account],$C59,Data[Date],"&gt;="&amp;R$4,Data[Date],"&lt;"&amp;EDATE(R$4,1))</f>
        <v>0</v>
      </c>
      <c r="S59" s="2">
        <f>SUMIFS(Data[Value],Data[Account],$C59,Data[Date],"&gt;="&amp;S$4,Data[Date],"&lt;"&amp;EDATE(S$4,1))</f>
        <v>0</v>
      </c>
      <c r="T59" s="2">
        <f>SUMIFS(Data[Value],Data[Account],$C59,Data[Date],"&gt;="&amp;T$4,Data[Date],"&lt;"&amp;EDATE(T$4,1))</f>
        <v>0</v>
      </c>
      <c r="U59" s="2">
        <f>SUMIFS(Data[Value],Data[Account],$C59,Data[Date],"&gt;="&amp;U$4,Data[Date],"&lt;"&amp;EDATE(U$4,1))</f>
        <v>0</v>
      </c>
      <c r="V59" s="2">
        <f>SUMIFS(Data[Value],Data[Account],$C59,Data[Date],"&gt;="&amp;V$4,Data[Date],"&lt;"&amp;EDATE(V$4,1))</f>
        <v>0</v>
      </c>
      <c r="W59" s="2">
        <f>SUMIFS(Data[Value],Data[Account],$C59,Data[Date],"&gt;="&amp;W$4,Data[Date],"&lt;"&amp;EDATE(W$4,1))</f>
        <v>0</v>
      </c>
      <c r="X59" s="2">
        <f>SUMIFS(Data[Value],Data[Account],$C59,Data[Date],"&gt;="&amp;X$4,Data[Date],"&lt;"&amp;EDATE(X$4,1))</f>
        <v>0</v>
      </c>
      <c r="Y59" s="2">
        <f>SUMIFS(Data[Value],Data[Account],$C59,Data[Date],"&gt;="&amp;Y$4,Data[Date],"&lt;"&amp;EDATE(Y$4,1))</f>
        <v>0</v>
      </c>
      <c r="Z59" s="2">
        <f>SUMIFS(Data[Value],Data[Account],$C59,Data[Date],"&gt;="&amp;Z$4,Data[Date],"&lt;"&amp;EDATE(Z$4,1))</f>
        <v>0</v>
      </c>
      <c r="AA59" s="2">
        <f>SUMIFS(Data[Value],Data[Account],$C59,Data[Date],"&gt;="&amp;AA$4,Data[Date],"&lt;"&amp;EDATE(AA$4,1))</f>
        <v>0</v>
      </c>
      <c r="AB59" s="2">
        <f>SUMIFS(Data[Value],Data[Account],$C59,Data[Date],"&gt;="&amp;AB$4,Data[Date],"&lt;"&amp;EDATE(AB$4,1))</f>
        <v>0</v>
      </c>
    </row>
    <row r="60" spans="2:28" x14ac:dyDescent="0.25">
      <c r="B60" s="3">
        <f>OrdersByAcc!B60</f>
        <v>56</v>
      </c>
      <c r="C60" t="str">
        <f>OrdersByAcc!C60</f>
        <v>PwC</v>
      </c>
      <c r="D60" s="2">
        <f t="shared" si="0"/>
        <v>291703</v>
      </c>
      <c r="E60" s="2">
        <f>SUMIFS(Data[Value],Data[Account],$C60,Data[Date],"&gt;="&amp;E$4,Data[Date],"&lt;"&amp;EDATE(E$4,1))</f>
        <v>0</v>
      </c>
      <c r="F60" s="2">
        <f>SUMIFS(Data[Value],Data[Account],$C60,Data[Date],"&gt;="&amp;F$4,Data[Date],"&lt;"&amp;EDATE(F$4,1))</f>
        <v>0</v>
      </c>
      <c r="G60" s="2">
        <f>SUMIFS(Data[Value],Data[Account],$C60,Data[Date],"&gt;="&amp;G$4,Data[Date],"&lt;"&amp;EDATE(G$4,1))</f>
        <v>39680</v>
      </c>
      <c r="H60" s="2">
        <f>SUMIFS(Data[Value],Data[Account],$C60,Data[Date],"&gt;="&amp;H$4,Data[Date],"&lt;"&amp;EDATE(H$4,1))</f>
        <v>0</v>
      </c>
      <c r="I60" s="2">
        <f>SUMIFS(Data[Value],Data[Account],$C60,Data[Date],"&gt;="&amp;I$4,Data[Date],"&lt;"&amp;EDATE(I$4,1))</f>
        <v>0</v>
      </c>
      <c r="J60" s="2">
        <f>SUMIFS(Data[Value],Data[Account],$C60,Data[Date],"&gt;="&amp;J$4,Data[Date],"&lt;"&amp;EDATE(J$4,1))</f>
        <v>43680</v>
      </c>
      <c r="K60" s="2">
        <f>SUMIFS(Data[Value],Data[Account],$C60,Data[Date],"&gt;="&amp;K$4,Data[Date],"&lt;"&amp;EDATE(K$4,1))</f>
        <v>48420</v>
      </c>
      <c r="L60" s="2">
        <f>SUMIFS(Data[Value],Data[Account],$C60,Data[Date],"&gt;="&amp;L$4,Data[Date],"&lt;"&amp;EDATE(L$4,1))</f>
        <v>0</v>
      </c>
      <c r="M60" s="2">
        <f>SUMIFS(Data[Value],Data[Account],$C60,Data[Date],"&gt;="&amp;M$4,Data[Date],"&lt;"&amp;EDATE(M$4,1))</f>
        <v>0</v>
      </c>
      <c r="N60" s="2">
        <f>SUMIFS(Data[Value],Data[Account],$C60,Data[Date],"&gt;="&amp;N$4,Data[Date],"&lt;"&amp;EDATE(N$4,1))</f>
        <v>0</v>
      </c>
      <c r="O60" s="2">
        <f>SUMIFS(Data[Value],Data[Account],$C60,Data[Date],"&gt;="&amp;O$4,Data[Date],"&lt;"&amp;EDATE(O$4,1))</f>
        <v>0</v>
      </c>
      <c r="P60" s="2">
        <f>SUMIFS(Data[Value],Data[Account],$C60,Data[Date],"&gt;="&amp;P$4,Data[Date],"&lt;"&amp;EDATE(P$4,1))</f>
        <v>0</v>
      </c>
      <c r="Q60" s="2">
        <f>SUMIFS(Data[Value],Data[Account],$C60,Data[Date],"&gt;="&amp;Q$4,Data[Date],"&lt;"&amp;EDATE(Q$4,1))</f>
        <v>44340</v>
      </c>
      <c r="R60" s="2">
        <f>SUMIFS(Data[Value],Data[Account],$C60,Data[Date],"&gt;="&amp;R$4,Data[Date],"&lt;"&amp;EDATE(R$4,1))</f>
        <v>47983</v>
      </c>
      <c r="S60" s="2">
        <f>SUMIFS(Data[Value],Data[Account],$C60,Data[Date],"&gt;="&amp;S$4,Data[Date],"&lt;"&amp;EDATE(S$4,1))</f>
        <v>37623</v>
      </c>
      <c r="T60" s="2">
        <f>SUMIFS(Data[Value],Data[Account],$C60,Data[Date],"&gt;="&amp;T$4,Data[Date],"&lt;"&amp;EDATE(T$4,1))</f>
        <v>29977</v>
      </c>
      <c r="U60" s="2">
        <f>SUMIFS(Data[Value],Data[Account],$C60,Data[Date],"&gt;="&amp;U$4,Data[Date],"&lt;"&amp;EDATE(U$4,1))</f>
        <v>0</v>
      </c>
      <c r="V60" s="2">
        <f>SUMIFS(Data[Value],Data[Account],$C60,Data[Date],"&gt;="&amp;V$4,Data[Date],"&lt;"&amp;EDATE(V$4,1))</f>
        <v>0</v>
      </c>
      <c r="W60" s="2">
        <f>SUMIFS(Data[Value],Data[Account],$C60,Data[Date],"&gt;="&amp;W$4,Data[Date],"&lt;"&amp;EDATE(W$4,1))</f>
        <v>0</v>
      </c>
      <c r="X60" s="2">
        <f>SUMIFS(Data[Value],Data[Account],$C60,Data[Date],"&gt;="&amp;X$4,Data[Date],"&lt;"&amp;EDATE(X$4,1))</f>
        <v>0</v>
      </c>
      <c r="Y60" s="2">
        <f>SUMIFS(Data[Value],Data[Account],$C60,Data[Date],"&gt;="&amp;Y$4,Data[Date],"&lt;"&amp;EDATE(Y$4,1))</f>
        <v>0</v>
      </c>
      <c r="Z60" s="2">
        <f>SUMIFS(Data[Value],Data[Account],$C60,Data[Date],"&gt;="&amp;Z$4,Data[Date],"&lt;"&amp;EDATE(Z$4,1))</f>
        <v>0</v>
      </c>
      <c r="AA60" s="2">
        <f>SUMIFS(Data[Value],Data[Account],$C60,Data[Date],"&gt;="&amp;AA$4,Data[Date],"&lt;"&amp;EDATE(AA$4,1))</f>
        <v>0</v>
      </c>
      <c r="AB60" s="2">
        <f>SUMIFS(Data[Value],Data[Account],$C60,Data[Date],"&gt;="&amp;AB$4,Data[Date],"&lt;"&amp;EDATE(AB$4,1))</f>
        <v>0</v>
      </c>
    </row>
    <row r="61" spans="2:28" x14ac:dyDescent="0.25">
      <c r="B61" s="3">
        <f>OrdersByAcc!B61</f>
        <v>57</v>
      </c>
      <c r="C61" t="str">
        <f>OrdersByAcc!C61</f>
        <v>Bank Of America</v>
      </c>
      <c r="D61" s="2">
        <f t="shared" si="0"/>
        <v>2469897.5</v>
      </c>
      <c r="E61" s="2">
        <f>SUMIFS(Data[Value],Data[Account],$C61,Data[Date],"&gt;="&amp;E$4,Data[Date],"&lt;"&amp;EDATE(E$4,1))</f>
        <v>0</v>
      </c>
      <c r="F61" s="2">
        <f>SUMIFS(Data[Value],Data[Account],$C61,Data[Date],"&gt;="&amp;F$4,Data[Date],"&lt;"&amp;EDATE(F$4,1))</f>
        <v>0</v>
      </c>
      <c r="G61" s="2">
        <f>SUMIFS(Data[Value],Data[Account],$C61,Data[Date],"&gt;="&amp;G$4,Data[Date],"&lt;"&amp;EDATE(G$4,1))</f>
        <v>138000</v>
      </c>
      <c r="H61" s="2">
        <f>SUMIFS(Data[Value],Data[Account],$C61,Data[Date],"&gt;="&amp;H$4,Data[Date],"&lt;"&amp;EDATE(H$4,1))</f>
        <v>48486</v>
      </c>
      <c r="I61" s="2">
        <f>SUMIFS(Data[Value],Data[Account],$C61,Data[Date],"&gt;="&amp;I$4,Data[Date],"&lt;"&amp;EDATE(I$4,1))</f>
        <v>156168</v>
      </c>
      <c r="J61" s="2">
        <f>SUMIFS(Data[Value],Data[Account],$C61,Data[Date],"&gt;="&amp;J$4,Data[Date],"&lt;"&amp;EDATE(J$4,1))</f>
        <v>185130</v>
      </c>
      <c r="K61" s="2">
        <f>SUMIFS(Data[Value],Data[Account],$C61,Data[Date],"&gt;="&amp;K$4,Data[Date],"&lt;"&amp;EDATE(K$4,1))</f>
        <v>87175</v>
      </c>
      <c r="L61" s="2">
        <f>SUMIFS(Data[Value],Data[Account],$C61,Data[Date],"&gt;="&amp;L$4,Data[Date],"&lt;"&amp;EDATE(L$4,1))</f>
        <v>92280</v>
      </c>
      <c r="M61" s="2">
        <f>SUMIFS(Data[Value],Data[Account],$C61,Data[Date],"&gt;="&amp;M$4,Data[Date],"&lt;"&amp;EDATE(M$4,1))</f>
        <v>61358</v>
      </c>
      <c r="N61" s="2">
        <f>SUMIFS(Data[Value],Data[Account],$C61,Data[Date],"&gt;="&amp;N$4,Data[Date],"&lt;"&amp;EDATE(N$4,1))</f>
        <v>186829.5</v>
      </c>
      <c r="O61" s="2">
        <f>SUMIFS(Data[Value],Data[Account],$C61,Data[Date],"&gt;="&amp;O$4,Data[Date],"&lt;"&amp;EDATE(O$4,1))</f>
        <v>70756</v>
      </c>
      <c r="P61" s="2">
        <f>SUMIFS(Data[Value],Data[Account],$C61,Data[Date],"&gt;="&amp;P$4,Data[Date],"&lt;"&amp;EDATE(P$4,1))</f>
        <v>79185</v>
      </c>
      <c r="Q61" s="2">
        <f>SUMIFS(Data[Value],Data[Account],$C61,Data[Date],"&gt;="&amp;Q$4,Data[Date],"&lt;"&amp;EDATE(Q$4,1))</f>
        <v>220308</v>
      </c>
      <c r="R61" s="2">
        <f>SUMIFS(Data[Value],Data[Account],$C61,Data[Date],"&gt;="&amp;R$4,Data[Date],"&lt;"&amp;EDATE(R$4,1))</f>
        <v>120157</v>
      </c>
      <c r="S61" s="2">
        <f>SUMIFS(Data[Value],Data[Account],$C61,Data[Date],"&gt;="&amp;S$4,Data[Date],"&lt;"&amp;EDATE(S$4,1))</f>
        <v>182164</v>
      </c>
      <c r="T61" s="2">
        <f>SUMIFS(Data[Value],Data[Account],$C61,Data[Date],"&gt;="&amp;T$4,Data[Date],"&lt;"&amp;EDATE(T$4,1))</f>
        <v>103118</v>
      </c>
      <c r="U61" s="2">
        <f>SUMIFS(Data[Value],Data[Account],$C61,Data[Date],"&gt;="&amp;U$4,Data[Date],"&lt;"&amp;EDATE(U$4,1))</f>
        <v>10965</v>
      </c>
      <c r="V61" s="2">
        <f>SUMIFS(Data[Value],Data[Account],$C61,Data[Date],"&gt;="&amp;V$4,Data[Date],"&lt;"&amp;EDATE(V$4,1))</f>
        <v>43670</v>
      </c>
      <c r="W61" s="2">
        <f>SUMIFS(Data[Value],Data[Account],$C61,Data[Date],"&gt;="&amp;W$4,Data[Date],"&lt;"&amp;EDATE(W$4,1))</f>
        <v>288853</v>
      </c>
      <c r="X61" s="2">
        <f>SUMIFS(Data[Value],Data[Account],$C61,Data[Date],"&gt;="&amp;X$4,Data[Date],"&lt;"&amp;EDATE(X$4,1))</f>
        <v>328688</v>
      </c>
      <c r="Y61" s="2">
        <f>SUMIFS(Data[Value],Data[Account],$C61,Data[Date],"&gt;="&amp;Y$4,Data[Date],"&lt;"&amp;EDATE(Y$4,1))</f>
        <v>66607</v>
      </c>
      <c r="Z61" s="2">
        <f>SUMIFS(Data[Value],Data[Account],$C61,Data[Date],"&gt;="&amp;Z$4,Data[Date],"&lt;"&amp;EDATE(Z$4,1))</f>
        <v>0</v>
      </c>
      <c r="AA61" s="2">
        <f>SUMIFS(Data[Value],Data[Account],$C61,Data[Date],"&gt;="&amp;AA$4,Data[Date],"&lt;"&amp;EDATE(AA$4,1))</f>
        <v>0</v>
      </c>
      <c r="AB61" s="2">
        <f>SUMIFS(Data[Value],Data[Account],$C61,Data[Date],"&gt;="&amp;AB$4,Data[Date],"&lt;"&amp;EDATE(AB$4,1))</f>
        <v>0</v>
      </c>
    </row>
    <row r="62" spans="2:28" x14ac:dyDescent="0.25">
      <c r="B62" s="3">
        <f>OrdersByAcc!B62</f>
        <v>58</v>
      </c>
      <c r="C62" t="str">
        <f>OrdersByAcc!C62</f>
        <v>Vmware</v>
      </c>
      <c r="D62" s="2">
        <f t="shared" si="0"/>
        <v>57182</v>
      </c>
      <c r="E62" s="2">
        <f>SUMIFS(Data[Value],Data[Account],$C62,Data[Date],"&gt;="&amp;E$4,Data[Date],"&lt;"&amp;EDATE(E$4,1))</f>
        <v>0</v>
      </c>
      <c r="F62" s="2">
        <f>SUMIFS(Data[Value],Data[Account],$C62,Data[Date],"&gt;="&amp;F$4,Data[Date],"&lt;"&amp;EDATE(F$4,1))</f>
        <v>0</v>
      </c>
      <c r="G62" s="2">
        <f>SUMIFS(Data[Value],Data[Account],$C62,Data[Date],"&gt;="&amp;G$4,Data[Date],"&lt;"&amp;EDATE(G$4,1))</f>
        <v>0</v>
      </c>
      <c r="H62" s="2">
        <f>SUMIFS(Data[Value],Data[Account],$C62,Data[Date],"&gt;="&amp;H$4,Data[Date],"&lt;"&amp;EDATE(H$4,1))</f>
        <v>57182</v>
      </c>
      <c r="I62" s="2">
        <f>SUMIFS(Data[Value],Data[Account],$C62,Data[Date],"&gt;="&amp;I$4,Data[Date],"&lt;"&amp;EDATE(I$4,1))</f>
        <v>0</v>
      </c>
      <c r="J62" s="2">
        <f>SUMIFS(Data[Value],Data[Account],$C62,Data[Date],"&gt;="&amp;J$4,Data[Date],"&lt;"&amp;EDATE(J$4,1))</f>
        <v>0</v>
      </c>
      <c r="K62" s="2">
        <f>SUMIFS(Data[Value],Data[Account],$C62,Data[Date],"&gt;="&amp;K$4,Data[Date],"&lt;"&amp;EDATE(K$4,1))</f>
        <v>0</v>
      </c>
      <c r="L62" s="2">
        <f>SUMIFS(Data[Value],Data[Account],$C62,Data[Date],"&gt;="&amp;L$4,Data[Date],"&lt;"&amp;EDATE(L$4,1))</f>
        <v>0</v>
      </c>
      <c r="M62" s="2">
        <f>SUMIFS(Data[Value],Data[Account],$C62,Data[Date],"&gt;="&amp;M$4,Data[Date],"&lt;"&amp;EDATE(M$4,1))</f>
        <v>0</v>
      </c>
      <c r="N62" s="2">
        <f>SUMIFS(Data[Value],Data[Account],$C62,Data[Date],"&gt;="&amp;N$4,Data[Date],"&lt;"&amp;EDATE(N$4,1))</f>
        <v>0</v>
      </c>
      <c r="O62" s="2">
        <f>SUMIFS(Data[Value],Data[Account],$C62,Data[Date],"&gt;="&amp;O$4,Data[Date],"&lt;"&amp;EDATE(O$4,1))</f>
        <v>0</v>
      </c>
      <c r="P62" s="2">
        <f>SUMIFS(Data[Value],Data[Account],$C62,Data[Date],"&gt;="&amp;P$4,Data[Date],"&lt;"&amp;EDATE(P$4,1))</f>
        <v>0</v>
      </c>
      <c r="Q62" s="2">
        <f>SUMIFS(Data[Value],Data[Account],$C62,Data[Date],"&gt;="&amp;Q$4,Data[Date],"&lt;"&amp;EDATE(Q$4,1))</f>
        <v>0</v>
      </c>
      <c r="R62" s="2">
        <f>SUMIFS(Data[Value],Data[Account],$C62,Data[Date],"&gt;="&amp;R$4,Data[Date],"&lt;"&amp;EDATE(R$4,1))</f>
        <v>0</v>
      </c>
      <c r="S62" s="2">
        <f>SUMIFS(Data[Value],Data[Account],$C62,Data[Date],"&gt;="&amp;S$4,Data[Date],"&lt;"&amp;EDATE(S$4,1))</f>
        <v>0</v>
      </c>
      <c r="T62" s="2">
        <f>SUMIFS(Data[Value],Data[Account],$C62,Data[Date],"&gt;="&amp;T$4,Data[Date],"&lt;"&amp;EDATE(T$4,1))</f>
        <v>0</v>
      </c>
      <c r="U62" s="2">
        <f>SUMIFS(Data[Value],Data[Account],$C62,Data[Date],"&gt;="&amp;U$4,Data[Date],"&lt;"&amp;EDATE(U$4,1))</f>
        <v>0</v>
      </c>
      <c r="V62" s="2">
        <f>SUMIFS(Data[Value],Data[Account],$C62,Data[Date],"&gt;="&amp;V$4,Data[Date],"&lt;"&amp;EDATE(V$4,1))</f>
        <v>0</v>
      </c>
      <c r="W62" s="2">
        <f>SUMIFS(Data[Value],Data[Account],$C62,Data[Date],"&gt;="&amp;W$4,Data[Date],"&lt;"&amp;EDATE(W$4,1))</f>
        <v>0</v>
      </c>
      <c r="X62" s="2">
        <f>SUMIFS(Data[Value],Data[Account],$C62,Data[Date],"&gt;="&amp;X$4,Data[Date],"&lt;"&amp;EDATE(X$4,1))</f>
        <v>0</v>
      </c>
      <c r="Y62" s="2">
        <f>SUMIFS(Data[Value],Data[Account],$C62,Data[Date],"&gt;="&amp;Y$4,Data[Date],"&lt;"&amp;EDATE(Y$4,1))</f>
        <v>0</v>
      </c>
      <c r="Z62" s="2">
        <f>SUMIFS(Data[Value],Data[Account],$C62,Data[Date],"&gt;="&amp;Z$4,Data[Date],"&lt;"&amp;EDATE(Z$4,1))</f>
        <v>0</v>
      </c>
      <c r="AA62" s="2">
        <f>SUMIFS(Data[Value],Data[Account],$C62,Data[Date],"&gt;="&amp;AA$4,Data[Date],"&lt;"&amp;EDATE(AA$4,1))</f>
        <v>0</v>
      </c>
      <c r="AB62" s="2">
        <f>SUMIFS(Data[Value],Data[Account],$C62,Data[Date],"&gt;="&amp;AB$4,Data[Date],"&lt;"&amp;EDATE(AB$4,1))</f>
        <v>0</v>
      </c>
    </row>
    <row r="63" spans="2:28" x14ac:dyDescent="0.25">
      <c r="B63" s="3">
        <f>OrdersByAcc!B63</f>
        <v>59</v>
      </c>
      <c r="C63" t="str">
        <f>OrdersByAcc!C63</f>
        <v>Capital One Services</v>
      </c>
      <c r="D63" s="2">
        <f t="shared" si="0"/>
        <v>20247.357</v>
      </c>
      <c r="E63" s="2">
        <f>SUMIFS(Data[Value],Data[Account],$C63,Data[Date],"&gt;="&amp;E$4,Data[Date],"&lt;"&amp;EDATE(E$4,1))</f>
        <v>0</v>
      </c>
      <c r="F63" s="2">
        <f>SUMIFS(Data[Value],Data[Account],$C63,Data[Date],"&gt;="&amp;F$4,Data[Date],"&lt;"&amp;EDATE(F$4,1))</f>
        <v>0</v>
      </c>
      <c r="G63" s="2">
        <f>SUMIFS(Data[Value],Data[Account],$C63,Data[Date],"&gt;="&amp;G$4,Data[Date],"&lt;"&amp;EDATE(G$4,1))</f>
        <v>0</v>
      </c>
      <c r="H63" s="2">
        <f>SUMIFS(Data[Value],Data[Account],$C63,Data[Date],"&gt;="&amp;H$4,Data[Date],"&lt;"&amp;EDATE(H$4,1))</f>
        <v>20247.357</v>
      </c>
      <c r="I63" s="2">
        <f>SUMIFS(Data[Value],Data[Account],$C63,Data[Date],"&gt;="&amp;I$4,Data[Date],"&lt;"&amp;EDATE(I$4,1))</f>
        <v>0</v>
      </c>
      <c r="J63" s="2">
        <f>SUMIFS(Data[Value],Data[Account],$C63,Data[Date],"&gt;="&amp;J$4,Data[Date],"&lt;"&amp;EDATE(J$4,1))</f>
        <v>0</v>
      </c>
      <c r="K63" s="2">
        <f>SUMIFS(Data[Value],Data[Account],$C63,Data[Date],"&gt;="&amp;K$4,Data[Date],"&lt;"&amp;EDATE(K$4,1))</f>
        <v>0</v>
      </c>
      <c r="L63" s="2">
        <f>SUMIFS(Data[Value],Data[Account],$C63,Data[Date],"&gt;="&amp;L$4,Data[Date],"&lt;"&amp;EDATE(L$4,1))</f>
        <v>0</v>
      </c>
      <c r="M63" s="2">
        <f>SUMIFS(Data[Value],Data[Account],$C63,Data[Date],"&gt;="&amp;M$4,Data[Date],"&lt;"&amp;EDATE(M$4,1))</f>
        <v>0</v>
      </c>
      <c r="N63" s="2">
        <f>SUMIFS(Data[Value],Data[Account],$C63,Data[Date],"&gt;="&amp;N$4,Data[Date],"&lt;"&amp;EDATE(N$4,1))</f>
        <v>0</v>
      </c>
      <c r="O63" s="2">
        <f>SUMIFS(Data[Value],Data[Account],$C63,Data[Date],"&gt;="&amp;O$4,Data[Date],"&lt;"&amp;EDATE(O$4,1))</f>
        <v>0</v>
      </c>
      <c r="P63" s="2">
        <f>SUMIFS(Data[Value],Data[Account],$C63,Data[Date],"&gt;="&amp;P$4,Data[Date],"&lt;"&amp;EDATE(P$4,1))</f>
        <v>0</v>
      </c>
      <c r="Q63" s="2">
        <f>SUMIFS(Data[Value],Data[Account],$C63,Data[Date],"&gt;="&amp;Q$4,Data[Date],"&lt;"&amp;EDATE(Q$4,1))</f>
        <v>0</v>
      </c>
      <c r="R63" s="2">
        <f>SUMIFS(Data[Value],Data[Account],$C63,Data[Date],"&gt;="&amp;R$4,Data[Date],"&lt;"&amp;EDATE(R$4,1))</f>
        <v>0</v>
      </c>
      <c r="S63" s="2">
        <f>SUMIFS(Data[Value],Data[Account],$C63,Data[Date],"&gt;="&amp;S$4,Data[Date],"&lt;"&amp;EDATE(S$4,1))</f>
        <v>0</v>
      </c>
      <c r="T63" s="2">
        <f>SUMIFS(Data[Value],Data[Account],$C63,Data[Date],"&gt;="&amp;T$4,Data[Date],"&lt;"&amp;EDATE(T$4,1))</f>
        <v>0</v>
      </c>
      <c r="U63" s="2">
        <f>SUMIFS(Data[Value],Data[Account],$C63,Data[Date],"&gt;="&amp;U$4,Data[Date],"&lt;"&amp;EDATE(U$4,1))</f>
        <v>0</v>
      </c>
      <c r="V63" s="2">
        <f>SUMIFS(Data[Value],Data[Account],$C63,Data[Date],"&gt;="&amp;V$4,Data[Date],"&lt;"&amp;EDATE(V$4,1))</f>
        <v>0</v>
      </c>
      <c r="W63" s="2">
        <f>SUMIFS(Data[Value],Data[Account],$C63,Data[Date],"&gt;="&amp;W$4,Data[Date],"&lt;"&amp;EDATE(W$4,1))</f>
        <v>0</v>
      </c>
      <c r="X63" s="2">
        <f>SUMIFS(Data[Value],Data[Account],$C63,Data[Date],"&gt;="&amp;X$4,Data[Date],"&lt;"&amp;EDATE(X$4,1))</f>
        <v>0</v>
      </c>
      <c r="Y63" s="2">
        <f>SUMIFS(Data[Value],Data[Account],$C63,Data[Date],"&gt;="&amp;Y$4,Data[Date],"&lt;"&amp;EDATE(Y$4,1))</f>
        <v>0</v>
      </c>
      <c r="Z63" s="2">
        <f>SUMIFS(Data[Value],Data[Account],$C63,Data[Date],"&gt;="&amp;Z$4,Data[Date],"&lt;"&amp;EDATE(Z$4,1))</f>
        <v>0</v>
      </c>
      <c r="AA63" s="2">
        <f>SUMIFS(Data[Value],Data[Account],$C63,Data[Date],"&gt;="&amp;AA$4,Data[Date],"&lt;"&amp;EDATE(AA$4,1))</f>
        <v>0</v>
      </c>
      <c r="AB63" s="2">
        <f>SUMIFS(Data[Value],Data[Account],$C63,Data[Date],"&gt;="&amp;AB$4,Data[Date],"&lt;"&amp;EDATE(AB$4,1))</f>
        <v>0</v>
      </c>
    </row>
    <row r="64" spans="2:28" x14ac:dyDescent="0.25">
      <c r="B64" s="3">
        <f>OrdersByAcc!B64</f>
        <v>60</v>
      </c>
      <c r="C64" t="str">
        <f>OrdersByAcc!C64</f>
        <v>T-Mobile Usa</v>
      </c>
      <c r="D64" s="2">
        <f t="shared" si="0"/>
        <v>140862</v>
      </c>
      <c r="E64" s="2">
        <f>SUMIFS(Data[Value],Data[Account],$C64,Data[Date],"&gt;="&amp;E$4,Data[Date],"&lt;"&amp;EDATE(E$4,1))</f>
        <v>0</v>
      </c>
      <c r="F64" s="2">
        <f>SUMIFS(Data[Value],Data[Account],$C64,Data[Date],"&gt;="&amp;F$4,Data[Date],"&lt;"&amp;EDATE(F$4,1))</f>
        <v>0</v>
      </c>
      <c r="G64" s="2">
        <f>SUMIFS(Data[Value],Data[Account],$C64,Data[Date],"&gt;="&amp;G$4,Data[Date],"&lt;"&amp;EDATE(G$4,1))</f>
        <v>0</v>
      </c>
      <c r="H64" s="2">
        <f>SUMIFS(Data[Value],Data[Account],$C64,Data[Date],"&gt;="&amp;H$4,Data[Date],"&lt;"&amp;EDATE(H$4,1))</f>
        <v>140862</v>
      </c>
      <c r="I64" s="2">
        <f>SUMIFS(Data[Value],Data[Account],$C64,Data[Date],"&gt;="&amp;I$4,Data[Date],"&lt;"&amp;EDATE(I$4,1))</f>
        <v>0</v>
      </c>
      <c r="J64" s="2">
        <f>SUMIFS(Data[Value],Data[Account],$C64,Data[Date],"&gt;="&amp;J$4,Data[Date],"&lt;"&amp;EDATE(J$4,1))</f>
        <v>0</v>
      </c>
      <c r="K64" s="2">
        <f>SUMIFS(Data[Value],Data[Account],$C64,Data[Date],"&gt;="&amp;K$4,Data[Date],"&lt;"&amp;EDATE(K$4,1))</f>
        <v>0</v>
      </c>
      <c r="L64" s="2">
        <f>SUMIFS(Data[Value],Data[Account],$C64,Data[Date],"&gt;="&amp;L$4,Data[Date],"&lt;"&amp;EDATE(L$4,1))</f>
        <v>0</v>
      </c>
      <c r="M64" s="2">
        <f>SUMIFS(Data[Value],Data[Account],$C64,Data[Date],"&gt;="&amp;M$4,Data[Date],"&lt;"&amp;EDATE(M$4,1))</f>
        <v>0</v>
      </c>
      <c r="N64" s="2">
        <f>SUMIFS(Data[Value],Data[Account],$C64,Data[Date],"&gt;="&amp;N$4,Data[Date],"&lt;"&amp;EDATE(N$4,1))</f>
        <v>0</v>
      </c>
      <c r="O64" s="2">
        <f>SUMIFS(Data[Value],Data[Account],$C64,Data[Date],"&gt;="&amp;O$4,Data[Date],"&lt;"&amp;EDATE(O$4,1))</f>
        <v>0</v>
      </c>
      <c r="P64" s="2">
        <f>SUMIFS(Data[Value],Data[Account],$C64,Data[Date],"&gt;="&amp;P$4,Data[Date],"&lt;"&amp;EDATE(P$4,1))</f>
        <v>0</v>
      </c>
      <c r="Q64" s="2">
        <f>SUMIFS(Data[Value],Data[Account],$C64,Data[Date],"&gt;="&amp;Q$4,Data[Date],"&lt;"&amp;EDATE(Q$4,1))</f>
        <v>0</v>
      </c>
      <c r="R64" s="2">
        <f>SUMIFS(Data[Value],Data[Account],$C64,Data[Date],"&gt;="&amp;R$4,Data[Date],"&lt;"&amp;EDATE(R$4,1))</f>
        <v>0</v>
      </c>
      <c r="S64" s="2">
        <f>SUMIFS(Data[Value],Data[Account],$C64,Data[Date],"&gt;="&amp;S$4,Data[Date],"&lt;"&amp;EDATE(S$4,1))</f>
        <v>0</v>
      </c>
      <c r="T64" s="2">
        <f>SUMIFS(Data[Value],Data[Account],$C64,Data[Date],"&gt;="&amp;T$4,Data[Date],"&lt;"&amp;EDATE(T$4,1))</f>
        <v>0</v>
      </c>
      <c r="U64" s="2">
        <f>SUMIFS(Data[Value],Data[Account],$C64,Data[Date],"&gt;="&amp;U$4,Data[Date],"&lt;"&amp;EDATE(U$4,1))</f>
        <v>0</v>
      </c>
      <c r="V64" s="2">
        <f>SUMIFS(Data[Value],Data[Account],$C64,Data[Date],"&gt;="&amp;V$4,Data[Date],"&lt;"&amp;EDATE(V$4,1))</f>
        <v>0</v>
      </c>
      <c r="W64" s="2">
        <f>SUMIFS(Data[Value],Data[Account],$C64,Data[Date],"&gt;="&amp;W$4,Data[Date],"&lt;"&amp;EDATE(W$4,1))</f>
        <v>0</v>
      </c>
      <c r="X64" s="2">
        <f>SUMIFS(Data[Value],Data[Account],$C64,Data[Date],"&gt;="&amp;X$4,Data[Date],"&lt;"&amp;EDATE(X$4,1))</f>
        <v>0</v>
      </c>
      <c r="Y64" s="2">
        <f>SUMIFS(Data[Value],Data[Account],$C64,Data[Date],"&gt;="&amp;Y$4,Data[Date],"&lt;"&amp;EDATE(Y$4,1))</f>
        <v>0</v>
      </c>
      <c r="Z64" s="2">
        <f>SUMIFS(Data[Value],Data[Account],$C64,Data[Date],"&gt;="&amp;Z$4,Data[Date],"&lt;"&amp;EDATE(Z$4,1))</f>
        <v>0</v>
      </c>
      <c r="AA64" s="2">
        <f>SUMIFS(Data[Value],Data[Account],$C64,Data[Date],"&gt;="&amp;AA$4,Data[Date],"&lt;"&amp;EDATE(AA$4,1))</f>
        <v>0</v>
      </c>
      <c r="AB64" s="2">
        <f>SUMIFS(Data[Value],Data[Account],$C64,Data[Date],"&gt;="&amp;AB$4,Data[Date],"&lt;"&amp;EDATE(AB$4,1))</f>
        <v>0</v>
      </c>
    </row>
    <row r="65" spans="2:28" x14ac:dyDescent="0.25">
      <c r="B65" s="3">
        <f>OrdersByAcc!B65</f>
        <v>61</v>
      </c>
      <c r="C65" t="str">
        <f>OrdersByAcc!C65</f>
        <v>Hexaware Technologies</v>
      </c>
      <c r="D65" s="2">
        <f t="shared" si="0"/>
        <v>444192.3</v>
      </c>
      <c r="E65" s="2">
        <f>SUMIFS(Data[Value],Data[Account],$C65,Data[Date],"&gt;="&amp;E$4,Data[Date],"&lt;"&amp;EDATE(E$4,1))</f>
        <v>0</v>
      </c>
      <c r="F65" s="2">
        <f>SUMIFS(Data[Value],Data[Account],$C65,Data[Date],"&gt;="&amp;F$4,Data[Date],"&lt;"&amp;EDATE(F$4,1))</f>
        <v>0</v>
      </c>
      <c r="G65" s="2">
        <f>SUMIFS(Data[Value],Data[Account],$C65,Data[Date],"&gt;="&amp;G$4,Data[Date],"&lt;"&amp;EDATE(G$4,1))</f>
        <v>0</v>
      </c>
      <c r="H65" s="2">
        <f>SUMIFS(Data[Value],Data[Account],$C65,Data[Date],"&gt;="&amp;H$4,Data[Date],"&lt;"&amp;EDATE(H$4,1))</f>
        <v>38225</v>
      </c>
      <c r="I65" s="2">
        <f>SUMIFS(Data[Value],Data[Account],$C65,Data[Date],"&gt;="&amp;I$4,Data[Date],"&lt;"&amp;EDATE(I$4,1))</f>
        <v>25565</v>
      </c>
      <c r="J65" s="2">
        <f>SUMIFS(Data[Value],Data[Account],$C65,Data[Date],"&gt;="&amp;J$4,Data[Date],"&lt;"&amp;EDATE(J$4,1))</f>
        <v>62681</v>
      </c>
      <c r="K65" s="2">
        <f>SUMIFS(Data[Value],Data[Account],$C65,Data[Date],"&gt;="&amp;K$4,Data[Date],"&lt;"&amp;EDATE(K$4,1))</f>
        <v>3750</v>
      </c>
      <c r="L65" s="2">
        <f>SUMIFS(Data[Value],Data[Account],$C65,Data[Date],"&gt;="&amp;L$4,Data[Date],"&lt;"&amp;EDATE(L$4,1))</f>
        <v>25616</v>
      </c>
      <c r="M65" s="2">
        <f>SUMIFS(Data[Value],Data[Account],$C65,Data[Date],"&gt;="&amp;M$4,Data[Date],"&lt;"&amp;EDATE(M$4,1))</f>
        <v>13665</v>
      </c>
      <c r="N65" s="2">
        <f>SUMIFS(Data[Value],Data[Account],$C65,Data[Date],"&gt;="&amp;N$4,Data[Date],"&lt;"&amp;EDATE(N$4,1))</f>
        <v>48714.8</v>
      </c>
      <c r="O65" s="2">
        <f>SUMIFS(Data[Value],Data[Account],$C65,Data[Date],"&gt;="&amp;O$4,Data[Date],"&lt;"&amp;EDATE(O$4,1))</f>
        <v>35000</v>
      </c>
      <c r="P65" s="2">
        <f>SUMIFS(Data[Value],Data[Account],$C65,Data[Date],"&gt;="&amp;P$4,Data[Date],"&lt;"&amp;EDATE(P$4,1))</f>
        <v>18367.5</v>
      </c>
      <c r="Q65" s="2">
        <f>SUMIFS(Data[Value],Data[Account],$C65,Data[Date],"&gt;="&amp;Q$4,Data[Date],"&lt;"&amp;EDATE(Q$4,1))</f>
        <v>78654</v>
      </c>
      <c r="R65" s="2">
        <f>SUMIFS(Data[Value],Data[Account],$C65,Data[Date],"&gt;="&amp;R$4,Data[Date],"&lt;"&amp;EDATE(R$4,1))</f>
        <v>31562</v>
      </c>
      <c r="S65" s="2">
        <f>SUMIFS(Data[Value],Data[Account],$C65,Data[Date],"&gt;="&amp;S$4,Data[Date],"&lt;"&amp;EDATE(S$4,1))</f>
        <v>62392</v>
      </c>
      <c r="T65" s="2">
        <f>SUMIFS(Data[Value],Data[Account],$C65,Data[Date],"&gt;="&amp;T$4,Data[Date],"&lt;"&amp;EDATE(T$4,1))</f>
        <v>0</v>
      </c>
      <c r="U65" s="2">
        <f>SUMIFS(Data[Value],Data[Account],$C65,Data[Date],"&gt;="&amp;U$4,Data[Date],"&lt;"&amp;EDATE(U$4,1))</f>
        <v>0</v>
      </c>
      <c r="V65" s="2">
        <f>SUMIFS(Data[Value],Data[Account],$C65,Data[Date],"&gt;="&amp;V$4,Data[Date],"&lt;"&amp;EDATE(V$4,1))</f>
        <v>0</v>
      </c>
      <c r="W65" s="2">
        <f>SUMIFS(Data[Value],Data[Account],$C65,Data[Date],"&gt;="&amp;W$4,Data[Date],"&lt;"&amp;EDATE(W$4,1))</f>
        <v>0</v>
      </c>
      <c r="X65" s="2">
        <f>SUMIFS(Data[Value],Data[Account],$C65,Data[Date],"&gt;="&amp;X$4,Data[Date],"&lt;"&amp;EDATE(X$4,1))</f>
        <v>0</v>
      </c>
      <c r="Y65" s="2">
        <f>SUMIFS(Data[Value],Data[Account],$C65,Data[Date],"&gt;="&amp;Y$4,Data[Date],"&lt;"&amp;EDATE(Y$4,1))</f>
        <v>0</v>
      </c>
      <c r="Z65" s="2">
        <f>SUMIFS(Data[Value],Data[Account],$C65,Data[Date],"&gt;="&amp;Z$4,Data[Date],"&lt;"&amp;EDATE(Z$4,1))</f>
        <v>0</v>
      </c>
      <c r="AA65" s="2">
        <f>SUMIFS(Data[Value],Data[Account],$C65,Data[Date],"&gt;="&amp;AA$4,Data[Date],"&lt;"&amp;EDATE(AA$4,1))</f>
        <v>0</v>
      </c>
      <c r="AB65" s="2">
        <f>SUMIFS(Data[Value],Data[Account],$C65,Data[Date],"&gt;="&amp;AB$4,Data[Date],"&lt;"&amp;EDATE(AB$4,1))</f>
        <v>0</v>
      </c>
    </row>
    <row r="66" spans="2:28" x14ac:dyDescent="0.25">
      <c r="B66" s="3">
        <f>OrdersByAcc!B66</f>
        <v>62</v>
      </c>
      <c r="C66" t="str">
        <f>OrdersByAcc!C66</f>
        <v>Mastech Digital Technologies</v>
      </c>
      <c r="D66" s="2">
        <f t="shared" si="0"/>
        <v>736000</v>
      </c>
      <c r="E66" s="2">
        <f>SUMIFS(Data[Value],Data[Account],$C66,Data[Date],"&gt;="&amp;E$4,Data[Date],"&lt;"&amp;EDATE(E$4,1))</f>
        <v>0</v>
      </c>
      <c r="F66" s="2">
        <f>SUMIFS(Data[Value],Data[Account],$C66,Data[Date],"&gt;="&amp;F$4,Data[Date],"&lt;"&amp;EDATE(F$4,1))</f>
        <v>0</v>
      </c>
      <c r="G66" s="2">
        <f>SUMIFS(Data[Value],Data[Account],$C66,Data[Date],"&gt;="&amp;G$4,Data[Date],"&lt;"&amp;EDATE(G$4,1))</f>
        <v>0</v>
      </c>
      <c r="H66" s="2">
        <f>SUMIFS(Data[Value],Data[Account],$C66,Data[Date],"&gt;="&amp;H$4,Data[Date],"&lt;"&amp;EDATE(H$4,1))</f>
        <v>0</v>
      </c>
      <c r="I66" s="2">
        <f>SUMIFS(Data[Value],Data[Account],$C66,Data[Date],"&gt;="&amp;I$4,Data[Date],"&lt;"&amp;EDATE(I$4,1))</f>
        <v>736000</v>
      </c>
      <c r="J66" s="2">
        <f>SUMIFS(Data[Value],Data[Account],$C66,Data[Date],"&gt;="&amp;J$4,Data[Date],"&lt;"&amp;EDATE(J$4,1))</f>
        <v>0</v>
      </c>
      <c r="K66" s="2">
        <f>SUMIFS(Data[Value],Data[Account],$C66,Data[Date],"&gt;="&amp;K$4,Data[Date],"&lt;"&amp;EDATE(K$4,1))</f>
        <v>0</v>
      </c>
      <c r="L66" s="2">
        <f>SUMIFS(Data[Value],Data[Account],$C66,Data[Date],"&gt;="&amp;L$4,Data[Date],"&lt;"&amp;EDATE(L$4,1))</f>
        <v>0</v>
      </c>
      <c r="M66" s="2">
        <f>SUMIFS(Data[Value],Data[Account],$C66,Data[Date],"&gt;="&amp;M$4,Data[Date],"&lt;"&amp;EDATE(M$4,1))</f>
        <v>0</v>
      </c>
      <c r="N66" s="2">
        <f>SUMIFS(Data[Value],Data[Account],$C66,Data[Date],"&gt;="&amp;N$4,Data[Date],"&lt;"&amp;EDATE(N$4,1))</f>
        <v>0</v>
      </c>
      <c r="O66" s="2">
        <f>SUMIFS(Data[Value],Data[Account],$C66,Data[Date],"&gt;="&amp;O$4,Data[Date],"&lt;"&amp;EDATE(O$4,1))</f>
        <v>0</v>
      </c>
      <c r="P66" s="2">
        <f>SUMIFS(Data[Value],Data[Account],$C66,Data[Date],"&gt;="&amp;P$4,Data[Date],"&lt;"&amp;EDATE(P$4,1))</f>
        <v>0</v>
      </c>
      <c r="Q66" s="2">
        <f>SUMIFS(Data[Value],Data[Account],$C66,Data[Date],"&gt;="&amp;Q$4,Data[Date],"&lt;"&amp;EDATE(Q$4,1))</f>
        <v>0</v>
      </c>
      <c r="R66" s="2">
        <f>SUMIFS(Data[Value],Data[Account],$C66,Data[Date],"&gt;="&amp;R$4,Data[Date],"&lt;"&amp;EDATE(R$4,1))</f>
        <v>0</v>
      </c>
      <c r="S66" s="2">
        <f>SUMIFS(Data[Value],Data[Account],$C66,Data[Date],"&gt;="&amp;S$4,Data[Date],"&lt;"&amp;EDATE(S$4,1))</f>
        <v>0</v>
      </c>
      <c r="T66" s="2">
        <f>SUMIFS(Data[Value],Data[Account],$C66,Data[Date],"&gt;="&amp;T$4,Data[Date],"&lt;"&amp;EDATE(T$4,1))</f>
        <v>0</v>
      </c>
      <c r="U66" s="2">
        <f>SUMIFS(Data[Value],Data[Account],$C66,Data[Date],"&gt;="&amp;U$4,Data[Date],"&lt;"&amp;EDATE(U$4,1))</f>
        <v>0</v>
      </c>
      <c r="V66" s="2">
        <f>SUMIFS(Data[Value],Data[Account],$C66,Data[Date],"&gt;="&amp;V$4,Data[Date],"&lt;"&amp;EDATE(V$4,1))</f>
        <v>0</v>
      </c>
      <c r="W66" s="2">
        <f>SUMIFS(Data[Value],Data[Account],$C66,Data[Date],"&gt;="&amp;W$4,Data[Date],"&lt;"&amp;EDATE(W$4,1))</f>
        <v>0</v>
      </c>
      <c r="X66" s="2">
        <f>SUMIFS(Data[Value],Data[Account],$C66,Data[Date],"&gt;="&amp;X$4,Data[Date],"&lt;"&amp;EDATE(X$4,1))</f>
        <v>0</v>
      </c>
      <c r="Y66" s="2">
        <f>SUMIFS(Data[Value],Data[Account],$C66,Data[Date],"&gt;="&amp;Y$4,Data[Date],"&lt;"&amp;EDATE(Y$4,1))</f>
        <v>0</v>
      </c>
      <c r="Z66" s="2">
        <f>SUMIFS(Data[Value],Data[Account],$C66,Data[Date],"&gt;="&amp;Z$4,Data[Date],"&lt;"&amp;EDATE(Z$4,1))</f>
        <v>0</v>
      </c>
      <c r="AA66" s="2">
        <f>SUMIFS(Data[Value],Data[Account],$C66,Data[Date],"&gt;="&amp;AA$4,Data[Date],"&lt;"&amp;EDATE(AA$4,1))</f>
        <v>0</v>
      </c>
      <c r="AB66" s="2">
        <f>SUMIFS(Data[Value],Data[Account],$C66,Data[Date],"&gt;="&amp;AB$4,Data[Date],"&lt;"&amp;EDATE(AB$4,1))</f>
        <v>0</v>
      </c>
    </row>
    <row r="67" spans="2:28" x14ac:dyDescent="0.25">
      <c r="B67" s="3">
        <f>OrdersByAcc!B67</f>
        <v>63</v>
      </c>
      <c r="C67" t="str">
        <f>OrdersByAcc!C67</f>
        <v>Ford Motor Company</v>
      </c>
      <c r="D67" s="2">
        <f t="shared" si="0"/>
        <v>289513.29999999993</v>
      </c>
      <c r="E67" s="2">
        <f>SUMIFS(Data[Value],Data[Account],$C67,Data[Date],"&gt;="&amp;E$4,Data[Date],"&lt;"&amp;EDATE(E$4,1))</f>
        <v>0</v>
      </c>
      <c r="F67" s="2">
        <f>SUMIFS(Data[Value],Data[Account],$C67,Data[Date],"&gt;="&amp;F$4,Data[Date],"&lt;"&amp;EDATE(F$4,1))</f>
        <v>0</v>
      </c>
      <c r="G67" s="2">
        <f>SUMIFS(Data[Value],Data[Account],$C67,Data[Date],"&gt;="&amp;G$4,Data[Date],"&lt;"&amp;EDATE(G$4,1))</f>
        <v>0</v>
      </c>
      <c r="H67" s="2">
        <f>SUMIFS(Data[Value],Data[Account],$C67,Data[Date],"&gt;="&amp;H$4,Data[Date],"&lt;"&amp;EDATE(H$4,1))</f>
        <v>0</v>
      </c>
      <c r="I67" s="2">
        <f>SUMIFS(Data[Value],Data[Account],$C67,Data[Date],"&gt;="&amp;I$4,Data[Date],"&lt;"&amp;EDATE(I$4,1))</f>
        <v>51643</v>
      </c>
      <c r="J67" s="2">
        <f>SUMIFS(Data[Value],Data[Account],$C67,Data[Date],"&gt;="&amp;J$4,Data[Date],"&lt;"&amp;EDATE(J$4,1))</f>
        <v>38000</v>
      </c>
      <c r="K67" s="2">
        <f>SUMIFS(Data[Value],Data[Account],$C67,Data[Date],"&gt;="&amp;K$4,Data[Date],"&lt;"&amp;EDATE(K$4,1))</f>
        <v>27203</v>
      </c>
      <c r="L67" s="2">
        <f>SUMIFS(Data[Value],Data[Account],$C67,Data[Date],"&gt;="&amp;L$4,Data[Date],"&lt;"&amp;EDATE(L$4,1))</f>
        <v>41157</v>
      </c>
      <c r="M67" s="2">
        <f>SUMIFS(Data[Value],Data[Account],$C67,Data[Date],"&gt;="&amp;M$4,Data[Date],"&lt;"&amp;EDATE(M$4,1))</f>
        <v>30776.399999999998</v>
      </c>
      <c r="N67" s="2">
        <f>SUMIFS(Data[Value],Data[Account],$C67,Data[Date],"&gt;="&amp;N$4,Data[Date],"&lt;"&amp;EDATE(N$4,1))</f>
        <v>27605</v>
      </c>
      <c r="O67" s="2">
        <f>SUMIFS(Data[Value],Data[Account],$C67,Data[Date],"&gt;="&amp;O$4,Data[Date],"&lt;"&amp;EDATE(O$4,1))</f>
        <v>15431.4</v>
      </c>
      <c r="P67" s="2">
        <f>SUMIFS(Data[Value],Data[Account],$C67,Data[Date],"&gt;="&amp;P$4,Data[Date],"&lt;"&amp;EDATE(P$4,1))</f>
        <v>42129.899999999994</v>
      </c>
      <c r="Q67" s="2">
        <f>SUMIFS(Data[Value],Data[Account],$C67,Data[Date],"&gt;="&amp;Q$4,Data[Date],"&lt;"&amp;EDATE(Q$4,1))</f>
        <v>7269.6</v>
      </c>
      <c r="R67" s="2">
        <f>SUMIFS(Data[Value],Data[Account],$C67,Data[Date],"&gt;="&amp;R$4,Data[Date],"&lt;"&amp;EDATE(R$4,1))</f>
        <v>0</v>
      </c>
      <c r="S67" s="2">
        <f>SUMIFS(Data[Value],Data[Account],$C67,Data[Date],"&gt;="&amp;S$4,Data[Date],"&lt;"&amp;EDATE(S$4,1))</f>
        <v>8298</v>
      </c>
      <c r="T67" s="2">
        <f>SUMIFS(Data[Value],Data[Account],$C67,Data[Date],"&gt;="&amp;T$4,Data[Date],"&lt;"&amp;EDATE(T$4,1))</f>
        <v>0</v>
      </c>
      <c r="U67" s="2">
        <f>SUMIFS(Data[Value],Data[Account],$C67,Data[Date],"&gt;="&amp;U$4,Data[Date],"&lt;"&amp;EDATE(U$4,1))</f>
        <v>0</v>
      </c>
      <c r="V67" s="2">
        <f>SUMIFS(Data[Value],Data[Account],$C67,Data[Date],"&gt;="&amp;V$4,Data[Date],"&lt;"&amp;EDATE(V$4,1))</f>
        <v>0</v>
      </c>
      <c r="W67" s="2">
        <f>SUMIFS(Data[Value],Data[Account],$C67,Data[Date],"&gt;="&amp;W$4,Data[Date],"&lt;"&amp;EDATE(W$4,1))</f>
        <v>0</v>
      </c>
      <c r="X67" s="2">
        <f>SUMIFS(Data[Value],Data[Account],$C67,Data[Date],"&gt;="&amp;X$4,Data[Date],"&lt;"&amp;EDATE(X$4,1))</f>
        <v>0</v>
      </c>
      <c r="Y67" s="2">
        <f>SUMIFS(Data[Value],Data[Account],$C67,Data[Date],"&gt;="&amp;Y$4,Data[Date],"&lt;"&amp;EDATE(Y$4,1))</f>
        <v>0</v>
      </c>
      <c r="Z67" s="2">
        <f>SUMIFS(Data[Value],Data[Account],$C67,Data[Date],"&gt;="&amp;Z$4,Data[Date],"&lt;"&amp;EDATE(Z$4,1))</f>
        <v>0</v>
      </c>
      <c r="AA67" s="2">
        <f>SUMIFS(Data[Value],Data[Account],$C67,Data[Date],"&gt;="&amp;AA$4,Data[Date],"&lt;"&amp;EDATE(AA$4,1))</f>
        <v>0</v>
      </c>
      <c r="AB67" s="2">
        <f>SUMIFS(Data[Value],Data[Account],$C67,Data[Date],"&gt;="&amp;AB$4,Data[Date],"&lt;"&amp;EDATE(AB$4,1))</f>
        <v>0</v>
      </c>
    </row>
    <row r="68" spans="2:28" x14ac:dyDescent="0.25">
      <c r="B68" s="3">
        <f>OrdersByAcc!B68</f>
        <v>64</v>
      </c>
      <c r="C68" t="str">
        <f>OrdersByAcc!C68</f>
        <v>Comcast Cable Communications</v>
      </c>
      <c r="D68" s="2">
        <f t="shared" si="0"/>
        <v>1707816.18</v>
      </c>
      <c r="E68" s="2">
        <f>SUMIFS(Data[Value],Data[Account],$C68,Data[Date],"&gt;="&amp;E$4,Data[Date],"&lt;"&amp;EDATE(E$4,1))</f>
        <v>0</v>
      </c>
      <c r="F68" s="2">
        <f>SUMIFS(Data[Value],Data[Account],$C68,Data[Date],"&gt;="&amp;F$4,Data[Date],"&lt;"&amp;EDATE(F$4,1))</f>
        <v>0</v>
      </c>
      <c r="G68" s="2">
        <f>SUMIFS(Data[Value],Data[Account],$C68,Data[Date],"&gt;="&amp;G$4,Data[Date],"&lt;"&amp;EDATE(G$4,1))</f>
        <v>0</v>
      </c>
      <c r="H68" s="2">
        <f>SUMIFS(Data[Value],Data[Account],$C68,Data[Date],"&gt;="&amp;H$4,Data[Date],"&lt;"&amp;EDATE(H$4,1))</f>
        <v>0</v>
      </c>
      <c r="I68" s="2">
        <f>SUMIFS(Data[Value],Data[Account],$C68,Data[Date],"&gt;="&amp;I$4,Data[Date],"&lt;"&amp;EDATE(I$4,1))</f>
        <v>117403</v>
      </c>
      <c r="J68" s="2">
        <f>SUMIFS(Data[Value],Data[Account],$C68,Data[Date],"&gt;="&amp;J$4,Data[Date],"&lt;"&amp;EDATE(J$4,1))</f>
        <v>135000</v>
      </c>
      <c r="K68" s="2">
        <f>SUMIFS(Data[Value],Data[Account],$C68,Data[Date],"&gt;="&amp;K$4,Data[Date],"&lt;"&amp;EDATE(K$4,1))</f>
        <v>307851</v>
      </c>
      <c r="L68" s="2">
        <f>SUMIFS(Data[Value],Data[Account],$C68,Data[Date],"&gt;="&amp;L$4,Data[Date],"&lt;"&amp;EDATE(L$4,1))</f>
        <v>146414</v>
      </c>
      <c r="M68" s="2">
        <f>SUMIFS(Data[Value],Data[Account],$C68,Data[Date],"&gt;="&amp;M$4,Data[Date],"&lt;"&amp;EDATE(M$4,1))</f>
        <v>151874</v>
      </c>
      <c r="N68" s="2">
        <f>SUMIFS(Data[Value],Data[Account],$C68,Data[Date],"&gt;="&amp;N$4,Data[Date],"&lt;"&amp;EDATE(N$4,1))</f>
        <v>25200</v>
      </c>
      <c r="O68" s="2">
        <f>SUMIFS(Data[Value],Data[Account],$C68,Data[Date],"&gt;="&amp;O$4,Data[Date],"&lt;"&amp;EDATE(O$4,1))</f>
        <v>74232.649999999994</v>
      </c>
      <c r="P68" s="2">
        <f>SUMIFS(Data[Value],Data[Account],$C68,Data[Date],"&gt;="&amp;P$4,Data[Date],"&lt;"&amp;EDATE(P$4,1))</f>
        <v>79195</v>
      </c>
      <c r="Q68" s="2">
        <f>SUMIFS(Data[Value],Data[Account],$C68,Data[Date],"&gt;="&amp;Q$4,Data[Date],"&lt;"&amp;EDATE(Q$4,1))</f>
        <v>96666</v>
      </c>
      <c r="R68" s="2">
        <f>SUMIFS(Data[Value],Data[Account],$C68,Data[Date],"&gt;="&amp;R$4,Data[Date],"&lt;"&amp;EDATE(R$4,1))</f>
        <v>76650</v>
      </c>
      <c r="S68" s="2">
        <f>SUMIFS(Data[Value],Data[Account],$C68,Data[Date],"&gt;="&amp;S$4,Data[Date],"&lt;"&amp;EDATE(S$4,1))</f>
        <v>70402</v>
      </c>
      <c r="T68" s="2">
        <f>SUMIFS(Data[Value],Data[Account],$C68,Data[Date],"&gt;="&amp;T$4,Data[Date],"&lt;"&amp;EDATE(T$4,1))</f>
        <v>1183</v>
      </c>
      <c r="U68" s="2">
        <f>SUMIFS(Data[Value],Data[Account],$C68,Data[Date],"&gt;="&amp;U$4,Data[Date],"&lt;"&amp;EDATE(U$4,1))</f>
        <v>100000</v>
      </c>
      <c r="V68" s="2">
        <f>SUMIFS(Data[Value],Data[Account],$C68,Data[Date],"&gt;="&amp;V$4,Data[Date],"&lt;"&amp;EDATE(V$4,1))</f>
        <v>20550</v>
      </c>
      <c r="W68" s="2">
        <f>SUMIFS(Data[Value],Data[Account],$C68,Data[Date],"&gt;="&amp;W$4,Data[Date],"&lt;"&amp;EDATE(W$4,1))</f>
        <v>0</v>
      </c>
      <c r="X68" s="2">
        <f>SUMIFS(Data[Value],Data[Account],$C68,Data[Date],"&gt;="&amp;X$4,Data[Date],"&lt;"&amp;EDATE(X$4,1))</f>
        <v>210195.53</v>
      </c>
      <c r="Y68" s="2">
        <f>SUMIFS(Data[Value],Data[Account],$C68,Data[Date],"&gt;="&amp;Y$4,Data[Date],"&lt;"&amp;EDATE(Y$4,1))</f>
        <v>95000</v>
      </c>
      <c r="Z68" s="2">
        <f>SUMIFS(Data[Value],Data[Account],$C68,Data[Date],"&gt;="&amp;Z$4,Data[Date],"&lt;"&amp;EDATE(Z$4,1))</f>
        <v>0</v>
      </c>
      <c r="AA68" s="2">
        <f>SUMIFS(Data[Value],Data[Account],$C68,Data[Date],"&gt;="&amp;AA$4,Data[Date],"&lt;"&amp;EDATE(AA$4,1))</f>
        <v>0</v>
      </c>
      <c r="AB68" s="2">
        <f>SUMIFS(Data[Value],Data[Account],$C68,Data[Date],"&gt;="&amp;AB$4,Data[Date],"&lt;"&amp;EDATE(AB$4,1))</f>
        <v>0</v>
      </c>
    </row>
    <row r="69" spans="2:28" x14ac:dyDescent="0.25">
      <c r="B69" s="3">
        <f>OrdersByAcc!B69</f>
        <v>65</v>
      </c>
      <c r="C69" t="str">
        <f>OrdersByAcc!C69</f>
        <v>Populus Group</v>
      </c>
      <c r="D69" s="2">
        <f t="shared" si="0"/>
        <v>50000</v>
      </c>
      <c r="E69" s="2">
        <f>SUMIFS(Data[Value],Data[Account],$C69,Data[Date],"&gt;="&amp;E$4,Data[Date],"&lt;"&amp;EDATE(E$4,1))</f>
        <v>0</v>
      </c>
      <c r="F69" s="2">
        <f>SUMIFS(Data[Value],Data[Account],$C69,Data[Date],"&gt;="&amp;F$4,Data[Date],"&lt;"&amp;EDATE(F$4,1))</f>
        <v>0</v>
      </c>
      <c r="G69" s="2">
        <f>SUMIFS(Data[Value],Data[Account],$C69,Data[Date],"&gt;="&amp;G$4,Data[Date],"&lt;"&amp;EDATE(G$4,1))</f>
        <v>0</v>
      </c>
      <c r="H69" s="2">
        <f>SUMIFS(Data[Value],Data[Account],$C69,Data[Date],"&gt;="&amp;H$4,Data[Date],"&lt;"&amp;EDATE(H$4,1))</f>
        <v>0</v>
      </c>
      <c r="I69" s="2">
        <f>SUMIFS(Data[Value],Data[Account],$C69,Data[Date],"&gt;="&amp;I$4,Data[Date],"&lt;"&amp;EDATE(I$4,1))</f>
        <v>50000</v>
      </c>
      <c r="J69" s="2">
        <f>SUMIFS(Data[Value],Data[Account],$C69,Data[Date],"&gt;="&amp;J$4,Data[Date],"&lt;"&amp;EDATE(J$4,1))</f>
        <v>0</v>
      </c>
      <c r="K69" s="2">
        <f>SUMIFS(Data[Value],Data[Account],$C69,Data[Date],"&gt;="&amp;K$4,Data[Date],"&lt;"&amp;EDATE(K$4,1))</f>
        <v>0</v>
      </c>
      <c r="L69" s="2">
        <f>SUMIFS(Data[Value],Data[Account],$C69,Data[Date],"&gt;="&amp;L$4,Data[Date],"&lt;"&amp;EDATE(L$4,1))</f>
        <v>0</v>
      </c>
      <c r="M69" s="2">
        <f>SUMIFS(Data[Value],Data[Account],$C69,Data[Date],"&gt;="&amp;M$4,Data[Date],"&lt;"&amp;EDATE(M$4,1))</f>
        <v>0</v>
      </c>
      <c r="N69" s="2">
        <f>SUMIFS(Data[Value],Data[Account],$C69,Data[Date],"&gt;="&amp;N$4,Data[Date],"&lt;"&amp;EDATE(N$4,1))</f>
        <v>0</v>
      </c>
      <c r="O69" s="2">
        <f>SUMIFS(Data[Value],Data[Account],$C69,Data[Date],"&gt;="&amp;O$4,Data[Date],"&lt;"&amp;EDATE(O$4,1))</f>
        <v>0</v>
      </c>
      <c r="P69" s="2">
        <f>SUMIFS(Data[Value],Data[Account],$C69,Data[Date],"&gt;="&amp;P$4,Data[Date],"&lt;"&amp;EDATE(P$4,1))</f>
        <v>0</v>
      </c>
      <c r="Q69" s="2">
        <f>SUMIFS(Data[Value],Data[Account],$C69,Data[Date],"&gt;="&amp;Q$4,Data[Date],"&lt;"&amp;EDATE(Q$4,1))</f>
        <v>0</v>
      </c>
      <c r="R69" s="2">
        <f>SUMIFS(Data[Value],Data[Account],$C69,Data[Date],"&gt;="&amp;R$4,Data[Date],"&lt;"&amp;EDATE(R$4,1))</f>
        <v>0</v>
      </c>
      <c r="S69" s="2">
        <f>SUMIFS(Data[Value],Data[Account],$C69,Data[Date],"&gt;="&amp;S$4,Data[Date],"&lt;"&amp;EDATE(S$4,1))</f>
        <v>0</v>
      </c>
      <c r="T69" s="2">
        <f>SUMIFS(Data[Value],Data[Account],$C69,Data[Date],"&gt;="&amp;T$4,Data[Date],"&lt;"&amp;EDATE(T$4,1))</f>
        <v>0</v>
      </c>
      <c r="U69" s="2">
        <f>SUMIFS(Data[Value],Data[Account],$C69,Data[Date],"&gt;="&amp;U$4,Data[Date],"&lt;"&amp;EDATE(U$4,1))</f>
        <v>0</v>
      </c>
      <c r="V69" s="2">
        <f>SUMIFS(Data[Value],Data[Account],$C69,Data[Date],"&gt;="&amp;V$4,Data[Date],"&lt;"&amp;EDATE(V$4,1))</f>
        <v>0</v>
      </c>
      <c r="W69" s="2">
        <f>SUMIFS(Data[Value],Data[Account],$C69,Data[Date],"&gt;="&amp;W$4,Data[Date],"&lt;"&amp;EDATE(W$4,1))</f>
        <v>0</v>
      </c>
      <c r="X69" s="2">
        <f>SUMIFS(Data[Value],Data[Account],$C69,Data[Date],"&gt;="&amp;X$4,Data[Date],"&lt;"&amp;EDATE(X$4,1))</f>
        <v>0</v>
      </c>
      <c r="Y69" s="2">
        <f>SUMIFS(Data[Value],Data[Account],$C69,Data[Date],"&gt;="&amp;Y$4,Data[Date],"&lt;"&amp;EDATE(Y$4,1))</f>
        <v>0</v>
      </c>
      <c r="Z69" s="2">
        <f>SUMIFS(Data[Value],Data[Account],$C69,Data[Date],"&gt;="&amp;Z$4,Data[Date],"&lt;"&amp;EDATE(Z$4,1))</f>
        <v>0</v>
      </c>
      <c r="AA69" s="2">
        <f>SUMIFS(Data[Value],Data[Account],$C69,Data[Date],"&gt;="&amp;AA$4,Data[Date],"&lt;"&amp;EDATE(AA$4,1))</f>
        <v>0</v>
      </c>
      <c r="AB69" s="2">
        <f>SUMIFS(Data[Value],Data[Account],$C69,Data[Date],"&gt;="&amp;AB$4,Data[Date],"&lt;"&amp;EDATE(AB$4,1))</f>
        <v>0</v>
      </c>
    </row>
    <row r="70" spans="2:28" x14ac:dyDescent="0.25">
      <c r="B70" s="3">
        <f>OrdersByAcc!B70</f>
        <v>66</v>
      </c>
      <c r="C70" t="str">
        <f>OrdersByAcc!C70</f>
        <v>Kpmg</v>
      </c>
      <c r="D70" s="2">
        <f t="shared" ref="D70:D133" si="1">SUM(E70:AB70)</f>
        <v>2160</v>
      </c>
      <c r="E70" s="2">
        <f>SUMIFS(Data[Value],Data[Account],$C70,Data[Date],"&gt;="&amp;E$4,Data[Date],"&lt;"&amp;EDATE(E$4,1))</f>
        <v>0</v>
      </c>
      <c r="F70" s="2">
        <f>SUMIFS(Data[Value],Data[Account],$C70,Data[Date],"&gt;="&amp;F$4,Data[Date],"&lt;"&amp;EDATE(F$4,1))</f>
        <v>0</v>
      </c>
      <c r="G70" s="2">
        <f>SUMIFS(Data[Value],Data[Account],$C70,Data[Date],"&gt;="&amp;G$4,Data[Date],"&lt;"&amp;EDATE(G$4,1))</f>
        <v>0</v>
      </c>
      <c r="H70" s="2">
        <f>SUMIFS(Data[Value],Data[Account],$C70,Data[Date],"&gt;="&amp;H$4,Data[Date],"&lt;"&amp;EDATE(H$4,1))</f>
        <v>0</v>
      </c>
      <c r="I70" s="2">
        <f>SUMIFS(Data[Value],Data[Account],$C70,Data[Date],"&gt;="&amp;I$4,Data[Date],"&lt;"&amp;EDATE(I$4,1))</f>
        <v>2160</v>
      </c>
      <c r="J70" s="2">
        <f>SUMIFS(Data[Value],Data[Account],$C70,Data[Date],"&gt;="&amp;J$4,Data[Date],"&lt;"&amp;EDATE(J$4,1))</f>
        <v>0</v>
      </c>
      <c r="K70" s="2">
        <f>SUMIFS(Data[Value],Data[Account],$C70,Data[Date],"&gt;="&amp;K$4,Data[Date],"&lt;"&amp;EDATE(K$4,1))</f>
        <v>0</v>
      </c>
      <c r="L70" s="2">
        <f>SUMIFS(Data[Value],Data[Account],$C70,Data[Date],"&gt;="&amp;L$4,Data[Date],"&lt;"&amp;EDATE(L$4,1))</f>
        <v>0</v>
      </c>
      <c r="M70" s="2">
        <f>SUMIFS(Data[Value],Data[Account],$C70,Data[Date],"&gt;="&amp;M$4,Data[Date],"&lt;"&amp;EDATE(M$4,1))</f>
        <v>0</v>
      </c>
      <c r="N70" s="2">
        <f>SUMIFS(Data[Value],Data[Account],$C70,Data[Date],"&gt;="&amp;N$4,Data[Date],"&lt;"&amp;EDATE(N$4,1))</f>
        <v>0</v>
      </c>
      <c r="O70" s="2">
        <f>SUMIFS(Data[Value],Data[Account],$C70,Data[Date],"&gt;="&amp;O$4,Data[Date],"&lt;"&amp;EDATE(O$4,1))</f>
        <v>0</v>
      </c>
      <c r="P70" s="2">
        <f>SUMIFS(Data[Value],Data[Account],$C70,Data[Date],"&gt;="&amp;P$4,Data[Date],"&lt;"&amp;EDATE(P$4,1))</f>
        <v>0</v>
      </c>
      <c r="Q70" s="2">
        <f>SUMIFS(Data[Value],Data[Account],$C70,Data[Date],"&gt;="&amp;Q$4,Data[Date],"&lt;"&amp;EDATE(Q$4,1))</f>
        <v>0</v>
      </c>
      <c r="R70" s="2">
        <f>SUMIFS(Data[Value],Data[Account],$C70,Data[Date],"&gt;="&amp;R$4,Data[Date],"&lt;"&amp;EDATE(R$4,1))</f>
        <v>0</v>
      </c>
      <c r="S70" s="2">
        <f>SUMIFS(Data[Value],Data[Account],$C70,Data[Date],"&gt;="&amp;S$4,Data[Date],"&lt;"&amp;EDATE(S$4,1))</f>
        <v>0</v>
      </c>
      <c r="T70" s="2">
        <f>SUMIFS(Data[Value],Data[Account],$C70,Data[Date],"&gt;="&amp;T$4,Data[Date],"&lt;"&amp;EDATE(T$4,1))</f>
        <v>0</v>
      </c>
      <c r="U70" s="2">
        <f>SUMIFS(Data[Value],Data[Account],$C70,Data[Date],"&gt;="&amp;U$4,Data[Date],"&lt;"&amp;EDATE(U$4,1))</f>
        <v>0</v>
      </c>
      <c r="V70" s="2">
        <f>SUMIFS(Data[Value],Data[Account],$C70,Data[Date],"&gt;="&amp;V$4,Data[Date],"&lt;"&amp;EDATE(V$4,1))</f>
        <v>0</v>
      </c>
      <c r="W70" s="2">
        <f>SUMIFS(Data[Value],Data[Account],$C70,Data[Date],"&gt;="&amp;W$4,Data[Date],"&lt;"&amp;EDATE(W$4,1))</f>
        <v>0</v>
      </c>
      <c r="X70" s="2">
        <f>SUMIFS(Data[Value],Data[Account],$C70,Data[Date],"&gt;="&amp;X$4,Data[Date],"&lt;"&amp;EDATE(X$4,1))</f>
        <v>0</v>
      </c>
      <c r="Y70" s="2">
        <f>SUMIFS(Data[Value],Data[Account],$C70,Data[Date],"&gt;="&amp;Y$4,Data[Date],"&lt;"&amp;EDATE(Y$4,1))</f>
        <v>0</v>
      </c>
      <c r="Z70" s="2">
        <f>SUMIFS(Data[Value],Data[Account],$C70,Data[Date],"&gt;="&amp;Z$4,Data[Date],"&lt;"&amp;EDATE(Z$4,1))</f>
        <v>0</v>
      </c>
      <c r="AA70" s="2">
        <f>SUMIFS(Data[Value],Data[Account],$C70,Data[Date],"&gt;="&amp;AA$4,Data[Date],"&lt;"&amp;EDATE(AA$4,1))</f>
        <v>0</v>
      </c>
      <c r="AB70" s="2">
        <f>SUMIFS(Data[Value],Data[Account],$C70,Data[Date],"&gt;="&amp;AB$4,Data[Date],"&lt;"&amp;EDATE(AB$4,1))</f>
        <v>0</v>
      </c>
    </row>
    <row r="71" spans="2:28" x14ac:dyDescent="0.25">
      <c r="B71" s="3">
        <f>OrdersByAcc!B71</f>
        <v>67</v>
      </c>
      <c r="C71" t="str">
        <f>OrdersByAcc!C71</f>
        <v>Fis Management Services</v>
      </c>
      <c r="D71" s="2">
        <f t="shared" si="1"/>
        <v>183300.14999999997</v>
      </c>
      <c r="E71" s="2">
        <f>SUMIFS(Data[Value],Data[Account],$C71,Data[Date],"&gt;="&amp;E$4,Data[Date],"&lt;"&amp;EDATE(E$4,1))</f>
        <v>0</v>
      </c>
      <c r="F71" s="2">
        <f>SUMIFS(Data[Value],Data[Account],$C71,Data[Date],"&gt;="&amp;F$4,Data[Date],"&lt;"&amp;EDATE(F$4,1))</f>
        <v>0</v>
      </c>
      <c r="G71" s="2">
        <f>SUMIFS(Data[Value],Data[Account],$C71,Data[Date],"&gt;="&amp;G$4,Data[Date],"&lt;"&amp;EDATE(G$4,1))</f>
        <v>0</v>
      </c>
      <c r="H71" s="2">
        <f>SUMIFS(Data[Value],Data[Account],$C71,Data[Date],"&gt;="&amp;H$4,Data[Date],"&lt;"&amp;EDATE(H$4,1))</f>
        <v>0</v>
      </c>
      <c r="I71" s="2">
        <f>SUMIFS(Data[Value],Data[Account],$C71,Data[Date],"&gt;="&amp;I$4,Data[Date],"&lt;"&amp;EDATE(I$4,1))</f>
        <v>0</v>
      </c>
      <c r="J71" s="2">
        <f>SUMIFS(Data[Value],Data[Account],$C71,Data[Date],"&gt;="&amp;J$4,Data[Date],"&lt;"&amp;EDATE(J$4,1))</f>
        <v>27186</v>
      </c>
      <c r="K71" s="2">
        <f>SUMIFS(Data[Value],Data[Account],$C71,Data[Date],"&gt;="&amp;K$4,Data[Date],"&lt;"&amp;EDATE(K$4,1))</f>
        <v>11610</v>
      </c>
      <c r="L71" s="2">
        <f>SUMIFS(Data[Value],Data[Account],$C71,Data[Date],"&gt;="&amp;L$4,Data[Date],"&lt;"&amp;EDATE(L$4,1))</f>
        <v>14000</v>
      </c>
      <c r="M71" s="2">
        <f>SUMIFS(Data[Value],Data[Account],$C71,Data[Date],"&gt;="&amp;M$4,Data[Date],"&lt;"&amp;EDATE(M$4,1))</f>
        <v>12798</v>
      </c>
      <c r="N71" s="2">
        <f>SUMIFS(Data[Value],Data[Account],$C71,Data[Date],"&gt;="&amp;N$4,Data[Date],"&lt;"&amp;EDATE(N$4,1))</f>
        <v>11712.4</v>
      </c>
      <c r="O71" s="2">
        <f>SUMIFS(Data[Value],Data[Account],$C71,Data[Date],"&gt;="&amp;O$4,Data[Date],"&lt;"&amp;EDATE(O$4,1))</f>
        <v>0</v>
      </c>
      <c r="P71" s="2">
        <f>SUMIFS(Data[Value],Data[Account],$C71,Data[Date],"&gt;="&amp;P$4,Data[Date],"&lt;"&amp;EDATE(P$4,1))</f>
        <v>14000</v>
      </c>
      <c r="Q71" s="2">
        <f>SUMIFS(Data[Value],Data[Account],$C71,Data[Date],"&gt;="&amp;Q$4,Data[Date],"&lt;"&amp;EDATE(Q$4,1))</f>
        <v>13195.9</v>
      </c>
      <c r="R71" s="2">
        <f>SUMIFS(Data[Value],Data[Account],$C71,Data[Date],"&gt;="&amp;R$4,Data[Date],"&lt;"&amp;EDATE(R$4,1))</f>
        <v>0</v>
      </c>
      <c r="S71" s="2">
        <f>SUMIFS(Data[Value],Data[Account],$C71,Data[Date],"&gt;="&amp;S$4,Data[Date],"&lt;"&amp;EDATE(S$4,1))</f>
        <v>19153.55</v>
      </c>
      <c r="T71" s="2">
        <f>SUMIFS(Data[Value],Data[Account],$C71,Data[Date],"&gt;="&amp;T$4,Data[Date],"&lt;"&amp;EDATE(T$4,1))</f>
        <v>8785</v>
      </c>
      <c r="U71" s="2">
        <f>SUMIFS(Data[Value],Data[Account],$C71,Data[Date],"&gt;="&amp;U$4,Data[Date],"&lt;"&amp;EDATE(U$4,1))</f>
        <v>10645</v>
      </c>
      <c r="V71" s="2">
        <f>SUMIFS(Data[Value],Data[Account],$C71,Data[Date],"&gt;="&amp;V$4,Data[Date],"&lt;"&amp;EDATE(V$4,1))</f>
        <v>8113.3</v>
      </c>
      <c r="W71" s="2">
        <f>SUMIFS(Data[Value],Data[Account],$C71,Data[Date],"&gt;="&amp;W$4,Data[Date],"&lt;"&amp;EDATE(W$4,1))</f>
        <v>9443</v>
      </c>
      <c r="X71" s="2">
        <f>SUMIFS(Data[Value],Data[Account],$C71,Data[Date],"&gt;="&amp;X$4,Data[Date],"&lt;"&amp;EDATE(X$4,1))</f>
        <v>10658</v>
      </c>
      <c r="Y71" s="2">
        <f>SUMIFS(Data[Value],Data[Account],$C71,Data[Date],"&gt;="&amp;Y$4,Data[Date],"&lt;"&amp;EDATE(Y$4,1))</f>
        <v>12000</v>
      </c>
      <c r="Z71" s="2">
        <f>SUMIFS(Data[Value],Data[Account],$C71,Data[Date],"&gt;="&amp;Z$4,Data[Date],"&lt;"&amp;EDATE(Z$4,1))</f>
        <v>0</v>
      </c>
      <c r="AA71" s="2">
        <f>SUMIFS(Data[Value],Data[Account],$C71,Data[Date],"&gt;="&amp;AA$4,Data[Date],"&lt;"&amp;EDATE(AA$4,1))</f>
        <v>0</v>
      </c>
      <c r="AB71" s="2">
        <f>SUMIFS(Data[Value],Data[Account],$C71,Data[Date],"&gt;="&amp;AB$4,Data[Date],"&lt;"&amp;EDATE(AB$4,1))</f>
        <v>0</v>
      </c>
    </row>
    <row r="72" spans="2:28" x14ac:dyDescent="0.25">
      <c r="B72" s="3">
        <f>OrdersByAcc!B72</f>
        <v>68</v>
      </c>
      <c r="C72" t="str">
        <f>OrdersByAcc!C72</f>
        <v>Nvidia</v>
      </c>
      <c r="D72" s="2">
        <f t="shared" si="1"/>
        <v>892355</v>
      </c>
      <c r="E72" s="2">
        <f>SUMIFS(Data[Value],Data[Account],$C72,Data[Date],"&gt;="&amp;E$4,Data[Date],"&lt;"&amp;EDATE(E$4,1))</f>
        <v>0</v>
      </c>
      <c r="F72" s="2">
        <f>SUMIFS(Data[Value],Data[Account],$C72,Data[Date],"&gt;="&amp;F$4,Data[Date],"&lt;"&amp;EDATE(F$4,1))</f>
        <v>0</v>
      </c>
      <c r="G72" s="2">
        <f>SUMIFS(Data[Value],Data[Account],$C72,Data[Date],"&gt;="&amp;G$4,Data[Date],"&lt;"&amp;EDATE(G$4,1))</f>
        <v>0</v>
      </c>
      <c r="H72" s="2">
        <f>SUMIFS(Data[Value],Data[Account],$C72,Data[Date],"&gt;="&amp;H$4,Data[Date],"&lt;"&amp;EDATE(H$4,1))</f>
        <v>0</v>
      </c>
      <c r="I72" s="2">
        <f>SUMIFS(Data[Value],Data[Account],$C72,Data[Date],"&gt;="&amp;I$4,Data[Date],"&lt;"&amp;EDATE(I$4,1))</f>
        <v>0</v>
      </c>
      <c r="J72" s="2">
        <f>SUMIFS(Data[Value],Data[Account],$C72,Data[Date],"&gt;="&amp;J$4,Data[Date],"&lt;"&amp;EDATE(J$4,1))</f>
        <v>24000</v>
      </c>
      <c r="K72" s="2">
        <f>SUMIFS(Data[Value],Data[Account],$C72,Data[Date],"&gt;="&amp;K$4,Data[Date],"&lt;"&amp;EDATE(K$4,1))</f>
        <v>30000</v>
      </c>
      <c r="L72" s="2">
        <f>SUMIFS(Data[Value],Data[Account],$C72,Data[Date],"&gt;="&amp;L$4,Data[Date],"&lt;"&amp;EDATE(L$4,1))</f>
        <v>25000</v>
      </c>
      <c r="M72" s="2">
        <f>SUMIFS(Data[Value],Data[Account],$C72,Data[Date],"&gt;="&amp;M$4,Data[Date],"&lt;"&amp;EDATE(M$4,1))</f>
        <v>22866</v>
      </c>
      <c r="N72" s="2">
        <f>SUMIFS(Data[Value],Data[Account],$C72,Data[Date],"&gt;="&amp;N$4,Data[Date],"&lt;"&amp;EDATE(N$4,1))</f>
        <v>53197.8</v>
      </c>
      <c r="O72" s="2">
        <f>SUMIFS(Data[Value],Data[Account],$C72,Data[Date],"&gt;="&amp;O$4,Data[Date],"&lt;"&amp;EDATE(O$4,1))</f>
        <v>65292.600000000006</v>
      </c>
      <c r="P72" s="2">
        <f>SUMIFS(Data[Value],Data[Account],$C72,Data[Date],"&gt;="&amp;P$4,Data[Date],"&lt;"&amp;EDATE(P$4,1))</f>
        <v>90775</v>
      </c>
      <c r="Q72" s="2">
        <f>SUMIFS(Data[Value],Data[Account],$C72,Data[Date],"&gt;="&amp;Q$4,Data[Date],"&lt;"&amp;EDATE(Q$4,1))</f>
        <v>65093</v>
      </c>
      <c r="R72" s="2">
        <f>SUMIFS(Data[Value],Data[Account],$C72,Data[Date],"&gt;="&amp;R$4,Data[Date],"&lt;"&amp;EDATE(R$4,1))</f>
        <v>63598</v>
      </c>
      <c r="S72" s="2">
        <f>SUMIFS(Data[Value],Data[Account],$C72,Data[Date],"&gt;="&amp;S$4,Data[Date],"&lt;"&amp;EDATE(S$4,1))</f>
        <v>39200</v>
      </c>
      <c r="T72" s="2">
        <f>SUMIFS(Data[Value],Data[Account],$C72,Data[Date],"&gt;="&amp;T$4,Data[Date],"&lt;"&amp;EDATE(T$4,1))</f>
        <v>42684.800000000003</v>
      </c>
      <c r="U72" s="2">
        <f>SUMIFS(Data[Value],Data[Account],$C72,Data[Date],"&gt;="&amp;U$4,Data[Date],"&lt;"&amp;EDATE(U$4,1))</f>
        <v>187391.8</v>
      </c>
      <c r="V72" s="2">
        <f>SUMIFS(Data[Value],Data[Account],$C72,Data[Date],"&gt;="&amp;V$4,Data[Date],"&lt;"&amp;EDATE(V$4,1))</f>
        <v>85180</v>
      </c>
      <c r="W72" s="2">
        <f>SUMIFS(Data[Value],Data[Account],$C72,Data[Date],"&gt;="&amp;W$4,Data[Date],"&lt;"&amp;EDATE(W$4,1))</f>
        <v>0</v>
      </c>
      <c r="X72" s="2">
        <f>SUMIFS(Data[Value],Data[Account],$C72,Data[Date],"&gt;="&amp;X$4,Data[Date],"&lt;"&amp;EDATE(X$4,1))</f>
        <v>98076</v>
      </c>
      <c r="Y72" s="2">
        <f>SUMIFS(Data[Value],Data[Account],$C72,Data[Date],"&gt;="&amp;Y$4,Data[Date],"&lt;"&amp;EDATE(Y$4,1))</f>
        <v>0</v>
      </c>
      <c r="Z72" s="2">
        <f>SUMIFS(Data[Value],Data[Account],$C72,Data[Date],"&gt;="&amp;Z$4,Data[Date],"&lt;"&amp;EDATE(Z$4,1))</f>
        <v>0</v>
      </c>
      <c r="AA72" s="2">
        <f>SUMIFS(Data[Value],Data[Account],$C72,Data[Date],"&gt;="&amp;AA$4,Data[Date],"&lt;"&amp;EDATE(AA$4,1))</f>
        <v>0</v>
      </c>
      <c r="AB72" s="2">
        <f>SUMIFS(Data[Value],Data[Account],$C72,Data[Date],"&gt;="&amp;AB$4,Data[Date],"&lt;"&amp;EDATE(AB$4,1))</f>
        <v>0</v>
      </c>
    </row>
    <row r="73" spans="2:28" x14ac:dyDescent="0.25">
      <c r="B73" s="3">
        <f>OrdersByAcc!B73</f>
        <v>69</v>
      </c>
      <c r="C73" t="str">
        <f>OrdersByAcc!C73</f>
        <v>Ust Global</v>
      </c>
      <c r="D73" s="2">
        <f t="shared" si="1"/>
        <v>113743</v>
      </c>
      <c r="E73" s="2">
        <f>SUMIFS(Data[Value],Data[Account],$C73,Data[Date],"&gt;="&amp;E$4,Data[Date],"&lt;"&amp;EDATE(E$4,1))</f>
        <v>0</v>
      </c>
      <c r="F73" s="2">
        <f>SUMIFS(Data[Value],Data[Account],$C73,Data[Date],"&gt;="&amp;F$4,Data[Date],"&lt;"&amp;EDATE(F$4,1))</f>
        <v>0</v>
      </c>
      <c r="G73" s="2">
        <f>SUMIFS(Data[Value],Data[Account],$C73,Data[Date],"&gt;="&amp;G$4,Data[Date],"&lt;"&amp;EDATE(G$4,1))</f>
        <v>0</v>
      </c>
      <c r="H73" s="2">
        <f>SUMIFS(Data[Value],Data[Account],$C73,Data[Date],"&gt;="&amp;H$4,Data[Date],"&lt;"&amp;EDATE(H$4,1))</f>
        <v>0</v>
      </c>
      <c r="I73" s="2">
        <f>SUMIFS(Data[Value],Data[Account],$C73,Data[Date],"&gt;="&amp;I$4,Data[Date],"&lt;"&amp;EDATE(I$4,1))</f>
        <v>0</v>
      </c>
      <c r="J73" s="2">
        <f>SUMIFS(Data[Value],Data[Account],$C73,Data[Date],"&gt;="&amp;J$4,Data[Date],"&lt;"&amp;EDATE(J$4,1))</f>
        <v>37000</v>
      </c>
      <c r="K73" s="2">
        <f>SUMIFS(Data[Value],Data[Account],$C73,Data[Date],"&gt;="&amp;K$4,Data[Date],"&lt;"&amp;EDATE(K$4,1))</f>
        <v>26230</v>
      </c>
      <c r="L73" s="2">
        <f>SUMIFS(Data[Value],Data[Account],$C73,Data[Date],"&gt;="&amp;L$4,Data[Date],"&lt;"&amp;EDATE(L$4,1))</f>
        <v>50513</v>
      </c>
      <c r="M73" s="2">
        <f>SUMIFS(Data[Value],Data[Account],$C73,Data[Date],"&gt;="&amp;M$4,Data[Date],"&lt;"&amp;EDATE(M$4,1))</f>
        <v>0</v>
      </c>
      <c r="N73" s="2">
        <f>SUMIFS(Data[Value],Data[Account],$C73,Data[Date],"&gt;="&amp;N$4,Data[Date],"&lt;"&amp;EDATE(N$4,1))</f>
        <v>0</v>
      </c>
      <c r="O73" s="2">
        <f>SUMIFS(Data[Value],Data[Account],$C73,Data[Date],"&gt;="&amp;O$4,Data[Date],"&lt;"&amp;EDATE(O$4,1))</f>
        <v>0</v>
      </c>
      <c r="P73" s="2">
        <f>SUMIFS(Data[Value],Data[Account],$C73,Data[Date],"&gt;="&amp;P$4,Data[Date],"&lt;"&amp;EDATE(P$4,1))</f>
        <v>0</v>
      </c>
      <c r="Q73" s="2">
        <f>SUMIFS(Data[Value],Data[Account],$C73,Data[Date],"&gt;="&amp;Q$4,Data[Date],"&lt;"&amp;EDATE(Q$4,1))</f>
        <v>0</v>
      </c>
      <c r="R73" s="2">
        <f>SUMIFS(Data[Value],Data[Account],$C73,Data[Date],"&gt;="&amp;R$4,Data[Date],"&lt;"&amp;EDATE(R$4,1))</f>
        <v>0</v>
      </c>
      <c r="S73" s="2">
        <f>SUMIFS(Data[Value],Data[Account],$C73,Data[Date],"&gt;="&amp;S$4,Data[Date],"&lt;"&amp;EDATE(S$4,1))</f>
        <v>0</v>
      </c>
      <c r="T73" s="2">
        <f>SUMIFS(Data[Value],Data[Account],$C73,Data[Date],"&gt;="&amp;T$4,Data[Date],"&lt;"&amp;EDATE(T$4,1))</f>
        <v>0</v>
      </c>
      <c r="U73" s="2">
        <f>SUMIFS(Data[Value],Data[Account],$C73,Data[Date],"&gt;="&amp;U$4,Data[Date],"&lt;"&amp;EDATE(U$4,1))</f>
        <v>0</v>
      </c>
      <c r="V73" s="2">
        <f>SUMIFS(Data[Value],Data[Account],$C73,Data[Date],"&gt;="&amp;V$4,Data[Date],"&lt;"&amp;EDATE(V$4,1))</f>
        <v>0</v>
      </c>
      <c r="W73" s="2">
        <f>SUMIFS(Data[Value],Data[Account],$C73,Data[Date],"&gt;="&amp;W$4,Data[Date],"&lt;"&amp;EDATE(W$4,1))</f>
        <v>0</v>
      </c>
      <c r="X73" s="2">
        <f>SUMIFS(Data[Value],Data[Account],$C73,Data[Date],"&gt;="&amp;X$4,Data[Date],"&lt;"&amp;EDATE(X$4,1))</f>
        <v>0</v>
      </c>
      <c r="Y73" s="2">
        <f>SUMIFS(Data[Value],Data[Account],$C73,Data[Date],"&gt;="&amp;Y$4,Data[Date],"&lt;"&amp;EDATE(Y$4,1))</f>
        <v>0</v>
      </c>
      <c r="Z73" s="2">
        <f>SUMIFS(Data[Value],Data[Account],$C73,Data[Date],"&gt;="&amp;Z$4,Data[Date],"&lt;"&amp;EDATE(Z$4,1))</f>
        <v>0</v>
      </c>
      <c r="AA73" s="2">
        <f>SUMIFS(Data[Value],Data[Account],$C73,Data[Date],"&gt;="&amp;AA$4,Data[Date],"&lt;"&amp;EDATE(AA$4,1))</f>
        <v>0</v>
      </c>
      <c r="AB73" s="2">
        <f>SUMIFS(Data[Value],Data[Account],$C73,Data[Date],"&gt;="&amp;AB$4,Data[Date],"&lt;"&amp;EDATE(AB$4,1))</f>
        <v>0</v>
      </c>
    </row>
    <row r="74" spans="2:28" x14ac:dyDescent="0.25">
      <c r="B74" s="3">
        <f>OrdersByAcc!B74</f>
        <v>70</v>
      </c>
      <c r="C74" t="str">
        <f>OrdersByAcc!C74</f>
        <v>Optum Services</v>
      </c>
      <c r="D74" s="2">
        <f t="shared" si="1"/>
        <v>174892</v>
      </c>
      <c r="E74" s="2">
        <f>SUMIFS(Data[Value],Data[Account],$C74,Data[Date],"&gt;="&amp;E$4,Data[Date],"&lt;"&amp;EDATE(E$4,1))</f>
        <v>0</v>
      </c>
      <c r="F74" s="2">
        <f>SUMIFS(Data[Value],Data[Account],$C74,Data[Date],"&gt;="&amp;F$4,Data[Date],"&lt;"&amp;EDATE(F$4,1))</f>
        <v>0</v>
      </c>
      <c r="G74" s="2">
        <f>SUMIFS(Data[Value],Data[Account],$C74,Data[Date],"&gt;="&amp;G$4,Data[Date],"&lt;"&amp;EDATE(G$4,1))</f>
        <v>0</v>
      </c>
      <c r="H74" s="2">
        <f>SUMIFS(Data[Value],Data[Account],$C74,Data[Date],"&gt;="&amp;H$4,Data[Date],"&lt;"&amp;EDATE(H$4,1))</f>
        <v>0</v>
      </c>
      <c r="I74" s="2">
        <f>SUMIFS(Data[Value],Data[Account],$C74,Data[Date],"&gt;="&amp;I$4,Data[Date],"&lt;"&amp;EDATE(I$4,1))</f>
        <v>0</v>
      </c>
      <c r="J74" s="2">
        <f>SUMIFS(Data[Value],Data[Account],$C74,Data[Date],"&gt;="&amp;J$4,Data[Date],"&lt;"&amp;EDATE(J$4,1))</f>
        <v>44532</v>
      </c>
      <c r="K74" s="2">
        <f>SUMIFS(Data[Value],Data[Account],$C74,Data[Date],"&gt;="&amp;K$4,Data[Date],"&lt;"&amp;EDATE(K$4,1))</f>
        <v>62473</v>
      </c>
      <c r="L74" s="2">
        <f>SUMIFS(Data[Value],Data[Account],$C74,Data[Date],"&gt;="&amp;L$4,Data[Date],"&lt;"&amp;EDATE(L$4,1))</f>
        <v>66997</v>
      </c>
      <c r="M74" s="2">
        <f>SUMIFS(Data[Value],Data[Account],$C74,Data[Date],"&gt;="&amp;M$4,Data[Date],"&lt;"&amp;EDATE(M$4,1))</f>
        <v>890</v>
      </c>
      <c r="N74" s="2">
        <f>SUMIFS(Data[Value],Data[Account],$C74,Data[Date],"&gt;="&amp;N$4,Data[Date],"&lt;"&amp;EDATE(N$4,1))</f>
        <v>0</v>
      </c>
      <c r="O74" s="2">
        <f>SUMIFS(Data[Value],Data[Account],$C74,Data[Date],"&gt;="&amp;O$4,Data[Date],"&lt;"&amp;EDATE(O$4,1))</f>
        <v>0</v>
      </c>
      <c r="P74" s="2">
        <f>SUMIFS(Data[Value],Data[Account],$C74,Data[Date],"&gt;="&amp;P$4,Data[Date],"&lt;"&amp;EDATE(P$4,1))</f>
        <v>0</v>
      </c>
      <c r="Q74" s="2">
        <f>SUMIFS(Data[Value],Data[Account],$C74,Data[Date],"&gt;="&amp;Q$4,Data[Date],"&lt;"&amp;EDATE(Q$4,1))</f>
        <v>0</v>
      </c>
      <c r="R74" s="2">
        <f>SUMIFS(Data[Value],Data[Account],$C74,Data[Date],"&gt;="&amp;R$4,Data[Date],"&lt;"&amp;EDATE(R$4,1))</f>
        <v>0</v>
      </c>
      <c r="S74" s="2">
        <f>SUMIFS(Data[Value],Data[Account],$C74,Data[Date],"&gt;="&amp;S$4,Data[Date],"&lt;"&amp;EDATE(S$4,1))</f>
        <v>0</v>
      </c>
      <c r="T74" s="2">
        <f>SUMIFS(Data[Value],Data[Account],$C74,Data[Date],"&gt;="&amp;T$4,Data[Date],"&lt;"&amp;EDATE(T$4,1))</f>
        <v>0</v>
      </c>
      <c r="U74" s="2">
        <f>SUMIFS(Data[Value],Data[Account],$C74,Data[Date],"&gt;="&amp;U$4,Data[Date],"&lt;"&amp;EDATE(U$4,1))</f>
        <v>0</v>
      </c>
      <c r="V74" s="2">
        <f>SUMIFS(Data[Value],Data[Account],$C74,Data[Date],"&gt;="&amp;V$4,Data[Date],"&lt;"&amp;EDATE(V$4,1))</f>
        <v>0</v>
      </c>
      <c r="W74" s="2">
        <f>SUMIFS(Data[Value],Data[Account],$C74,Data[Date],"&gt;="&amp;W$4,Data[Date],"&lt;"&amp;EDATE(W$4,1))</f>
        <v>0</v>
      </c>
      <c r="X74" s="2">
        <f>SUMIFS(Data[Value],Data[Account],$C74,Data[Date],"&gt;="&amp;X$4,Data[Date],"&lt;"&amp;EDATE(X$4,1))</f>
        <v>0</v>
      </c>
      <c r="Y74" s="2">
        <f>SUMIFS(Data[Value],Data[Account],$C74,Data[Date],"&gt;="&amp;Y$4,Data[Date],"&lt;"&amp;EDATE(Y$4,1))</f>
        <v>0</v>
      </c>
      <c r="Z74" s="2">
        <f>SUMIFS(Data[Value],Data[Account],$C74,Data[Date],"&gt;="&amp;Z$4,Data[Date],"&lt;"&amp;EDATE(Z$4,1))</f>
        <v>0</v>
      </c>
      <c r="AA74" s="2">
        <f>SUMIFS(Data[Value],Data[Account],$C74,Data[Date],"&gt;="&amp;AA$4,Data[Date],"&lt;"&amp;EDATE(AA$4,1))</f>
        <v>0</v>
      </c>
      <c r="AB74" s="2">
        <f>SUMIFS(Data[Value],Data[Account],$C74,Data[Date],"&gt;="&amp;AB$4,Data[Date],"&lt;"&amp;EDATE(AB$4,1))</f>
        <v>0</v>
      </c>
    </row>
    <row r="75" spans="2:28" x14ac:dyDescent="0.25">
      <c r="B75" s="3">
        <f>OrdersByAcc!B75</f>
        <v>71</v>
      </c>
      <c r="C75" t="str">
        <f>OrdersByAcc!C75</f>
        <v>U.S. Bank National Association</v>
      </c>
      <c r="D75" s="2">
        <f t="shared" si="1"/>
        <v>1029620.7000000001</v>
      </c>
      <c r="E75" s="2">
        <f>SUMIFS(Data[Value],Data[Account],$C75,Data[Date],"&gt;="&amp;E$4,Data[Date],"&lt;"&amp;EDATE(E$4,1))</f>
        <v>0</v>
      </c>
      <c r="F75" s="2">
        <f>SUMIFS(Data[Value],Data[Account],$C75,Data[Date],"&gt;="&amp;F$4,Data[Date],"&lt;"&amp;EDATE(F$4,1))</f>
        <v>0</v>
      </c>
      <c r="G75" s="2">
        <f>SUMIFS(Data[Value],Data[Account],$C75,Data[Date],"&gt;="&amp;G$4,Data[Date],"&lt;"&amp;EDATE(G$4,1))</f>
        <v>0</v>
      </c>
      <c r="H75" s="2">
        <f>SUMIFS(Data[Value],Data[Account],$C75,Data[Date],"&gt;="&amp;H$4,Data[Date],"&lt;"&amp;EDATE(H$4,1))</f>
        <v>0</v>
      </c>
      <c r="I75" s="2">
        <f>SUMIFS(Data[Value],Data[Account],$C75,Data[Date],"&gt;="&amp;I$4,Data[Date],"&lt;"&amp;EDATE(I$4,1))</f>
        <v>0</v>
      </c>
      <c r="J75" s="2">
        <f>SUMIFS(Data[Value],Data[Account],$C75,Data[Date],"&gt;="&amp;J$4,Data[Date],"&lt;"&amp;EDATE(J$4,1))</f>
        <v>86392</v>
      </c>
      <c r="K75" s="2">
        <f>SUMIFS(Data[Value],Data[Account],$C75,Data[Date],"&gt;="&amp;K$4,Data[Date],"&lt;"&amp;EDATE(K$4,1))</f>
        <v>83315</v>
      </c>
      <c r="L75" s="2">
        <f>SUMIFS(Data[Value],Data[Account],$C75,Data[Date],"&gt;="&amp;L$4,Data[Date],"&lt;"&amp;EDATE(L$4,1))</f>
        <v>137792</v>
      </c>
      <c r="M75" s="2">
        <f>SUMIFS(Data[Value],Data[Account],$C75,Data[Date],"&gt;="&amp;M$4,Data[Date],"&lt;"&amp;EDATE(M$4,1))</f>
        <v>201482.5</v>
      </c>
      <c r="N75" s="2">
        <f>SUMIFS(Data[Value],Data[Account],$C75,Data[Date],"&gt;="&amp;N$4,Data[Date],"&lt;"&amp;EDATE(N$4,1))</f>
        <v>44015.4</v>
      </c>
      <c r="O75" s="2">
        <f>SUMIFS(Data[Value],Data[Account],$C75,Data[Date],"&gt;="&amp;O$4,Data[Date],"&lt;"&amp;EDATE(O$4,1))</f>
        <v>77219.3</v>
      </c>
      <c r="P75" s="2">
        <f>SUMIFS(Data[Value],Data[Account],$C75,Data[Date],"&gt;="&amp;P$4,Data[Date],"&lt;"&amp;EDATE(P$4,1))</f>
        <v>157313</v>
      </c>
      <c r="Q75" s="2">
        <f>SUMIFS(Data[Value],Data[Account],$C75,Data[Date],"&gt;="&amp;Q$4,Data[Date],"&lt;"&amp;EDATE(Q$4,1))</f>
        <v>96026.5</v>
      </c>
      <c r="R75" s="2">
        <f>SUMIFS(Data[Value],Data[Account],$C75,Data[Date],"&gt;="&amp;R$4,Data[Date],"&lt;"&amp;EDATE(R$4,1))</f>
        <v>123000</v>
      </c>
      <c r="S75" s="2">
        <f>SUMIFS(Data[Value],Data[Account],$C75,Data[Date],"&gt;="&amp;S$4,Data[Date],"&lt;"&amp;EDATE(S$4,1))</f>
        <v>23065</v>
      </c>
      <c r="T75" s="2">
        <f>SUMIFS(Data[Value],Data[Account],$C75,Data[Date],"&gt;="&amp;T$4,Data[Date],"&lt;"&amp;EDATE(T$4,1))</f>
        <v>0</v>
      </c>
      <c r="U75" s="2">
        <f>SUMIFS(Data[Value],Data[Account],$C75,Data[Date],"&gt;="&amp;U$4,Data[Date],"&lt;"&amp;EDATE(U$4,1))</f>
        <v>0</v>
      </c>
      <c r="V75" s="2">
        <f>SUMIFS(Data[Value],Data[Account],$C75,Data[Date],"&gt;="&amp;V$4,Data[Date],"&lt;"&amp;EDATE(V$4,1))</f>
        <v>0</v>
      </c>
      <c r="W75" s="2">
        <f>SUMIFS(Data[Value],Data[Account],$C75,Data[Date],"&gt;="&amp;W$4,Data[Date],"&lt;"&amp;EDATE(W$4,1))</f>
        <v>0</v>
      </c>
      <c r="X75" s="2">
        <f>SUMIFS(Data[Value],Data[Account],$C75,Data[Date],"&gt;="&amp;X$4,Data[Date],"&lt;"&amp;EDATE(X$4,1))</f>
        <v>0</v>
      </c>
      <c r="Y75" s="2">
        <f>SUMIFS(Data[Value],Data[Account],$C75,Data[Date],"&gt;="&amp;Y$4,Data[Date],"&lt;"&amp;EDATE(Y$4,1))</f>
        <v>0</v>
      </c>
      <c r="Z75" s="2">
        <f>SUMIFS(Data[Value],Data[Account],$C75,Data[Date],"&gt;="&amp;Z$4,Data[Date],"&lt;"&amp;EDATE(Z$4,1))</f>
        <v>0</v>
      </c>
      <c r="AA75" s="2">
        <f>SUMIFS(Data[Value],Data[Account],$C75,Data[Date],"&gt;="&amp;AA$4,Data[Date],"&lt;"&amp;EDATE(AA$4,1))</f>
        <v>0</v>
      </c>
      <c r="AB75" s="2">
        <f>SUMIFS(Data[Value],Data[Account],$C75,Data[Date],"&gt;="&amp;AB$4,Data[Date],"&lt;"&amp;EDATE(AB$4,1))</f>
        <v>0</v>
      </c>
    </row>
    <row r="76" spans="2:28" x14ac:dyDescent="0.25">
      <c r="B76" s="3">
        <f>OrdersByAcc!B76</f>
        <v>72</v>
      </c>
      <c r="C76" t="str">
        <f>OrdersByAcc!C76</f>
        <v>Dfs Services</v>
      </c>
      <c r="D76" s="2">
        <f t="shared" si="1"/>
        <v>674481.68</v>
      </c>
      <c r="E76" s="2">
        <f>SUMIFS(Data[Value],Data[Account],$C76,Data[Date],"&gt;="&amp;E$4,Data[Date],"&lt;"&amp;EDATE(E$4,1))</f>
        <v>0</v>
      </c>
      <c r="F76" s="2">
        <f>SUMIFS(Data[Value],Data[Account],$C76,Data[Date],"&gt;="&amp;F$4,Data[Date],"&lt;"&amp;EDATE(F$4,1))</f>
        <v>0</v>
      </c>
      <c r="G76" s="2">
        <f>SUMIFS(Data[Value],Data[Account],$C76,Data[Date],"&gt;="&amp;G$4,Data[Date],"&lt;"&amp;EDATE(G$4,1))</f>
        <v>0</v>
      </c>
      <c r="H76" s="2">
        <f>SUMIFS(Data[Value],Data[Account],$C76,Data[Date],"&gt;="&amp;H$4,Data[Date],"&lt;"&amp;EDATE(H$4,1))</f>
        <v>0</v>
      </c>
      <c r="I76" s="2">
        <f>SUMIFS(Data[Value],Data[Account],$C76,Data[Date],"&gt;="&amp;I$4,Data[Date],"&lt;"&amp;EDATE(I$4,1))</f>
        <v>0</v>
      </c>
      <c r="J76" s="2">
        <f>SUMIFS(Data[Value],Data[Account],$C76,Data[Date],"&gt;="&amp;J$4,Data[Date],"&lt;"&amp;EDATE(J$4,1))</f>
        <v>0</v>
      </c>
      <c r="K76" s="2">
        <f>SUMIFS(Data[Value],Data[Account],$C76,Data[Date],"&gt;="&amp;K$4,Data[Date],"&lt;"&amp;EDATE(K$4,1))</f>
        <v>33949</v>
      </c>
      <c r="L76" s="2">
        <f>SUMIFS(Data[Value],Data[Account],$C76,Data[Date],"&gt;="&amp;L$4,Data[Date],"&lt;"&amp;EDATE(L$4,1))</f>
        <v>21598</v>
      </c>
      <c r="M76" s="2">
        <f>SUMIFS(Data[Value],Data[Account],$C76,Data[Date],"&gt;="&amp;M$4,Data[Date],"&lt;"&amp;EDATE(M$4,1))</f>
        <v>46753</v>
      </c>
      <c r="N76" s="2">
        <f>SUMIFS(Data[Value],Data[Account],$C76,Data[Date],"&gt;="&amp;N$4,Data[Date],"&lt;"&amp;EDATE(N$4,1))</f>
        <v>34063</v>
      </c>
      <c r="O76" s="2">
        <f>SUMIFS(Data[Value],Data[Account],$C76,Data[Date],"&gt;="&amp;O$4,Data[Date],"&lt;"&amp;EDATE(O$4,1))</f>
        <v>12144</v>
      </c>
      <c r="P76" s="2">
        <f>SUMIFS(Data[Value],Data[Account],$C76,Data[Date],"&gt;="&amp;P$4,Data[Date],"&lt;"&amp;EDATE(P$4,1))</f>
        <v>26924</v>
      </c>
      <c r="Q76" s="2">
        <f>SUMIFS(Data[Value],Data[Account],$C76,Data[Date],"&gt;="&amp;Q$4,Data[Date],"&lt;"&amp;EDATE(Q$4,1))</f>
        <v>45211</v>
      </c>
      <c r="R76" s="2">
        <f>SUMIFS(Data[Value],Data[Account],$C76,Data[Date],"&gt;="&amp;R$4,Data[Date],"&lt;"&amp;EDATE(R$4,1))</f>
        <v>37830</v>
      </c>
      <c r="S76" s="2">
        <f>SUMIFS(Data[Value],Data[Account],$C76,Data[Date],"&gt;="&amp;S$4,Data[Date],"&lt;"&amp;EDATE(S$4,1))</f>
        <v>35172</v>
      </c>
      <c r="T76" s="2">
        <f>SUMIFS(Data[Value],Data[Account],$C76,Data[Date],"&gt;="&amp;T$4,Data[Date],"&lt;"&amp;EDATE(T$4,1))</f>
        <v>33013.479999999996</v>
      </c>
      <c r="U76" s="2">
        <f>SUMIFS(Data[Value],Data[Account],$C76,Data[Date],"&gt;="&amp;U$4,Data[Date],"&lt;"&amp;EDATE(U$4,1))</f>
        <v>77582.2</v>
      </c>
      <c r="V76" s="2">
        <f>SUMIFS(Data[Value],Data[Account],$C76,Data[Date],"&gt;="&amp;V$4,Data[Date],"&lt;"&amp;EDATE(V$4,1))</f>
        <v>14566.7</v>
      </c>
      <c r="W76" s="2">
        <f>SUMIFS(Data[Value],Data[Account],$C76,Data[Date],"&gt;="&amp;W$4,Data[Date],"&lt;"&amp;EDATE(W$4,1))</f>
        <v>29434</v>
      </c>
      <c r="X76" s="2">
        <f>SUMIFS(Data[Value],Data[Account],$C76,Data[Date],"&gt;="&amp;X$4,Data[Date],"&lt;"&amp;EDATE(X$4,1))</f>
        <v>149544.70000000001</v>
      </c>
      <c r="Y76" s="2">
        <f>SUMIFS(Data[Value],Data[Account],$C76,Data[Date],"&gt;="&amp;Y$4,Data[Date],"&lt;"&amp;EDATE(Y$4,1))</f>
        <v>76696.600000000006</v>
      </c>
      <c r="Z76" s="2">
        <f>SUMIFS(Data[Value],Data[Account],$C76,Data[Date],"&gt;="&amp;Z$4,Data[Date],"&lt;"&amp;EDATE(Z$4,1))</f>
        <v>0</v>
      </c>
      <c r="AA76" s="2">
        <f>SUMIFS(Data[Value],Data[Account],$C76,Data[Date],"&gt;="&amp;AA$4,Data[Date],"&lt;"&amp;EDATE(AA$4,1))</f>
        <v>0</v>
      </c>
      <c r="AB76" s="2">
        <f>SUMIFS(Data[Value],Data[Account],$C76,Data[Date],"&gt;="&amp;AB$4,Data[Date],"&lt;"&amp;EDATE(AB$4,1))</f>
        <v>0</v>
      </c>
    </row>
    <row r="77" spans="2:28" x14ac:dyDescent="0.25">
      <c r="B77" s="3">
        <f>OrdersByAcc!B77</f>
        <v>73</v>
      </c>
      <c r="C77" t="str">
        <f>OrdersByAcc!C77</f>
        <v>Deloitte Tax</v>
      </c>
      <c r="D77" s="2">
        <f t="shared" si="1"/>
        <v>1327350</v>
      </c>
      <c r="E77" s="2">
        <f>SUMIFS(Data[Value],Data[Account],$C77,Data[Date],"&gt;="&amp;E$4,Data[Date],"&lt;"&amp;EDATE(E$4,1))</f>
        <v>0</v>
      </c>
      <c r="F77" s="2">
        <f>SUMIFS(Data[Value],Data[Account],$C77,Data[Date],"&gt;="&amp;F$4,Data[Date],"&lt;"&amp;EDATE(F$4,1))</f>
        <v>0</v>
      </c>
      <c r="G77" s="2">
        <f>SUMIFS(Data[Value],Data[Account],$C77,Data[Date],"&gt;="&amp;G$4,Data[Date],"&lt;"&amp;EDATE(G$4,1))</f>
        <v>0</v>
      </c>
      <c r="H77" s="2">
        <f>SUMIFS(Data[Value],Data[Account],$C77,Data[Date],"&gt;="&amp;H$4,Data[Date],"&lt;"&amp;EDATE(H$4,1))</f>
        <v>0</v>
      </c>
      <c r="I77" s="2">
        <f>SUMIFS(Data[Value],Data[Account],$C77,Data[Date],"&gt;="&amp;I$4,Data[Date],"&lt;"&amp;EDATE(I$4,1))</f>
        <v>0</v>
      </c>
      <c r="J77" s="2">
        <f>SUMIFS(Data[Value],Data[Account],$C77,Data[Date],"&gt;="&amp;J$4,Data[Date],"&lt;"&amp;EDATE(J$4,1))</f>
        <v>0</v>
      </c>
      <c r="K77" s="2">
        <f>SUMIFS(Data[Value],Data[Account],$C77,Data[Date],"&gt;="&amp;K$4,Data[Date],"&lt;"&amp;EDATE(K$4,1))</f>
        <v>524750</v>
      </c>
      <c r="L77" s="2">
        <f>SUMIFS(Data[Value],Data[Account],$C77,Data[Date],"&gt;="&amp;L$4,Data[Date],"&lt;"&amp;EDATE(L$4,1))</f>
        <v>0</v>
      </c>
      <c r="M77" s="2">
        <f>SUMIFS(Data[Value],Data[Account],$C77,Data[Date],"&gt;="&amp;M$4,Data[Date],"&lt;"&amp;EDATE(M$4,1))</f>
        <v>129000</v>
      </c>
      <c r="N77" s="2">
        <f>SUMIFS(Data[Value],Data[Account],$C77,Data[Date],"&gt;="&amp;N$4,Data[Date],"&lt;"&amp;EDATE(N$4,1))</f>
        <v>0</v>
      </c>
      <c r="O77" s="2">
        <f>SUMIFS(Data[Value],Data[Account],$C77,Data[Date],"&gt;="&amp;O$4,Data[Date],"&lt;"&amp;EDATE(O$4,1))</f>
        <v>673600</v>
      </c>
      <c r="P77" s="2">
        <f>SUMIFS(Data[Value],Data[Account],$C77,Data[Date],"&gt;="&amp;P$4,Data[Date],"&lt;"&amp;EDATE(P$4,1))</f>
        <v>0</v>
      </c>
      <c r="Q77" s="2">
        <f>SUMIFS(Data[Value],Data[Account],$C77,Data[Date],"&gt;="&amp;Q$4,Data[Date],"&lt;"&amp;EDATE(Q$4,1))</f>
        <v>0</v>
      </c>
      <c r="R77" s="2">
        <f>SUMIFS(Data[Value],Data[Account],$C77,Data[Date],"&gt;="&amp;R$4,Data[Date],"&lt;"&amp;EDATE(R$4,1))</f>
        <v>0</v>
      </c>
      <c r="S77" s="2">
        <f>SUMIFS(Data[Value],Data[Account],$C77,Data[Date],"&gt;="&amp;S$4,Data[Date],"&lt;"&amp;EDATE(S$4,1))</f>
        <v>0</v>
      </c>
      <c r="T77" s="2">
        <f>SUMIFS(Data[Value],Data[Account],$C77,Data[Date],"&gt;="&amp;T$4,Data[Date],"&lt;"&amp;EDATE(T$4,1))</f>
        <v>0</v>
      </c>
      <c r="U77" s="2">
        <f>SUMIFS(Data[Value],Data[Account],$C77,Data[Date],"&gt;="&amp;U$4,Data[Date],"&lt;"&amp;EDATE(U$4,1))</f>
        <v>0</v>
      </c>
      <c r="V77" s="2">
        <f>SUMIFS(Data[Value],Data[Account],$C77,Data[Date],"&gt;="&amp;V$4,Data[Date],"&lt;"&amp;EDATE(V$4,1))</f>
        <v>0</v>
      </c>
      <c r="W77" s="2">
        <f>SUMIFS(Data[Value],Data[Account],$C77,Data[Date],"&gt;="&amp;W$4,Data[Date],"&lt;"&amp;EDATE(W$4,1))</f>
        <v>0</v>
      </c>
      <c r="X77" s="2">
        <f>SUMIFS(Data[Value],Data[Account],$C77,Data[Date],"&gt;="&amp;X$4,Data[Date],"&lt;"&amp;EDATE(X$4,1))</f>
        <v>0</v>
      </c>
      <c r="Y77" s="2">
        <f>SUMIFS(Data[Value],Data[Account],$C77,Data[Date],"&gt;="&amp;Y$4,Data[Date],"&lt;"&amp;EDATE(Y$4,1))</f>
        <v>0</v>
      </c>
      <c r="Z77" s="2">
        <f>SUMIFS(Data[Value],Data[Account],$C77,Data[Date],"&gt;="&amp;Z$4,Data[Date],"&lt;"&amp;EDATE(Z$4,1))</f>
        <v>0</v>
      </c>
      <c r="AA77" s="2">
        <f>SUMIFS(Data[Value],Data[Account],$C77,Data[Date],"&gt;="&amp;AA$4,Data[Date],"&lt;"&amp;EDATE(AA$4,1))</f>
        <v>0</v>
      </c>
      <c r="AB77" s="2">
        <f>SUMIFS(Data[Value],Data[Account],$C77,Data[Date],"&gt;="&amp;AB$4,Data[Date],"&lt;"&amp;EDATE(AB$4,1))</f>
        <v>0</v>
      </c>
    </row>
    <row r="78" spans="2:28" x14ac:dyDescent="0.25">
      <c r="B78" s="3">
        <f>OrdersByAcc!B78</f>
        <v>74</v>
      </c>
      <c r="C78" t="str">
        <f>OrdersByAcc!C78</f>
        <v>Micron Technology</v>
      </c>
      <c r="D78" s="2">
        <f t="shared" si="1"/>
        <v>374586.94999999995</v>
      </c>
      <c r="E78" s="2">
        <f>SUMIFS(Data[Value],Data[Account],$C78,Data[Date],"&gt;="&amp;E$4,Data[Date],"&lt;"&amp;EDATE(E$4,1))</f>
        <v>0</v>
      </c>
      <c r="F78" s="2">
        <f>SUMIFS(Data[Value],Data[Account],$C78,Data[Date],"&gt;="&amp;F$4,Data[Date],"&lt;"&amp;EDATE(F$4,1))</f>
        <v>0</v>
      </c>
      <c r="G78" s="2">
        <f>SUMIFS(Data[Value],Data[Account],$C78,Data[Date],"&gt;="&amp;G$4,Data[Date],"&lt;"&amp;EDATE(G$4,1))</f>
        <v>0</v>
      </c>
      <c r="H78" s="2">
        <f>SUMIFS(Data[Value],Data[Account],$C78,Data[Date],"&gt;="&amp;H$4,Data[Date],"&lt;"&amp;EDATE(H$4,1))</f>
        <v>0</v>
      </c>
      <c r="I78" s="2">
        <f>SUMIFS(Data[Value],Data[Account],$C78,Data[Date],"&gt;="&amp;I$4,Data[Date],"&lt;"&amp;EDATE(I$4,1))</f>
        <v>0</v>
      </c>
      <c r="J78" s="2">
        <f>SUMIFS(Data[Value],Data[Account],$C78,Data[Date],"&gt;="&amp;J$4,Data[Date],"&lt;"&amp;EDATE(J$4,1))</f>
        <v>0</v>
      </c>
      <c r="K78" s="2">
        <f>SUMIFS(Data[Value],Data[Account],$C78,Data[Date],"&gt;="&amp;K$4,Data[Date],"&lt;"&amp;EDATE(K$4,1))</f>
        <v>0</v>
      </c>
      <c r="L78" s="2">
        <f>SUMIFS(Data[Value],Data[Account],$C78,Data[Date],"&gt;="&amp;L$4,Data[Date],"&lt;"&amp;EDATE(L$4,1))</f>
        <v>25540</v>
      </c>
      <c r="M78" s="2">
        <f>SUMIFS(Data[Value],Data[Account],$C78,Data[Date],"&gt;="&amp;M$4,Data[Date],"&lt;"&amp;EDATE(M$4,1))</f>
        <v>46456.799999999996</v>
      </c>
      <c r="N78" s="2">
        <f>SUMIFS(Data[Value],Data[Account],$C78,Data[Date],"&gt;="&amp;N$4,Data[Date],"&lt;"&amp;EDATE(N$4,1))</f>
        <v>28238.399999999998</v>
      </c>
      <c r="O78" s="2">
        <f>SUMIFS(Data[Value],Data[Account],$C78,Data[Date],"&gt;="&amp;O$4,Data[Date],"&lt;"&amp;EDATE(O$4,1))</f>
        <v>6664</v>
      </c>
      <c r="P78" s="2">
        <f>SUMIFS(Data[Value],Data[Account],$C78,Data[Date],"&gt;="&amp;P$4,Data[Date],"&lt;"&amp;EDATE(P$4,1))</f>
        <v>28397.199999999997</v>
      </c>
      <c r="Q78" s="2">
        <f>SUMIFS(Data[Value],Data[Account],$C78,Data[Date],"&gt;="&amp;Q$4,Data[Date],"&lt;"&amp;EDATE(Q$4,1))</f>
        <v>8528</v>
      </c>
      <c r="R78" s="2">
        <f>SUMIFS(Data[Value],Data[Account],$C78,Data[Date],"&gt;="&amp;R$4,Data[Date],"&lt;"&amp;EDATE(R$4,1))</f>
        <v>58347</v>
      </c>
      <c r="S78" s="2">
        <f>SUMIFS(Data[Value],Data[Account],$C78,Data[Date],"&gt;="&amp;S$4,Data[Date],"&lt;"&amp;EDATE(S$4,1))</f>
        <v>10681.8</v>
      </c>
      <c r="T78" s="2">
        <f>SUMIFS(Data[Value],Data[Account],$C78,Data[Date],"&gt;="&amp;T$4,Data[Date],"&lt;"&amp;EDATE(T$4,1))</f>
        <v>37871</v>
      </c>
      <c r="U78" s="2">
        <f>SUMIFS(Data[Value],Data[Account],$C78,Data[Date],"&gt;="&amp;U$4,Data[Date],"&lt;"&amp;EDATE(U$4,1))</f>
        <v>4605.6000000000004</v>
      </c>
      <c r="V78" s="2">
        <f>SUMIFS(Data[Value],Data[Account],$C78,Data[Date],"&gt;="&amp;V$4,Data[Date],"&lt;"&amp;EDATE(V$4,1))</f>
        <v>50096.45</v>
      </c>
      <c r="W78" s="2">
        <f>SUMIFS(Data[Value],Data[Account],$C78,Data[Date],"&gt;="&amp;W$4,Data[Date],"&lt;"&amp;EDATE(W$4,1))</f>
        <v>33461.199999999997</v>
      </c>
      <c r="X78" s="2">
        <f>SUMIFS(Data[Value],Data[Account],$C78,Data[Date],"&gt;="&amp;X$4,Data[Date],"&lt;"&amp;EDATE(X$4,1))</f>
        <v>21497.5</v>
      </c>
      <c r="Y78" s="2">
        <f>SUMIFS(Data[Value],Data[Account],$C78,Data[Date],"&gt;="&amp;Y$4,Data[Date],"&lt;"&amp;EDATE(Y$4,1))</f>
        <v>14202</v>
      </c>
      <c r="Z78" s="2">
        <f>SUMIFS(Data[Value],Data[Account],$C78,Data[Date],"&gt;="&amp;Z$4,Data[Date],"&lt;"&amp;EDATE(Z$4,1))</f>
        <v>0</v>
      </c>
      <c r="AA78" s="2">
        <f>SUMIFS(Data[Value],Data[Account],$C78,Data[Date],"&gt;="&amp;AA$4,Data[Date],"&lt;"&amp;EDATE(AA$4,1))</f>
        <v>0</v>
      </c>
      <c r="AB78" s="2">
        <f>SUMIFS(Data[Value],Data[Account],$C78,Data[Date],"&gt;="&amp;AB$4,Data[Date],"&lt;"&amp;EDATE(AB$4,1))</f>
        <v>0</v>
      </c>
    </row>
    <row r="79" spans="2:28" x14ac:dyDescent="0.25">
      <c r="B79" s="3">
        <f>OrdersByAcc!B79</f>
        <v>75</v>
      </c>
      <c r="C79" t="str">
        <f>OrdersByAcc!C79</f>
        <v>NTT DATA</v>
      </c>
      <c r="D79" s="2">
        <f t="shared" si="1"/>
        <v>501748.58000000007</v>
      </c>
      <c r="E79" s="2">
        <f>SUMIFS(Data[Value],Data[Account],$C79,Data[Date],"&gt;="&amp;E$4,Data[Date],"&lt;"&amp;EDATE(E$4,1))</f>
        <v>0</v>
      </c>
      <c r="F79" s="2">
        <f>SUMIFS(Data[Value],Data[Account],$C79,Data[Date],"&gt;="&amp;F$4,Data[Date],"&lt;"&amp;EDATE(F$4,1))</f>
        <v>0</v>
      </c>
      <c r="G79" s="2">
        <f>SUMIFS(Data[Value],Data[Account],$C79,Data[Date],"&gt;="&amp;G$4,Data[Date],"&lt;"&amp;EDATE(G$4,1))</f>
        <v>0</v>
      </c>
      <c r="H79" s="2">
        <f>SUMIFS(Data[Value],Data[Account],$C79,Data[Date],"&gt;="&amp;H$4,Data[Date],"&lt;"&amp;EDATE(H$4,1))</f>
        <v>0</v>
      </c>
      <c r="I79" s="2">
        <f>SUMIFS(Data[Value],Data[Account],$C79,Data[Date],"&gt;="&amp;I$4,Data[Date],"&lt;"&amp;EDATE(I$4,1))</f>
        <v>0</v>
      </c>
      <c r="J79" s="2">
        <f>SUMIFS(Data[Value],Data[Account],$C79,Data[Date],"&gt;="&amp;J$4,Data[Date],"&lt;"&amp;EDATE(J$4,1))</f>
        <v>0</v>
      </c>
      <c r="K79" s="2">
        <f>SUMIFS(Data[Value],Data[Account],$C79,Data[Date],"&gt;="&amp;K$4,Data[Date],"&lt;"&amp;EDATE(K$4,1))</f>
        <v>0</v>
      </c>
      <c r="L79" s="2">
        <f>SUMIFS(Data[Value],Data[Account],$C79,Data[Date],"&gt;="&amp;L$4,Data[Date],"&lt;"&amp;EDATE(L$4,1))</f>
        <v>34200</v>
      </c>
      <c r="M79" s="2">
        <f>SUMIFS(Data[Value],Data[Account],$C79,Data[Date],"&gt;="&amp;M$4,Data[Date],"&lt;"&amp;EDATE(M$4,1))</f>
        <v>68400</v>
      </c>
      <c r="N79" s="2">
        <f>SUMIFS(Data[Value],Data[Account],$C79,Data[Date],"&gt;="&amp;N$4,Data[Date],"&lt;"&amp;EDATE(N$4,1))</f>
        <v>34200</v>
      </c>
      <c r="O79" s="2">
        <f>SUMIFS(Data[Value],Data[Account],$C79,Data[Date],"&gt;="&amp;O$4,Data[Date],"&lt;"&amp;EDATE(O$4,1))</f>
        <v>0</v>
      </c>
      <c r="P79" s="2">
        <f>SUMIFS(Data[Value],Data[Account],$C79,Data[Date],"&gt;="&amp;P$4,Data[Date],"&lt;"&amp;EDATE(P$4,1))</f>
        <v>34200</v>
      </c>
      <c r="Q79" s="2">
        <f>SUMIFS(Data[Value],Data[Account],$C79,Data[Date],"&gt;="&amp;Q$4,Data[Date],"&lt;"&amp;EDATE(Q$4,1))</f>
        <v>116718.29000000001</v>
      </c>
      <c r="R79" s="2">
        <f>SUMIFS(Data[Value],Data[Account],$C79,Data[Date],"&gt;="&amp;R$4,Data[Date],"&lt;"&amp;EDATE(R$4,1))</f>
        <v>0</v>
      </c>
      <c r="S79" s="2">
        <f>SUMIFS(Data[Value],Data[Account],$C79,Data[Date],"&gt;="&amp;S$4,Data[Date],"&lt;"&amp;EDATE(S$4,1))</f>
        <v>71830.290000000008</v>
      </c>
      <c r="T79" s="2">
        <f>SUMIFS(Data[Value],Data[Account],$C79,Data[Date],"&gt;="&amp;T$4,Data[Date],"&lt;"&amp;EDATE(T$4,1))</f>
        <v>34200</v>
      </c>
      <c r="U79" s="2">
        <f>SUMIFS(Data[Value],Data[Account],$C79,Data[Date],"&gt;="&amp;U$4,Data[Date],"&lt;"&amp;EDATE(U$4,1))</f>
        <v>34200</v>
      </c>
      <c r="V79" s="2">
        <f>SUMIFS(Data[Value],Data[Account],$C79,Data[Date],"&gt;="&amp;V$4,Data[Date],"&lt;"&amp;EDATE(V$4,1))</f>
        <v>34200</v>
      </c>
      <c r="W79" s="2">
        <f>SUMIFS(Data[Value],Data[Account],$C79,Data[Date],"&gt;="&amp;W$4,Data[Date],"&lt;"&amp;EDATE(W$4,1))</f>
        <v>39600</v>
      </c>
      <c r="X79" s="2">
        <f>SUMIFS(Data[Value],Data[Account],$C79,Data[Date],"&gt;="&amp;X$4,Data[Date],"&lt;"&amp;EDATE(X$4,1))</f>
        <v>0</v>
      </c>
      <c r="Y79" s="2">
        <f>SUMIFS(Data[Value],Data[Account],$C79,Data[Date],"&gt;="&amp;Y$4,Data[Date],"&lt;"&amp;EDATE(Y$4,1))</f>
        <v>0</v>
      </c>
      <c r="Z79" s="2">
        <f>SUMIFS(Data[Value],Data[Account],$C79,Data[Date],"&gt;="&amp;Z$4,Data[Date],"&lt;"&amp;EDATE(Z$4,1))</f>
        <v>0</v>
      </c>
      <c r="AA79" s="2">
        <f>SUMIFS(Data[Value],Data[Account],$C79,Data[Date],"&gt;="&amp;AA$4,Data[Date],"&lt;"&amp;EDATE(AA$4,1))</f>
        <v>0</v>
      </c>
      <c r="AB79" s="2">
        <f>SUMIFS(Data[Value],Data[Account],$C79,Data[Date],"&gt;="&amp;AB$4,Data[Date],"&lt;"&amp;EDATE(AB$4,1))</f>
        <v>0</v>
      </c>
    </row>
    <row r="80" spans="2:28" x14ac:dyDescent="0.25">
      <c r="B80" s="3">
        <f>OrdersByAcc!B80</f>
        <v>76</v>
      </c>
      <c r="C80" t="str">
        <f>OrdersByAcc!C80</f>
        <v>AmEx Travel Related Services</v>
      </c>
      <c r="D80" s="2">
        <f t="shared" si="1"/>
        <v>52241</v>
      </c>
      <c r="E80" s="2">
        <f>SUMIFS(Data[Value],Data[Account],$C80,Data[Date],"&gt;="&amp;E$4,Data[Date],"&lt;"&amp;EDATE(E$4,1))</f>
        <v>0</v>
      </c>
      <c r="F80" s="2">
        <f>SUMIFS(Data[Value],Data[Account],$C80,Data[Date],"&gt;="&amp;F$4,Data[Date],"&lt;"&amp;EDATE(F$4,1))</f>
        <v>0</v>
      </c>
      <c r="G80" s="2">
        <f>SUMIFS(Data[Value],Data[Account],$C80,Data[Date],"&gt;="&amp;G$4,Data[Date],"&lt;"&amp;EDATE(G$4,1))</f>
        <v>0</v>
      </c>
      <c r="H80" s="2">
        <f>SUMIFS(Data[Value],Data[Account],$C80,Data[Date],"&gt;="&amp;H$4,Data[Date],"&lt;"&amp;EDATE(H$4,1))</f>
        <v>0</v>
      </c>
      <c r="I80" s="2">
        <f>SUMIFS(Data[Value],Data[Account],$C80,Data[Date],"&gt;="&amp;I$4,Data[Date],"&lt;"&amp;EDATE(I$4,1))</f>
        <v>0</v>
      </c>
      <c r="J80" s="2">
        <f>SUMIFS(Data[Value],Data[Account],$C80,Data[Date],"&gt;="&amp;J$4,Data[Date],"&lt;"&amp;EDATE(J$4,1))</f>
        <v>0</v>
      </c>
      <c r="K80" s="2">
        <f>SUMIFS(Data[Value],Data[Account],$C80,Data[Date],"&gt;="&amp;K$4,Data[Date],"&lt;"&amp;EDATE(K$4,1))</f>
        <v>0</v>
      </c>
      <c r="L80" s="2">
        <f>SUMIFS(Data[Value],Data[Account],$C80,Data[Date],"&gt;="&amp;L$4,Data[Date],"&lt;"&amp;EDATE(L$4,1))</f>
        <v>7180</v>
      </c>
      <c r="M80" s="2">
        <f>SUMIFS(Data[Value],Data[Account],$C80,Data[Date],"&gt;="&amp;M$4,Data[Date],"&lt;"&amp;EDATE(M$4,1))</f>
        <v>7180</v>
      </c>
      <c r="N80" s="2">
        <f>SUMIFS(Data[Value],Data[Account],$C80,Data[Date],"&gt;="&amp;N$4,Data[Date],"&lt;"&amp;EDATE(N$4,1))</f>
        <v>8608</v>
      </c>
      <c r="O80" s="2">
        <f>SUMIFS(Data[Value],Data[Account],$C80,Data[Date],"&gt;="&amp;O$4,Data[Date],"&lt;"&amp;EDATE(O$4,1))</f>
        <v>8100</v>
      </c>
      <c r="P80" s="2">
        <f>SUMIFS(Data[Value],Data[Account],$C80,Data[Date],"&gt;="&amp;P$4,Data[Date],"&lt;"&amp;EDATE(P$4,1))</f>
        <v>2925</v>
      </c>
      <c r="Q80" s="2">
        <f>SUMIFS(Data[Value],Data[Account],$C80,Data[Date],"&gt;="&amp;Q$4,Data[Date],"&lt;"&amp;EDATE(Q$4,1))</f>
        <v>9640</v>
      </c>
      <c r="R80" s="2">
        <f>SUMIFS(Data[Value],Data[Account],$C80,Data[Date],"&gt;="&amp;R$4,Data[Date],"&lt;"&amp;EDATE(R$4,1))</f>
        <v>8608</v>
      </c>
      <c r="S80" s="2">
        <f>SUMIFS(Data[Value],Data[Account],$C80,Data[Date],"&gt;="&amp;S$4,Data[Date],"&lt;"&amp;EDATE(S$4,1))</f>
        <v>0</v>
      </c>
      <c r="T80" s="2">
        <f>SUMIFS(Data[Value],Data[Account],$C80,Data[Date],"&gt;="&amp;T$4,Data[Date],"&lt;"&amp;EDATE(T$4,1))</f>
        <v>0</v>
      </c>
      <c r="U80" s="2">
        <f>SUMIFS(Data[Value],Data[Account],$C80,Data[Date],"&gt;="&amp;U$4,Data[Date],"&lt;"&amp;EDATE(U$4,1))</f>
        <v>0</v>
      </c>
      <c r="V80" s="2">
        <f>SUMIFS(Data[Value],Data[Account],$C80,Data[Date],"&gt;="&amp;V$4,Data[Date],"&lt;"&amp;EDATE(V$4,1))</f>
        <v>0</v>
      </c>
      <c r="W80" s="2">
        <f>SUMIFS(Data[Value],Data[Account],$C80,Data[Date],"&gt;="&amp;W$4,Data[Date],"&lt;"&amp;EDATE(W$4,1))</f>
        <v>0</v>
      </c>
      <c r="X80" s="2">
        <f>SUMIFS(Data[Value],Data[Account],$C80,Data[Date],"&gt;="&amp;X$4,Data[Date],"&lt;"&amp;EDATE(X$4,1))</f>
        <v>0</v>
      </c>
      <c r="Y80" s="2">
        <f>SUMIFS(Data[Value],Data[Account],$C80,Data[Date],"&gt;="&amp;Y$4,Data[Date],"&lt;"&amp;EDATE(Y$4,1))</f>
        <v>0</v>
      </c>
      <c r="Z80" s="2">
        <f>SUMIFS(Data[Value],Data[Account],$C80,Data[Date],"&gt;="&amp;Z$4,Data[Date],"&lt;"&amp;EDATE(Z$4,1))</f>
        <v>0</v>
      </c>
      <c r="AA80" s="2">
        <f>SUMIFS(Data[Value],Data[Account],$C80,Data[Date],"&gt;="&amp;AA$4,Data[Date],"&lt;"&amp;EDATE(AA$4,1))</f>
        <v>0</v>
      </c>
      <c r="AB80" s="2">
        <f>SUMIFS(Data[Value],Data[Account],$C80,Data[Date],"&gt;="&amp;AB$4,Data[Date],"&lt;"&amp;EDATE(AB$4,1))</f>
        <v>0</v>
      </c>
    </row>
    <row r="81" spans="2:28" x14ac:dyDescent="0.25">
      <c r="B81" s="3">
        <f>OrdersByAcc!B81</f>
        <v>77</v>
      </c>
      <c r="C81" t="str">
        <f>OrdersByAcc!C81</f>
        <v>HP Enterprise Company</v>
      </c>
      <c r="D81" s="2">
        <f t="shared" si="1"/>
        <v>2325710.0700000003</v>
      </c>
      <c r="E81" s="2">
        <f>SUMIFS(Data[Value],Data[Account],$C81,Data[Date],"&gt;="&amp;E$4,Data[Date],"&lt;"&amp;EDATE(E$4,1))</f>
        <v>0</v>
      </c>
      <c r="F81" s="2">
        <f>SUMIFS(Data[Value],Data[Account],$C81,Data[Date],"&gt;="&amp;F$4,Data[Date],"&lt;"&amp;EDATE(F$4,1))</f>
        <v>0</v>
      </c>
      <c r="G81" s="2">
        <f>SUMIFS(Data[Value],Data[Account],$C81,Data[Date],"&gt;="&amp;G$4,Data[Date],"&lt;"&amp;EDATE(G$4,1))</f>
        <v>0</v>
      </c>
      <c r="H81" s="2">
        <f>SUMIFS(Data[Value],Data[Account],$C81,Data[Date],"&gt;="&amp;H$4,Data[Date],"&lt;"&amp;EDATE(H$4,1))</f>
        <v>0</v>
      </c>
      <c r="I81" s="2">
        <f>SUMIFS(Data[Value],Data[Account],$C81,Data[Date],"&gt;="&amp;I$4,Data[Date],"&lt;"&amp;EDATE(I$4,1))</f>
        <v>0</v>
      </c>
      <c r="J81" s="2">
        <f>SUMIFS(Data[Value],Data[Account],$C81,Data[Date],"&gt;="&amp;J$4,Data[Date],"&lt;"&amp;EDATE(J$4,1))</f>
        <v>0</v>
      </c>
      <c r="K81" s="2">
        <f>SUMIFS(Data[Value],Data[Account],$C81,Data[Date],"&gt;="&amp;K$4,Data[Date],"&lt;"&amp;EDATE(K$4,1))</f>
        <v>0</v>
      </c>
      <c r="L81" s="2">
        <f>SUMIFS(Data[Value],Data[Account],$C81,Data[Date],"&gt;="&amp;L$4,Data[Date],"&lt;"&amp;EDATE(L$4,1))</f>
        <v>292672</v>
      </c>
      <c r="M81" s="2">
        <f>SUMIFS(Data[Value],Data[Account],$C81,Data[Date],"&gt;="&amp;M$4,Data[Date],"&lt;"&amp;EDATE(M$4,1))</f>
        <v>303463</v>
      </c>
      <c r="N81" s="2">
        <f>SUMIFS(Data[Value],Data[Account],$C81,Data[Date],"&gt;="&amp;N$4,Data[Date],"&lt;"&amp;EDATE(N$4,1))</f>
        <v>280718</v>
      </c>
      <c r="O81" s="2">
        <f>SUMIFS(Data[Value],Data[Account],$C81,Data[Date],"&gt;="&amp;O$4,Data[Date],"&lt;"&amp;EDATE(O$4,1))</f>
        <v>117604.59</v>
      </c>
      <c r="P81" s="2">
        <f>SUMIFS(Data[Value],Data[Account],$C81,Data[Date],"&gt;="&amp;P$4,Data[Date],"&lt;"&amp;EDATE(P$4,1))</f>
        <v>47104</v>
      </c>
      <c r="Q81" s="2">
        <f>SUMIFS(Data[Value],Data[Account],$C81,Data[Date],"&gt;="&amp;Q$4,Data[Date],"&lt;"&amp;EDATE(Q$4,1))</f>
        <v>368972.22</v>
      </c>
      <c r="R81" s="2">
        <f>SUMIFS(Data[Value],Data[Account],$C81,Data[Date],"&gt;="&amp;R$4,Data[Date],"&lt;"&amp;EDATE(R$4,1))</f>
        <v>102981.42</v>
      </c>
      <c r="S81" s="2">
        <f>SUMIFS(Data[Value],Data[Account],$C81,Data[Date],"&gt;="&amp;S$4,Data[Date],"&lt;"&amp;EDATE(S$4,1))</f>
        <v>562985.07000000007</v>
      </c>
      <c r="T81" s="2">
        <f>SUMIFS(Data[Value],Data[Account],$C81,Data[Date],"&gt;="&amp;T$4,Data[Date],"&lt;"&amp;EDATE(T$4,1))</f>
        <v>0</v>
      </c>
      <c r="U81" s="2">
        <f>SUMIFS(Data[Value],Data[Account],$C81,Data[Date],"&gt;="&amp;U$4,Data[Date],"&lt;"&amp;EDATE(U$4,1))</f>
        <v>87069.99</v>
      </c>
      <c r="V81" s="2">
        <f>SUMIFS(Data[Value],Data[Account],$C81,Data[Date],"&gt;="&amp;V$4,Data[Date],"&lt;"&amp;EDATE(V$4,1))</f>
        <v>46222.909999999996</v>
      </c>
      <c r="W81" s="2">
        <f>SUMIFS(Data[Value],Data[Account],$C81,Data[Date],"&gt;="&amp;W$4,Data[Date],"&lt;"&amp;EDATE(W$4,1))</f>
        <v>48240.43</v>
      </c>
      <c r="X81" s="2">
        <f>SUMIFS(Data[Value],Data[Account],$C81,Data[Date],"&gt;="&amp;X$4,Data[Date],"&lt;"&amp;EDATE(X$4,1))</f>
        <v>40613.439999999995</v>
      </c>
      <c r="Y81" s="2">
        <f>SUMIFS(Data[Value],Data[Account],$C81,Data[Date],"&gt;="&amp;Y$4,Data[Date],"&lt;"&amp;EDATE(Y$4,1))</f>
        <v>27063</v>
      </c>
      <c r="Z81" s="2">
        <f>SUMIFS(Data[Value],Data[Account],$C81,Data[Date],"&gt;="&amp;Z$4,Data[Date],"&lt;"&amp;EDATE(Z$4,1))</f>
        <v>0</v>
      </c>
      <c r="AA81" s="2">
        <f>SUMIFS(Data[Value],Data[Account],$C81,Data[Date],"&gt;="&amp;AA$4,Data[Date],"&lt;"&amp;EDATE(AA$4,1))</f>
        <v>0</v>
      </c>
      <c r="AB81" s="2">
        <f>SUMIFS(Data[Value],Data[Account],$C81,Data[Date],"&gt;="&amp;AB$4,Data[Date],"&lt;"&amp;EDATE(AB$4,1))</f>
        <v>0</v>
      </c>
    </row>
    <row r="82" spans="2:28" x14ac:dyDescent="0.25">
      <c r="B82" s="3">
        <f>OrdersByAcc!B82</f>
        <v>78</v>
      </c>
      <c r="C82" t="str">
        <f>OrdersByAcc!C82</f>
        <v>Morgan Stanley Services Group</v>
      </c>
      <c r="D82" s="2">
        <f t="shared" si="1"/>
        <v>270646</v>
      </c>
      <c r="E82" s="2">
        <f>SUMIFS(Data[Value],Data[Account],$C82,Data[Date],"&gt;="&amp;E$4,Data[Date],"&lt;"&amp;EDATE(E$4,1))</f>
        <v>0</v>
      </c>
      <c r="F82" s="2">
        <f>SUMIFS(Data[Value],Data[Account],$C82,Data[Date],"&gt;="&amp;F$4,Data[Date],"&lt;"&amp;EDATE(F$4,1))</f>
        <v>0</v>
      </c>
      <c r="G82" s="2">
        <f>SUMIFS(Data[Value],Data[Account],$C82,Data[Date],"&gt;="&amp;G$4,Data[Date],"&lt;"&amp;EDATE(G$4,1))</f>
        <v>0</v>
      </c>
      <c r="H82" s="2">
        <f>SUMIFS(Data[Value],Data[Account],$C82,Data[Date],"&gt;="&amp;H$4,Data[Date],"&lt;"&amp;EDATE(H$4,1))</f>
        <v>0</v>
      </c>
      <c r="I82" s="2">
        <f>SUMIFS(Data[Value],Data[Account],$C82,Data[Date],"&gt;="&amp;I$4,Data[Date],"&lt;"&amp;EDATE(I$4,1))</f>
        <v>0</v>
      </c>
      <c r="J82" s="2">
        <f>SUMIFS(Data[Value],Data[Account],$C82,Data[Date],"&gt;="&amp;J$4,Data[Date],"&lt;"&amp;EDATE(J$4,1))</f>
        <v>0</v>
      </c>
      <c r="K82" s="2">
        <f>SUMIFS(Data[Value],Data[Account],$C82,Data[Date],"&gt;="&amp;K$4,Data[Date],"&lt;"&amp;EDATE(K$4,1))</f>
        <v>0</v>
      </c>
      <c r="L82" s="2">
        <f>SUMIFS(Data[Value],Data[Account],$C82,Data[Date],"&gt;="&amp;L$4,Data[Date],"&lt;"&amp;EDATE(L$4,1))</f>
        <v>0</v>
      </c>
      <c r="M82" s="2">
        <f>SUMIFS(Data[Value],Data[Account],$C82,Data[Date],"&gt;="&amp;M$4,Data[Date],"&lt;"&amp;EDATE(M$4,1))</f>
        <v>22811</v>
      </c>
      <c r="N82" s="2">
        <f>SUMIFS(Data[Value],Data[Account],$C82,Data[Date],"&gt;="&amp;N$4,Data[Date],"&lt;"&amp;EDATE(N$4,1))</f>
        <v>24134</v>
      </c>
      <c r="O82" s="2">
        <f>SUMIFS(Data[Value],Data[Account],$C82,Data[Date],"&gt;="&amp;O$4,Data[Date],"&lt;"&amp;EDATE(O$4,1))</f>
        <v>10429</v>
      </c>
      <c r="P82" s="2">
        <f>SUMIFS(Data[Value],Data[Account],$C82,Data[Date],"&gt;="&amp;P$4,Data[Date],"&lt;"&amp;EDATE(P$4,1))</f>
        <v>26319</v>
      </c>
      <c r="Q82" s="2">
        <f>SUMIFS(Data[Value],Data[Account],$C82,Data[Date],"&gt;="&amp;Q$4,Data[Date],"&lt;"&amp;EDATE(Q$4,1))</f>
        <v>0</v>
      </c>
      <c r="R82" s="2">
        <f>SUMIFS(Data[Value],Data[Account],$C82,Data[Date],"&gt;="&amp;R$4,Data[Date],"&lt;"&amp;EDATE(R$4,1))</f>
        <v>57271</v>
      </c>
      <c r="S82" s="2">
        <f>SUMIFS(Data[Value],Data[Account],$C82,Data[Date],"&gt;="&amp;S$4,Data[Date],"&lt;"&amp;EDATE(S$4,1))</f>
        <v>27090</v>
      </c>
      <c r="T82" s="2">
        <f>SUMIFS(Data[Value],Data[Account],$C82,Data[Date],"&gt;="&amp;T$4,Data[Date],"&lt;"&amp;EDATE(T$4,1))</f>
        <v>0</v>
      </c>
      <c r="U82" s="2">
        <f>SUMIFS(Data[Value],Data[Account],$C82,Data[Date],"&gt;="&amp;U$4,Data[Date],"&lt;"&amp;EDATE(U$4,1))</f>
        <v>24375</v>
      </c>
      <c r="V82" s="2">
        <f>SUMIFS(Data[Value],Data[Account],$C82,Data[Date],"&gt;="&amp;V$4,Data[Date],"&lt;"&amp;EDATE(V$4,1))</f>
        <v>25081</v>
      </c>
      <c r="W82" s="2">
        <f>SUMIFS(Data[Value],Data[Account],$C82,Data[Date],"&gt;="&amp;W$4,Data[Date],"&lt;"&amp;EDATE(W$4,1))</f>
        <v>32057</v>
      </c>
      <c r="X82" s="2">
        <f>SUMIFS(Data[Value],Data[Account],$C82,Data[Date],"&gt;="&amp;X$4,Data[Date],"&lt;"&amp;EDATE(X$4,1))</f>
        <v>21079</v>
      </c>
      <c r="Y82" s="2">
        <f>SUMIFS(Data[Value],Data[Account],$C82,Data[Date],"&gt;="&amp;Y$4,Data[Date],"&lt;"&amp;EDATE(Y$4,1))</f>
        <v>0</v>
      </c>
      <c r="Z82" s="2">
        <f>SUMIFS(Data[Value],Data[Account],$C82,Data[Date],"&gt;="&amp;Z$4,Data[Date],"&lt;"&amp;EDATE(Z$4,1))</f>
        <v>0</v>
      </c>
      <c r="AA82" s="2">
        <f>SUMIFS(Data[Value],Data[Account],$C82,Data[Date],"&gt;="&amp;AA$4,Data[Date],"&lt;"&amp;EDATE(AA$4,1))</f>
        <v>0</v>
      </c>
      <c r="AB82" s="2">
        <f>SUMIFS(Data[Value],Data[Account],$C82,Data[Date],"&gt;="&amp;AB$4,Data[Date],"&lt;"&amp;EDATE(AB$4,1))</f>
        <v>0</v>
      </c>
    </row>
    <row r="83" spans="2:28" x14ac:dyDescent="0.25">
      <c r="B83" s="3">
        <f>OrdersByAcc!B83</f>
        <v>79</v>
      </c>
      <c r="C83" t="str">
        <f>OrdersByAcc!C83</f>
        <v>University Of Michigan</v>
      </c>
      <c r="D83" s="2">
        <f t="shared" si="1"/>
        <v>110445</v>
      </c>
      <c r="E83" s="2">
        <f>SUMIFS(Data[Value],Data[Account],$C83,Data[Date],"&gt;="&amp;E$4,Data[Date],"&lt;"&amp;EDATE(E$4,1))</f>
        <v>0</v>
      </c>
      <c r="F83" s="2">
        <f>SUMIFS(Data[Value],Data[Account],$C83,Data[Date],"&gt;="&amp;F$4,Data[Date],"&lt;"&amp;EDATE(F$4,1))</f>
        <v>0</v>
      </c>
      <c r="G83" s="2">
        <f>SUMIFS(Data[Value],Data[Account],$C83,Data[Date],"&gt;="&amp;G$4,Data[Date],"&lt;"&amp;EDATE(G$4,1))</f>
        <v>0</v>
      </c>
      <c r="H83" s="2">
        <f>SUMIFS(Data[Value],Data[Account],$C83,Data[Date],"&gt;="&amp;H$4,Data[Date],"&lt;"&amp;EDATE(H$4,1))</f>
        <v>0</v>
      </c>
      <c r="I83" s="2">
        <f>SUMIFS(Data[Value],Data[Account],$C83,Data[Date],"&gt;="&amp;I$4,Data[Date],"&lt;"&amp;EDATE(I$4,1))</f>
        <v>0</v>
      </c>
      <c r="J83" s="2">
        <f>SUMIFS(Data[Value],Data[Account],$C83,Data[Date],"&gt;="&amp;J$4,Data[Date],"&lt;"&amp;EDATE(J$4,1))</f>
        <v>0</v>
      </c>
      <c r="K83" s="2">
        <f>SUMIFS(Data[Value],Data[Account],$C83,Data[Date],"&gt;="&amp;K$4,Data[Date],"&lt;"&amp;EDATE(K$4,1))</f>
        <v>0</v>
      </c>
      <c r="L83" s="2">
        <f>SUMIFS(Data[Value],Data[Account],$C83,Data[Date],"&gt;="&amp;L$4,Data[Date],"&lt;"&amp;EDATE(L$4,1))</f>
        <v>0</v>
      </c>
      <c r="M83" s="2">
        <f>SUMIFS(Data[Value],Data[Account],$C83,Data[Date],"&gt;="&amp;M$4,Data[Date],"&lt;"&amp;EDATE(M$4,1))</f>
        <v>28913</v>
      </c>
      <c r="N83" s="2">
        <f>SUMIFS(Data[Value],Data[Account],$C83,Data[Date],"&gt;="&amp;N$4,Data[Date],"&lt;"&amp;EDATE(N$4,1))</f>
        <v>0</v>
      </c>
      <c r="O83" s="2">
        <f>SUMIFS(Data[Value],Data[Account],$C83,Data[Date],"&gt;="&amp;O$4,Data[Date],"&lt;"&amp;EDATE(O$4,1))</f>
        <v>25000</v>
      </c>
      <c r="P83" s="2">
        <f>SUMIFS(Data[Value],Data[Account],$C83,Data[Date],"&gt;="&amp;P$4,Data[Date],"&lt;"&amp;EDATE(P$4,1))</f>
        <v>36869</v>
      </c>
      <c r="Q83" s="2">
        <f>SUMIFS(Data[Value],Data[Account],$C83,Data[Date],"&gt;="&amp;Q$4,Data[Date],"&lt;"&amp;EDATE(Q$4,1))</f>
        <v>0</v>
      </c>
      <c r="R83" s="2">
        <f>SUMIFS(Data[Value],Data[Account],$C83,Data[Date],"&gt;="&amp;R$4,Data[Date],"&lt;"&amp;EDATE(R$4,1))</f>
        <v>14308</v>
      </c>
      <c r="S83" s="2">
        <f>SUMIFS(Data[Value],Data[Account],$C83,Data[Date],"&gt;="&amp;S$4,Data[Date],"&lt;"&amp;EDATE(S$4,1))</f>
        <v>0</v>
      </c>
      <c r="T83" s="2">
        <f>SUMIFS(Data[Value],Data[Account],$C83,Data[Date],"&gt;="&amp;T$4,Data[Date],"&lt;"&amp;EDATE(T$4,1))</f>
        <v>5355</v>
      </c>
      <c r="U83" s="2">
        <f>SUMIFS(Data[Value],Data[Account],$C83,Data[Date],"&gt;="&amp;U$4,Data[Date],"&lt;"&amp;EDATE(U$4,1))</f>
        <v>0</v>
      </c>
      <c r="V83" s="2">
        <f>SUMIFS(Data[Value],Data[Account],$C83,Data[Date],"&gt;="&amp;V$4,Data[Date],"&lt;"&amp;EDATE(V$4,1))</f>
        <v>0</v>
      </c>
      <c r="W83" s="2">
        <f>SUMIFS(Data[Value],Data[Account],$C83,Data[Date],"&gt;="&amp;W$4,Data[Date],"&lt;"&amp;EDATE(W$4,1))</f>
        <v>0</v>
      </c>
      <c r="X83" s="2">
        <f>SUMIFS(Data[Value],Data[Account],$C83,Data[Date],"&gt;="&amp;X$4,Data[Date],"&lt;"&amp;EDATE(X$4,1))</f>
        <v>0</v>
      </c>
      <c r="Y83" s="2">
        <f>SUMIFS(Data[Value],Data[Account],$C83,Data[Date],"&gt;="&amp;Y$4,Data[Date],"&lt;"&amp;EDATE(Y$4,1))</f>
        <v>0</v>
      </c>
      <c r="Z83" s="2">
        <f>SUMIFS(Data[Value],Data[Account],$C83,Data[Date],"&gt;="&amp;Z$4,Data[Date],"&lt;"&amp;EDATE(Z$4,1))</f>
        <v>0</v>
      </c>
      <c r="AA83" s="2">
        <f>SUMIFS(Data[Value],Data[Account],$C83,Data[Date],"&gt;="&amp;AA$4,Data[Date],"&lt;"&amp;EDATE(AA$4,1))</f>
        <v>0</v>
      </c>
      <c r="AB83" s="2">
        <f>SUMIFS(Data[Value],Data[Account],$C83,Data[Date],"&gt;="&amp;AB$4,Data[Date],"&lt;"&amp;EDATE(AB$4,1))</f>
        <v>0</v>
      </c>
    </row>
    <row r="84" spans="2:28" x14ac:dyDescent="0.25">
      <c r="B84" s="3">
        <f>OrdersByAcc!B84</f>
        <v>80</v>
      </c>
      <c r="C84" t="str">
        <f>OrdersByAcc!C84</f>
        <v>Dell Usa</v>
      </c>
      <c r="D84" s="2">
        <f t="shared" si="1"/>
        <v>442000.11</v>
      </c>
      <c r="E84" s="2">
        <f>SUMIFS(Data[Value],Data[Account],$C84,Data[Date],"&gt;="&amp;E$4,Data[Date],"&lt;"&amp;EDATE(E$4,1))</f>
        <v>0</v>
      </c>
      <c r="F84" s="2">
        <f>SUMIFS(Data[Value],Data[Account],$C84,Data[Date],"&gt;="&amp;F$4,Data[Date],"&lt;"&amp;EDATE(F$4,1))</f>
        <v>0</v>
      </c>
      <c r="G84" s="2">
        <f>SUMIFS(Data[Value],Data[Account],$C84,Data[Date],"&gt;="&amp;G$4,Data[Date],"&lt;"&amp;EDATE(G$4,1))</f>
        <v>0</v>
      </c>
      <c r="H84" s="2">
        <f>SUMIFS(Data[Value],Data[Account],$C84,Data[Date],"&gt;="&amp;H$4,Data[Date],"&lt;"&amp;EDATE(H$4,1))</f>
        <v>0</v>
      </c>
      <c r="I84" s="2">
        <f>SUMIFS(Data[Value],Data[Account],$C84,Data[Date],"&gt;="&amp;I$4,Data[Date],"&lt;"&amp;EDATE(I$4,1))</f>
        <v>0</v>
      </c>
      <c r="J84" s="2">
        <f>SUMIFS(Data[Value],Data[Account],$C84,Data[Date],"&gt;="&amp;J$4,Data[Date],"&lt;"&amp;EDATE(J$4,1))</f>
        <v>0</v>
      </c>
      <c r="K84" s="2">
        <f>SUMIFS(Data[Value],Data[Account],$C84,Data[Date],"&gt;="&amp;K$4,Data[Date],"&lt;"&amp;EDATE(K$4,1))</f>
        <v>0</v>
      </c>
      <c r="L84" s="2">
        <f>SUMIFS(Data[Value],Data[Account],$C84,Data[Date],"&gt;="&amp;L$4,Data[Date],"&lt;"&amp;EDATE(L$4,1))</f>
        <v>0</v>
      </c>
      <c r="M84" s="2">
        <f>SUMIFS(Data[Value],Data[Account],$C84,Data[Date],"&gt;="&amp;M$4,Data[Date],"&lt;"&amp;EDATE(M$4,1))</f>
        <v>74500</v>
      </c>
      <c r="N84" s="2">
        <f>SUMIFS(Data[Value],Data[Account],$C84,Data[Date],"&gt;="&amp;N$4,Data[Date],"&lt;"&amp;EDATE(N$4,1))</f>
        <v>156268.79999999999</v>
      </c>
      <c r="O84" s="2">
        <f>SUMIFS(Data[Value],Data[Account],$C84,Data[Date],"&gt;="&amp;O$4,Data[Date],"&lt;"&amp;EDATE(O$4,1))</f>
        <v>146528.71000000002</v>
      </c>
      <c r="P84" s="2">
        <f>SUMIFS(Data[Value],Data[Account],$C84,Data[Date],"&gt;="&amp;P$4,Data[Date],"&lt;"&amp;EDATE(P$4,1))</f>
        <v>54639.600000000006</v>
      </c>
      <c r="Q84" s="2">
        <f>SUMIFS(Data[Value],Data[Account],$C84,Data[Date],"&gt;="&amp;Q$4,Data[Date],"&lt;"&amp;EDATE(Q$4,1))</f>
        <v>4424</v>
      </c>
      <c r="R84" s="2">
        <f>SUMIFS(Data[Value],Data[Account],$C84,Data[Date],"&gt;="&amp;R$4,Data[Date],"&lt;"&amp;EDATE(R$4,1))</f>
        <v>1743</v>
      </c>
      <c r="S84" s="2">
        <f>SUMIFS(Data[Value],Data[Account],$C84,Data[Date],"&gt;="&amp;S$4,Data[Date],"&lt;"&amp;EDATE(S$4,1))</f>
        <v>0</v>
      </c>
      <c r="T84" s="2">
        <f>SUMIFS(Data[Value],Data[Account],$C84,Data[Date],"&gt;="&amp;T$4,Data[Date],"&lt;"&amp;EDATE(T$4,1))</f>
        <v>3896</v>
      </c>
      <c r="U84" s="2">
        <f>SUMIFS(Data[Value],Data[Account],$C84,Data[Date],"&gt;="&amp;U$4,Data[Date],"&lt;"&amp;EDATE(U$4,1))</f>
        <v>0</v>
      </c>
      <c r="V84" s="2">
        <f>SUMIFS(Data[Value],Data[Account],$C84,Data[Date],"&gt;="&amp;V$4,Data[Date],"&lt;"&amp;EDATE(V$4,1))</f>
        <v>0</v>
      </c>
      <c r="W84" s="2">
        <f>SUMIFS(Data[Value],Data[Account],$C84,Data[Date],"&gt;="&amp;W$4,Data[Date],"&lt;"&amp;EDATE(W$4,1))</f>
        <v>0</v>
      </c>
      <c r="X84" s="2">
        <f>SUMIFS(Data[Value],Data[Account],$C84,Data[Date],"&gt;="&amp;X$4,Data[Date],"&lt;"&amp;EDATE(X$4,1))</f>
        <v>0</v>
      </c>
      <c r="Y84" s="2">
        <f>SUMIFS(Data[Value],Data[Account],$C84,Data[Date],"&gt;="&amp;Y$4,Data[Date],"&lt;"&amp;EDATE(Y$4,1))</f>
        <v>0</v>
      </c>
      <c r="Z84" s="2">
        <f>SUMIFS(Data[Value],Data[Account],$C84,Data[Date],"&gt;="&amp;Z$4,Data[Date],"&lt;"&amp;EDATE(Z$4,1))</f>
        <v>0</v>
      </c>
      <c r="AA84" s="2">
        <f>SUMIFS(Data[Value],Data[Account],$C84,Data[Date],"&gt;="&amp;AA$4,Data[Date],"&lt;"&amp;EDATE(AA$4,1))</f>
        <v>0</v>
      </c>
      <c r="AB84" s="2">
        <f>SUMIFS(Data[Value],Data[Account],$C84,Data[Date],"&gt;="&amp;AB$4,Data[Date],"&lt;"&amp;EDATE(AB$4,1))</f>
        <v>0</v>
      </c>
    </row>
    <row r="85" spans="2:28" x14ac:dyDescent="0.25">
      <c r="B85" s="3">
        <f>OrdersByAcc!B85</f>
        <v>81</v>
      </c>
      <c r="C85" t="str">
        <f>OrdersByAcc!C85</f>
        <v>Cerner</v>
      </c>
      <c r="D85" s="2">
        <f t="shared" si="1"/>
        <v>363854.9</v>
      </c>
      <c r="E85" s="2">
        <f>SUMIFS(Data[Value],Data[Account],$C85,Data[Date],"&gt;="&amp;E$4,Data[Date],"&lt;"&amp;EDATE(E$4,1))</f>
        <v>0</v>
      </c>
      <c r="F85" s="2">
        <f>SUMIFS(Data[Value],Data[Account],$C85,Data[Date],"&gt;="&amp;F$4,Data[Date],"&lt;"&amp;EDATE(F$4,1))</f>
        <v>0</v>
      </c>
      <c r="G85" s="2">
        <f>SUMIFS(Data[Value],Data[Account],$C85,Data[Date],"&gt;="&amp;G$4,Data[Date],"&lt;"&amp;EDATE(G$4,1))</f>
        <v>0</v>
      </c>
      <c r="H85" s="2">
        <f>SUMIFS(Data[Value],Data[Account],$C85,Data[Date],"&gt;="&amp;H$4,Data[Date],"&lt;"&amp;EDATE(H$4,1))</f>
        <v>0</v>
      </c>
      <c r="I85" s="2">
        <f>SUMIFS(Data[Value],Data[Account],$C85,Data[Date],"&gt;="&amp;I$4,Data[Date],"&lt;"&amp;EDATE(I$4,1))</f>
        <v>0</v>
      </c>
      <c r="J85" s="2">
        <f>SUMIFS(Data[Value],Data[Account],$C85,Data[Date],"&gt;="&amp;J$4,Data[Date],"&lt;"&amp;EDATE(J$4,1))</f>
        <v>0</v>
      </c>
      <c r="K85" s="2">
        <f>SUMIFS(Data[Value],Data[Account],$C85,Data[Date],"&gt;="&amp;K$4,Data[Date],"&lt;"&amp;EDATE(K$4,1))</f>
        <v>0</v>
      </c>
      <c r="L85" s="2">
        <f>SUMIFS(Data[Value],Data[Account],$C85,Data[Date],"&gt;="&amp;L$4,Data[Date],"&lt;"&amp;EDATE(L$4,1))</f>
        <v>0</v>
      </c>
      <c r="M85" s="2">
        <f>SUMIFS(Data[Value],Data[Account],$C85,Data[Date],"&gt;="&amp;M$4,Data[Date],"&lt;"&amp;EDATE(M$4,1))</f>
        <v>0</v>
      </c>
      <c r="N85" s="2">
        <f>SUMIFS(Data[Value],Data[Account],$C85,Data[Date],"&gt;="&amp;N$4,Data[Date],"&lt;"&amp;EDATE(N$4,1))</f>
        <v>13538</v>
      </c>
      <c r="O85" s="2">
        <f>SUMIFS(Data[Value],Data[Account],$C85,Data[Date],"&gt;="&amp;O$4,Data[Date],"&lt;"&amp;EDATE(O$4,1))</f>
        <v>65388</v>
      </c>
      <c r="P85" s="2">
        <f>SUMIFS(Data[Value],Data[Account],$C85,Data[Date],"&gt;="&amp;P$4,Data[Date],"&lt;"&amp;EDATE(P$4,1))</f>
        <v>60826.9</v>
      </c>
      <c r="Q85" s="2">
        <f>SUMIFS(Data[Value],Data[Account],$C85,Data[Date],"&gt;="&amp;Q$4,Data[Date],"&lt;"&amp;EDATE(Q$4,1))</f>
        <v>25000</v>
      </c>
      <c r="R85" s="2">
        <f>SUMIFS(Data[Value],Data[Account],$C85,Data[Date],"&gt;="&amp;R$4,Data[Date],"&lt;"&amp;EDATE(R$4,1))</f>
        <v>0</v>
      </c>
      <c r="S85" s="2">
        <f>SUMIFS(Data[Value],Data[Account],$C85,Data[Date],"&gt;="&amp;S$4,Data[Date],"&lt;"&amp;EDATE(S$4,1))</f>
        <v>71619</v>
      </c>
      <c r="T85" s="2">
        <f>SUMIFS(Data[Value],Data[Account],$C85,Data[Date],"&gt;="&amp;T$4,Data[Date],"&lt;"&amp;EDATE(T$4,1))</f>
        <v>30691</v>
      </c>
      <c r="U85" s="2">
        <f>SUMIFS(Data[Value],Data[Account],$C85,Data[Date],"&gt;="&amp;U$4,Data[Date],"&lt;"&amp;EDATE(U$4,1))</f>
        <v>56792</v>
      </c>
      <c r="V85" s="2">
        <f>SUMIFS(Data[Value],Data[Account],$C85,Data[Date],"&gt;="&amp;V$4,Data[Date],"&lt;"&amp;EDATE(V$4,1))</f>
        <v>40000</v>
      </c>
      <c r="W85" s="2">
        <f>SUMIFS(Data[Value],Data[Account],$C85,Data[Date],"&gt;="&amp;W$4,Data[Date],"&lt;"&amp;EDATE(W$4,1))</f>
        <v>0</v>
      </c>
      <c r="X85" s="2">
        <f>SUMIFS(Data[Value],Data[Account],$C85,Data[Date],"&gt;="&amp;X$4,Data[Date],"&lt;"&amp;EDATE(X$4,1))</f>
        <v>0</v>
      </c>
      <c r="Y85" s="2">
        <f>SUMIFS(Data[Value],Data[Account],$C85,Data[Date],"&gt;="&amp;Y$4,Data[Date],"&lt;"&amp;EDATE(Y$4,1))</f>
        <v>0</v>
      </c>
      <c r="Z85" s="2">
        <f>SUMIFS(Data[Value],Data[Account],$C85,Data[Date],"&gt;="&amp;Z$4,Data[Date],"&lt;"&amp;EDATE(Z$4,1))</f>
        <v>0</v>
      </c>
      <c r="AA85" s="2">
        <f>SUMIFS(Data[Value],Data[Account],$C85,Data[Date],"&gt;="&amp;AA$4,Data[Date],"&lt;"&amp;EDATE(AA$4,1))</f>
        <v>0</v>
      </c>
      <c r="AB85" s="2">
        <f>SUMIFS(Data[Value],Data[Account],$C85,Data[Date],"&gt;="&amp;AB$4,Data[Date],"&lt;"&amp;EDATE(AB$4,1))</f>
        <v>0</v>
      </c>
    </row>
    <row r="86" spans="2:28" x14ac:dyDescent="0.25">
      <c r="B86" s="3">
        <f>OrdersByAcc!B86</f>
        <v>82</v>
      </c>
      <c r="C86" t="str">
        <f>OrdersByAcc!C86</f>
        <v>Management Health Systems</v>
      </c>
      <c r="D86" s="2">
        <f t="shared" si="1"/>
        <v>4387056.9800000004</v>
      </c>
      <c r="E86" s="2">
        <f>SUMIFS(Data[Value],Data[Account],$C86,Data[Date],"&gt;="&amp;E$4,Data[Date],"&lt;"&amp;EDATE(E$4,1))</f>
        <v>0</v>
      </c>
      <c r="F86" s="2">
        <f>SUMIFS(Data[Value],Data[Account],$C86,Data[Date],"&gt;="&amp;F$4,Data[Date],"&lt;"&amp;EDATE(F$4,1))</f>
        <v>0</v>
      </c>
      <c r="G86" s="2">
        <f>SUMIFS(Data[Value],Data[Account],$C86,Data[Date],"&gt;="&amp;G$4,Data[Date],"&lt;"&amp;EDATE(G$4,1))</f>
        <v>0</v>
      </c>
      <c r="H86" s="2">
        <f>SUMIFS(Data[Value],Data[Account],$C86,Data[Date],"&gt;="&amp;H$4,Data[Date],"&lt;"&amp;EDATE(H$4,1))</f>
        <v>0</v>
      </c>
      <c r="I86" s="2">
        <f>SUMIFS(Data[Value],Data[Account],$C86,Data[Date],"&gt;="&amp;I$4,Data[Date],"&lt;"&amp;EDATE(I$4,1))</f>
        <v>0</v>
      </c>
      <c r="J86" s="2">
        <f>SUMIFS(Data[Value],Data[Account],$C86,Data[Date],"&gt;="&amp;J$4,Data[Date],"&lt;"&amp;EDATE(J$4,1))</f>
        <v>0</v>
      </c>
      <c r="K86" s="2">
        <f>SUMIFS(Data[Value],Data[Account],$C86,Data[Date],"&gt;="&amp;K$4,Data[Date],"&lt;"&amp;EDATE(K$4,1))</f>
        <v>0</v>
      </c>
      <c r="L86" s="2">
        <f>SUMIFS(Data[Value],Data[Account],$C86,Data[Date],"&gt;="&amp;L$4,Data[Date],"&lt;"&amp;EDATE(L$4,1))</f>
        <v>0</v>
      </c>
      <c r="M86" s="2">
        <f>SUMIFS(Data[Value],Data[Account],$C86,Data[Date],"&gt;="&amp;M$4,Data[Date],"&lt;"&amp;EDATE(M$4,1))</f>
        <v>0</v>
      </c>
      <c r="N86" s="2">
        <f>SUMIFS(Data[Value],Data[Account],$C86,Data[Date],"&gt;="&amp;N$4,Data[Date],"&lt;"&amp;EDATE(N$4,1))</f>
        <v>119600</v>
      </c>
      <c r="O86" s="2">
        <f>SUMIFS(Data[Value],Data[Account],$C86,Data[Date],"&gt;="&amp;O$4,Data[Date],"&lt;"&amp;EDATE(O$4,1))</f>
        <v>0</v>
      </c>
      <c r="P86" s="2">
        <f>SUMIFS(Data[Value],Data[Account],$C86,Data[Date],"&gt;="&amp;P$4,Data[Date],"&lt;"&amp;EDATE(P$4,1))</f>
        <v>2080</v>
      </c>
      <c r="Q86" s="2">
        <f>SUMIFS(Data[Value],Data[Account],$C86,Data[Date],"&gt;="&amp;Q$4,Data[Date],"&lt;"&amp;EDATE(Q$4,1))</f>
        <v>51000</v>
      </c>
      <c r="R86" s="2">
        <f>SUMIFS(Data[Value],Data[Account],$C86,Data[Date],"&gt;="&amp;R$4,Data[Date],"&lt;"&amp;EDATE(R$4,1))</f>
        <v>1946580</v>
      </c>
      <c r="S86" s="2">
        <f>SUMIFS(Data[Value],Data[Account],$C86,Data[Date],"&gt;="&amp;S$4,Data[Date],"&lt;"&amp;EDATE(S$4,1))</f>
        <v>4175</v>
      </c>
      <c r="T86" s="2">
        <f>SUMIFS(Data[Value],Data[Account],$C86,Data[Date],"&gt;="&amp;T$4,Data[Date],"&lt;"&amp;EDATE(T$4,1))</f>
        <v>13933.32</v>
      </c>
      <c r="U86" s="2">
        <f>SUMIFS(Data[Value],Data[Account],$C86,Data[Date],"&gt;="&amp;U$4,Data[Date],"&lt;"&amp;EDATE(U$4,1))</f>
        <v>0</v>
      </c>
      <c r="V86" s="2">
        <f>SUMIFS(Data[Value],Data[Account],$C86,Data[Date],"&gt;="&amp;V$4,Data[Date],"&lt;"&amp;EDATE(V$4,1))</f>
        <v>835476</v>
      </c>
      <c r="W86" s="2">
        <f>SUMIFS(Data[Value],Data[Account],$C86,Data[Date],"&gt;="&amp;W$4,Data[Date],"&lt;"&amp;EDATE(W$4,1))</f>
        <v>780825</v>
      </c>
      <c r="X86" s="2">
        <f>SUMIFS(Data[Value],Data[Account],$C86,Data[Date],"&gt;="&amp;X$4,Data[Date],"&lt;"&amp;EDATE(X$4,1))</f>
        <v>173617.66</v>
      </c>
      <c r="Y86" s="2">
        <f>SUMIFS(Data[Value],Data[Account],$C86,Data[Date],"&gt;="&amp;Y$4,Data[Date],"&lt;"&amp;EDATE(Y$4,1))</f>
        <v>459770</v>
      </c>
      <c r="Z86" s="2">
        <f>SUMIFS(Data[Value],Data[Account],$C86,Data[Date],"&gt;="&amp;Z$4,Data[Date],"&lt;"&amp;EDATE(Z$4,1))</f>
        <v>0</v>
      </c>
      <c r="AA86" s="2">
        <f>SUMIFS(Data[Value],Data[Account],$C86,Data[Date],"&gt;="&amp;AA$4,Data[Date],"&lt;"&amp;EDATE(AA$4,1))</f>
        <v>0</v>
      </c>
      <c r="AB86" s="2">
        <f>SUMIFS(Data[Value],Data[Account],$C86,Data[Date],"&gt;="&amp;AB$4,Data[Date],"&lt;"&amp;EDATE(AB$4,1))</f>
        <v>0</v>
      </c>
    </row>
    <row r="87" spans="2:28" x14ac:dyDescent="0.25">
      <c r="B87" s="3">
        <f>OrdersByAcc!B87</f>
        <v>83</v>
      </c>
      <c r="C87" t="str">
        <f>OrdersByAcc!C87</f>
        <v>Western Digital Technologies</v>
      </c>
      <c r="D87" s="2">
        <f t="shared" si="1"/>
        <v>102685</v>
      </c>
      <c r="E87" s="2">
        <f>SUMIFS(Data[Value],Data[Account],$C87,Data[Date],"&gt;="&amp;E$4,Data[Date],"&lt;"&amp;EDATE(E$4,1))</f>
        <v>0</v>
      </c>
      <c r="F87" s="2">
        <f>SUMIFS(Data[Value],Data[Account],$C87,Data[Date],"&gt;="&amp;F$4,Data[Date],"&lt;"&amp;EDATE(F$4,1))</f>
        <v>0</v>
      </c>
      <c r="G87" s="2">
        <f>SUMIFS(Data[Value],Data[Account],$C87,Data[Date],"&gt;="&amp;G$4,Data[Date],"&lt;"&amp;EDATE(G$4,1))</f>
        <v>0</v>
      </c>
      <c r="H87" s="2">
        <f>SUMIFS(Data[Value],Data[Account],$C87,Data[Date],"&gt;="&amp;H$4,Data[Date],"&lt;"&amp;EDATE(H$4,1))</f>
        <v>0</v>
      </c>
      <c r="I87" s="2">
        <f>SUMIFS(Data[Value],Data[Account],$C87,Data[Date],"&gt;="&amp;I$4,Data[Date],"&lt;"&amp;EDATE(I$4,1))</f>
        <v>0</v>
      </c>
      <c r="J87" s="2">
        <f>SUMIFS(Data[Value],Data[Account],$C87,Data[Date],"&gt;="&amp;J$4,Data[Date],"&lt;"&amp;EDATE(J$4,1))</f>
        <v>0</v>
      </c>
      <c r="K87" s="2">
        <f>SUMIFS(Data[Value],Data[Account],$C87,Data[Date],"&gt;="&amp;K$4,Data[Date],"&lt;"&amp;EDATE(K$4,1))</f>
        <v>0</v>
      </c>
      <c r="L87" s="2">
        <f>SUMIFS(Data[Value],Data[Account],$C87,Data[Date],"&gt;="&amp;L$4,Data[Date],"&lt;"&amp;EDATE(L$4,1))</f>
        <v>0</v>
      </c>
      <c r="M87" s="2">
        <f>SUMIFS(Data[Value],Data[Account],$C87,Data[Date],"&gt;="&amp;M$4,Data[Date],"&lt;"&amp;EDATE(M$4,1))</f>
        <v>0</v>
      </c>
      <c r="N87" s="2">
        <f>SUMIFS(Data[Value],Data[Account],$C87,Data[Date],"&gt;="&amp;N$4,Data[Date],"&lt;"&amp;EDATE(N$4,1))</f>
        <v>10887</v>
      </c>
      <c r="O87" s="2">
        <f>SUMIFS(Data[Value],Data[Account],$C87,Data[Date],"&gt;="&amp;O$4,Data[Date],"&lt;"&amp;EDATE(O$4,1))</f>
        <v>8200</v>
      </c>
      <c r="P87" s="2">
        <f>SUMIFS(Data[Value],Data[Account],$C87,Data[Date],"&gt;="&amp;P$4,Data[Date],"&lt;"&amp;EDATE(P$4,1))</f>
        <v>23987</v>
      </c>
      <c r="Q87" s="2">
        <f>SUMIFS(Data[Value],Data[Account],$C87,Data[Date],"&gt;="&amp;Q$4,Data[Date],"&lt;"&amp;EDATE(Q$4,1))</f>
        <v>17443</v>
      </c>
      <c r="R87" s="2">
        <f>SUMIFS(Data[Value],Data[Account],$C87,Data[Date],"&gt;="&amp;R$4,Data[Date],"&lt;"&amp;EDATE(R$4,1))</f>
        <v>27296</v>
      </c>
      <c r="S87" s="2">
        <f>SUMIFS(Data[Value],Data[Account],$C87,Data[Date],"&gt;="&amp;S$4,Data[Date],"&lt;"&amp;EDATE(S$4,1))</f>
        <v>0</v>
      </c>
      <c r="T87" s="2">
        <f>SUMIFS(Data[Value],Data[Account],$C87,Data[Date],"&gt;="&amp;T$4,Data[Date],"&lt;"&amp;EDATE(T$4,1))</f>
        <v>0</v>
      </c>
      <c r="U87" s="2">
        <f>SUMIFS(Data[Value],Data[Account],$C87,Data[Date],"&gt;="&amp;U$4,Data[Date],"&lt;"&amp;EDATE(U$4,1))</f>
        <v>0</v>
      </c>
      <c r="V87" s="2">
        <f>SUMIFS(Data[Value],Data[Account],$C87,Data[Date],"&gt;="&amp;V$4,Data[Date],"&lt;"&amp;EDATE(V$4,1))</f>
        <v>0</v>
      </c>
      <c r="W87" s="2">
        <f>SUMIFS(Data[Value],Data[Account],$C87,Data[Date],"&gt;="&amp;W$4,Data[Date],"&lt;"&amp;EDATE(W$4,1))</f>
        <v>0</v>
      </c>
      <c r="X87" s="2">
        <f>SUMIFS(Data[Value],Data[Account],$C87,Data[Date],"&gt;="&amp;X$4,Data[Date],"&lt;"&amp;EDATE(X$4,1))</f>
        <v>0</v>
      </c>
      <c r="Y87" s="2">
        <f>SUMIFS(Data[Value],Data[Account],$C87,Data[Date],"&gt;="&amp;Y$4,Data[Date],"&lt;"&amp;EDATE(Y$4,1))</f>
        <v>14872</v>
      </c>
      <c r="Z87" s="2">
        <f>SUMIFS(Data[Value],Data[Account],$C87,Data[Date],"&gt;="&amp;Z$4,Data[Date],"&lt;"&amp;EDATE(Z$4,1))</f>
        <v>0</v>
      </c>
      <c r="AA87" s="2">
        <f>SUMIFS(Data[Value],Data[Account],$C87,Data[Date],"&gt;="&amp;AA$4,Data[Date],"&lt;"&amp;EDATE(AA$4,1))</f>
        <v>0</v>
      </c>
      <c r="AB87" s="2">
        <f>SUMIFS(Data[Value],Data[Account],$C87,Data[Date],"&gt;="&amp;AB$4,Data[Date],"&lt;"&amp;EDATE(AB$4,1))</f>
        <v>0</v>
      </c>
    </row>
    <row r="88" spans="2:28" x14ac:dyDescent="0.25">
      <c r="B88" s="3">
        <f>OrdersByAcc!B88</f>
        <v>84</v>
      </c>
      <c r="C88" t="str">
        <f>OrdersByAcc!C88</f>
        <v>The Boston Consulting Group</v>
      </c>
      <c r="D88" s="2">
        <f t="shared" si="1"/>
        <v>84038</v>
      </c>
      <c r="E88" s="2">
        <f>SUMIFS(Data[Value],Data[Account],$C88,Data[Date],"&gt;="&amp;E$4,Data[Date],"&lt;"&amp;EDATE(E$4,1))</f>
        <v>0</v>
      </c>
      <c r="F88" s="2">
        <f>SUMIFS(Data[Value],Data[Account],$C88,Data[Date],"&gt;="&amp;F$4,Data[Date],"&lt;"&amp;EDATE(F$4,1))</f>
        <v>0</v>
      </c>
      <c r="G88" s="2">
        <f>SUMIFS(Data[Value],Data[Account],$C88,Data[Date],"&gt;="&amp;G$4,Data[Date],"&lt;"&amp;EDATE(G$4,1))</f>
        <v>0</v>
      </c>
      <c r="H88" s="2">
        <f>SUMIFS(Data[Value],Data[Account],$C88,Data[Date],"&gt;="&amp;H$4,Data[Date],"&lt;"&amp;EDATE(H$4,1))</f>
        <v>0</v>
      </c>
      <c r="I88" s="2">
        <f>SUMIFS(Data[Value],Data[Account],$C88,Data[Date],"&gt;="&amp;I$4,Data[Date],"&lt;"&amp;EDATE(I$4,1))</f>
        <v>0</v>
      </c>
      <c r="J88" s="2">
        <f>SUMIFS(Data[Value],Data[Account],$C88,Data[Date],"&gt;="&amp;J$4,Data[Date],"&lt;"&amp;EDATE(J$4,1))</f>
        <v>0</v>
      </c>
      <c r="K88" s="2">
        <f>SUMIFS(Data[Value],Data[Account],$C88,Data[Date],"&gt;="&amp;K$4,Data[Date],"&lt;"&amp;EDATE(K$4,1))</f>
        <v>0</v>
      </c>
      <c r="L88" s="2">
        <f>SUMIFS(Data[Value],Data[Account],$C88,Data[Date],"&gt;="&amp;L$4,Data[Date],"&lt;"&amp;EDATE(L$4,1))</f>
        <v>0</v>
      </c>
      <c r="M88" s="2">
        <f>SUMIFS(Data[Value],Data[Account],$C88,Data[Date],"&gt;="&amp;M$4,Data[Date],"&lt;"&amp;EDATE(M$4,1))</f>
        <v>0</v>
      </c>
      <c r="N88" s="2">
        <f>SUMIFS(Data[Value],Data[Account],$C88,Data[Date],"&gt;="&amp;N$4,Data[Date],"&lt;"&amp;EDATE(N$4,1))</f>
        <v>27480</v>
      </c>
      <c r="O88" s="2">
        <f>SUMIFS(Data[Value],Data[Account],$C88,Data[Date],"&gt;="&amp;O$4,Data[Date],"&lt;"&amp;EDATE(O$4,1))</f>
        <v>4513</v>
      </c>
      <c r="P88" s="2">
        <f>SUMIFS(Data[Value],Data[Account],$C88,Data[Date],"&gt;="&amp;P$4,Data[Date],"&lt;"&amp;EDATE(P$4,1))</f>
        <v>8000</v>
      </c>
      <c r="Q88" s="2">
        <f>SUMIFS(Data[Value],Data[Account],$C88,Data[Date],"&gt;="&amp;Q$4,Data[Date],"&lt;"&amp;EDATE(Q$4,1))</f>
        <v>0</v>
      </c>
      <c r="R88" s="2">
        <f>SUMIFS(Data[Value],Data[Account],$C88,Data[Date],"&gt;="&amp;R$4,Data[Date],"&lt;"&amp;EDATE(R$4,1))</f>
        <v>19045</v>
      </c>
      <c r="S88" s="2">
        <f>SUMIFS(Data[Value],Data[Account],$C88,Data[Date],"&gt;="&amp;S$4,Data[Date],"&lt;"&amp;EDATE(S$4,1))</f>
        <v>25000</v>
      </c>
      <c r="T88" s="2">
        <f>SUMIFS(Data[Value],Data[Account],$C88,Data[Date],"&gt;="&amp;T$4,Data[Date],"&lt;"&amp;EDATE(T$4,1))</f>
        <v>0</v>
      </c>
      <c r="U88" s="2">
        <f>SUMIFS(Data[Value],Data[Account],$C88,Data[Date],"&gt;="&amp;U$4,Data[Date],"&lt;"&amp;EDATE(U$4,1))</f>
        <v>0</v>
      </c>
      <c r="V88" s="2">
        <f>SUMIFS(Data[Value],Data[Account],$C88,Data[Date],"&gt;="&amp;V$4,Data[Date],"&lt;"&amp;EDATE(V$4,1))</f>
        <v>0</v>
      </c>
      <c r="W88" s="2">
        <f>SUMIFS(Data[Value],Data[Account],$C88,Data[Date],"&gt;="&amp;W$4,Data[Date],"&lt;"&amp;EDATE(W$4,1))</f>
        <v>0</v>
      </c>
      <c r="X88" s="2">
        <f>SUMIFS(Data[Value],Data[Account],$C88,Data[Date],"&gt;="&amp;X$4,Data[Date],"&lt;"&amp;EDATE(X$4,1))</f>
        <v>0</v>
      </c>
      <c r="Y88" s="2">
        <f>SUMIFS(Data[Value],Data[Account],$C88,Data[Date],"&gt;="&amp;Y$4,Data[Date],"&lt;"&amp;EDATE(Y$4,1))</f>
        <v>0</v>
      </c>
      <c r="Z88" s="2">
        <f>SUMIFS(Data[Value],Data[Account],$C88,Data[Date],"&gt;="&amp;Z$4,Data[Date],"&lt;"&amp;EDATE(Z$4,1))</f>
        <v>0</v>
      </c>
      <c r="AA88" s="2">
        <f>SUMIFS(Data[Value],Data[Account],$C88,Data[Date],"&gt;="&amp;AA$4,Data[Date],"&lt;"&amp;EDATE(AA$4,1))</f>
        <v>0</v>
      </c>
      <c r="AB88" s="2">
        <f>SUMIFS(Data[Value],Data[Account],$C88,Data[Date],"&gt;="&amp;AB$4,Data[Date],"&lt;"&amp;EDATE(AB$4,1))</f>
        <v>0</v>
      </c>
    </row>
    <row r="89" spans="2:28" x14ac:dyDescent="0.25">
      <c r="B89" s="3">
        <f>OrdersByAcc!B89</f>
        <v>85</v>
      </c>
      <c r="C89" t="str">
        <f>OrdersByAcc!C89</f>
        <v>Advanced Micro Devices</v>
      </c>
      <c r="D89" s="2">
        <f t="shared" si="1"/>
        <v>1635141.68</v>
      </c>
      <c r="E89" s="2">
        <f>SUMIFS(Data[Value],Data[Account],$C89,Data[Date],"&gt;="&amp;E$4,Data[Date],"&lt;"&amp;EDATE(E$4,1))</f>
        <v>0</v>
      </c>
      <c r="F89" s="2">
        <f>SUMIFS(Data[Value],Data[Account],$C89,Data[Date],"&gt;="&amp;F$4,Data[Date],"&lt;"&amp;EDATE(F$4,1))</f>
        <v>0</v>
      </c>
      <c r="G89" s="2">
        <f>SUMIFS(Data[Value],Data[Account],$C89,Data[Date],"&gt;="&amp;G$4,Data[Date],"&lt;"&amp;EDATE(G$4,1))</f>
        <v>0</v>
      </c>
      <c r="H89" s="2">
        <f>SUMIFS(Data[Value],Data[Account],$C89,Data[Date],"&gt;="&amp;H$4,Data[Date],"&lt;"&amp;EDATE(H$4,1))</f>
        <v>0</v>
      </c>
      <c r="I89" s="2">
        <f>SUMIFS(Data[Value],Data[Account],$C89,Data[Date],"&gt;="&amp;I$4,Data[Date],"&lt;"&amp;EDATE(I$4,1))</f>
        <v>0</v>
      </c>
      <c r="J89" s="2">
        <f>SUMIFS(Data[Value],Data[Account],$C89,Data[Date],"&gt;="&amp;J$4,Data[Date],"&lt;"&amp;EDATE(J$4,1))</f>
        <v>0</v>
      </c>
      <c r="K89" s="2">
        <f>SUMIFS(Data[Value],Data[Account],$C89,Data[Date],"&gt;="&amp;K$4,Data[Date],"&lt;"&amp;EDATE(K$4,1))</f>
        <v>0</v>
      </c>
      <c r="L89" s="2">
        <f>SUMIFS(Data[Value],Data[Account],$C89,Data[Date],"&gt;="&amp;L$4,Data[Date],"&lt;"&amp;EDATE(L$4,1))</f>
        <v>0</v>
      </c>
      <c r="M89" s="2">
        <f>SUMIFS(Data[Value],Data[Account],$C89,Data[Date],"&gt;="&amp;M$4,Data[Date],"&lt;"&amp;EDATE(M$4,1))</f>
        <v>0</v>
      </c>
      <c r="N89" s="2">
        <f>SUMIFS(Data[Value],Data[Account],$C89,Data[Date],"&gt;="&amp;N$4,Data[Date],"&lt;"&amp;EDATE(N$4,1))</f>
        <v>138900</v>
      </c>
      <c r="O89" s="2">
        <f>SUMIFS(Data[Value],Data[Account],$C89,Data[Date],"&gt;="&amp;O$4,Data[Date],"&lt;"&amp;EDATE(O$4,1))</f>
        <v>130000</v>
      </c>
      <c r="P89" s="2">
        <f>SUMIFS(Data[Value],Data[Account],$C89,Data[Date],"&gt;="&amp;P$4,Data[Date],"&lt;"&amp;EDATE(P$4,1))</f>
        <v>150961</v>
      </c>
      <c r="Q89" s="2">
        <f>SUMIFS(Data[Value],Data[Account],$C89,Data[Date],"&gt;="&amp;Q$4,Data[Date],"&lt;"&amp;EDATE(Q$4,1))</f>
        <v>164975</v>
      </c>
      <c r="R89" s="2">
        <f>SUMIFS(Data[Value],Data[Account],$C89,Data[Date],"&gt;="&amp;R$4,Data[Date],"&lt;"&amp;EDATE(R$4,1))</f>
        <v>129248</v>
      </c>
      <c r="S89" s="2">
        <f>SUMIFS(Data[Value],Data[Account],$C89,Data[Date],"&gt;="&amp;S$4,Data[Date],"&lt;"&amp;EDATE(S$4,1))</f>
        <v>130000</v>
      </c>
      <c r="T89" s="2">
        <f>SUMIFS(Data[Value],Data[Account],$C89,Data[Date],"&gt;="&amp;T$4,Data[Date],"&lt;"&amp;EDATE(T$4,1))</f>
        <v>267232</v>
      </c>
      <c r="U89" s="2">
        <f>SUMIFS(Data[Value],Data[Account],$C89,Data[Date],"&gt;="&amp;U$4,Data[Date],"&lt;"&amp;EDATE(U$4,1))</f>
        <v>208000</v>
      </c>
      <c r="V89" s="2">
        <f>SUMIFS(Data[Value],Data[Account],$C89,Data[Date],"&gt;="&amp;V$4,Data[Date],"&lt;"&amp;EDATE(V$4,1))</f>
        <v>65403</v>
      </c>
      <c r="W89" s="2">
        <f>SUMIFS(Data[Value],Data[Account],$C89,Data[Date],"&gt;="&amp;W$4,Data[Date],"&lt;"&amp;EDATE(W$4,1))</f>
        <v>65000</v>
      </c>
      <c r="X89" s="2">
        <f>SUMIFS(Data[Value],Data[Account],$C89,Data[Date],"&gt;="&amp;X$4,Data[Date],"&lt;"&amp;EDATE(X$4,1))</f>
        <v>75000</v>
      </c>
      <c r="Y89" s="2">
        <f>SUMIFS(Data[Value],Data[Account],$C89,Data[Date],"&gt;="&amp;Y$4,Data[Date],"&lt;"&amp;EDATE(Y$4,1))</f>
        <v>110422.68</v>
      </c>
      <c r="Z89" s="2">
        <f>SUMIFS(Data[Value],Data[Account],$C89,Data[Date],"&gt;="&amp;Z$4,Data[Date],"&lt;"&amp;EDATE(Z$4,1))</f>
        <v>0</v>
      </c>
      <c r="AA89" s="2">
        <f>SUMIFS(Data[Value],Data[Account],$C89,Data[Date],"&gt;="&amp;AA$4,Data[Date],"&lt;"&amp;EDATE(AA$4,1))</f>
        <v>0</v>
      </c>
      <c r="AB89" s="2">
        <f>SUMIFS(Data[Value],Data[Account],$C89,Data[Date],"&gt;="&amp;AB$4,Data[Date],"&lt;"&amp;EDATE(AB$4,1))</f>
        <v>0</v>
      </c>
    </row>
    <row r="90" spans="2:28" x14ac:dyDescent="0.25">
      <c r="B90" s="3">
        <f>OrdersByAcc!B90</f>
        <v>86</v>
      </c>
      <c r="C90" t="str">
        <f>OrdersByAcc!C90</f>
        <v>VM Ware</v>
      </c>
      <c r="D90" s="2">
        <f t="shared" si="1"/>
        <v>227917.25</v>
      </c>
      <c r="E90" s="2">
        <f>SUMIFS(Data[Value],Data[Account],$C90,Data[Date],"&gt;="&amp;E$4,Data[Date],"&lt;"&amp;EDATE(E$4,1))</f>
        <v>0</v>
      </c>
      <c r="F90" s="2">
        <f>SUMIFS(Data[Value],Data[Account],$C90,Data[Date],"&gt;="&amp;F$4,Data[Date],"&lt;"&amp;EDATE(F$4,1))</f>
        <v>0</v>
      </c>
      <c r="G90" s="2">
        <f>SUMIFS(Data[Value],Data[Account],$C90,Data[Date],"&gt;="&amp;G$4,Data[Date],"&lt;"&amp;EDATE(G$4,1))</f>
        <v>0</v>
      </c>
      <c r="H90" s="2">
        <f>SUMIFS(Data[Value],Data[Account],$C90,Data[Date],"&gt;="&amp;H$4,Data[Date],"&lt;"&amp;EDATE(H$4,1))</f>
        <v>0</v>
      </c>
      <c r="I90" s="2">
        <f>SUMIFS(Data[Value],Data[Account],$C90,Data[Date],"&gt;="&amp;I$4,Data[Date],"&lt;"&amp;EDATE(I$4,1))</f>
        <v>0</v>
      </c>
      <c r="J90" s="2">
        <f>SUMIFS(Data[Value],Data[Account],$C90,Data[Date],"&gt;="&amp;J$4,Data[Date],"&lt;"&amp;EDATE(J$4,1))</f>
        <v>0</v>
      </c>
      <c r="K90" s="2">
        <f>SUMIFS(Data[Value],Data[Account],$C90,Data[Date],"&gt;="&amp;K$4,Data[Date],"&lt;"&amp;EDATE(K$4,1))</f>
        <v>0</v>
      </c>
      <c r="L90" s="2">
        <f>SUMIFS(Data[Value],Data[Account],$C90,Data[Date],"&gt;="&amp;L$4,Data[Date],"&lt;"&amp;EDATE(L$4,1))</f>
        <v>0</v>
      </c>
      <c r="M90" s="2">
        <f>SUMIFS(Data[Value],Data[Account],$C90,Data[Date],"&gt;="&amp;M$4,Data[Date],"&lt;"&amp;EDATE(M$4,1))</f>
        <v>0</v>
      </c>
      <c r="N90" s="2">
        <f>SUMIFS(Data[Value],Data[Account],$C90,Data[Date],"&gt;="&amp;N$4,Data[Date],"&lt;"&amp;EDATE(N$4,1))</f>
        <v>0</v>
      </c>
      <c r="O90" s="2">
        <f>SUMIFS(Data[Value],Data[Account],$C90,Data[Date],"&gt;="&amp;O$4,Data[Date],"&lt;"&amp;EDATE(O$4,1))</f>
        <v>0</v>
      </c>
      <c r="P90" s="2">
        <f>SUMIFS(Data[Value],Data[Account],$C90,Data[Date],"&gt;="&amp;P$4,Data[Date],"&lt;"&amp;EDATE(P$4,1))</f>
        <v>28855</v>
      </c>
      <c r="Q90" s="2">
        <f>SUMIFS(Data[Value],Data[Account],$C90,Data[Date],"&gt;="&amp;Q$4,Data[Date],"&lt;"&amp;EDATE(Q$4,1))</f>
        <v>12860</v>
      </c>
      <c r="R90" s="2">
        <f>SUMIFS(Data[Value],Data[Account],$C90,Data[Date],"&gt;="&amp;R$4,Data[Date],"&lt;"&amp;EDATE(R$4,1))</f>
        <v>12000</v>
      </c>
      <c r="S90" s="2">
        <f>SUMIFS(Data[Value],Data[Account],$C90,Data[Date],"&gt;="&amp;S$4,Data[Date],"&lt;"&amp;EDATE(S$4,1))</f>
        <v>18925</v>
      </c>
      <c r="T90" s="2">
        <f>SUMIFS(Data[Value],Data[Account],$C90,Data[Date],"&gt;="&amp;T$4,Data[Date],"&lt;"&amp;EDATE(T$4,1))</f>
        <v>21516</v>
      </c>
      <c r="U90" s="2">
        <f>SUMIFS(Data[Value],Data[Account],$C90,Data[Date],"&gt;="&amp;U$4,Data[Date],"&lt;"&amp;EDATE(U$4,1))</f>
        <v>54592</v>
      </c>
      <c r="V90" s="2">
        <f>SUMIFS(Data[Value],Data[Account],$C90,Data[Date],"&gt;="&amp;V$4,Data[Date],"&lt;"&amp;EDATE(V$4,1))</f>
        <v>25611.4</v>
      </c>
      <c r="W90" s="2">
        <f>SUMIFS(Data[Value],Data[Account],$C90,Data[Date],"&gt;="&amp;W$4,Data[Date],"&lt;"&amp;EDATE(W$4,1))</f>
        <v>23037</v>
      </c>
      <c r="X90" s="2">
        <f>SUMIFS(Data[Value],Data[Account],$C90,Data[Date],"&gt;="&amp;X$4,Data[Date],"&lt;"&amp;EDATE(X$4,1))</f>
        <v>6270.85</v>
      </c>
      <c r="Y90" s="2">
        <f>SUMIFS(Data[Value],Data[Account],$C90,Data[Date],"&gt;="&amp;Y$4,Data[Date],"&lt;"&amp;EDATE(Y$4,1))</f>
        <v>24250</v>
      </c>
      <c r="Z90" s="2">
        <f>SUMIFS(Data[Value],Data[Account],$C90,Data[Date],"&gt;="&amp;Z$4,Data[Date],"&lt;"&amp;EDATE(Z$4,1))</f>
        <v>0</v>
      </c>
      <c r="AA90" s="2">
        <f>SUMIFS(Data[Value],Data[Account],$C90,Data[Date],"&gt;="&amp;AA$4,Data[Date],"&lt;"&amp;EDATE(AA$4,1))</f>
        <v>0</v>
      </c>
      <c r="AB90" s="2">
        <f>SUMIFS(Data[Value],Data[Account],$C90,Data[Date],"&gt;="&amp;AB$4,Data[Date],"&lt;"&amp;EDATE(AB$4,1))</f>
        <v>0</v>
      </c>
    </row>
    <row r="91" spans="2:28" x14ac:dyDescent="0.25">
      <c r="B91" s="3">
        <f>OrdersByAcc!B91</f>
        <v>87</v>
      </c>
      <c r="C91" t="str">
        <f>OrdersByAcc!C91</f>
        <v>Oath Holdings</v>
      </c>
      <c r="D91" s="2">
        <f t="shared" si="1"/>
        <v>2685990</v>
      </c>
      <c r="E91" s="2">
        <f>SUMIFS(Data[Value],Data[Account],$C91,Data[Date],"&gt;="&amp;E$4,Data[Date],"&lt;"&amp;EDATE(E$4,1))</f>
        <v>0</v>
      </c>
      <c r="F91" s="2">
        <f>SUMIFS(Data[Value],Data[Account],$C91,Data[Date],"&gt;="&amp;F$4,Data[Date],"&lt;"&amp;EDATE(F$4,1))</f>
        <v>0</v>
      </c>
      <c r="G91" s="2">
        <f>SUMIFS(Data[Value],Data[Account],$C91,Data[Date],"&gt;="&amp;G$4,Data[Date],"&lt;"&amp;EDATE(G$4,1))</f>
        <v>0</v>
      </c>
      <c r="H91" s="2">
        <f>SUMIFS(Data[Value],Data[Account],$C91,Data[Date],"&gt;="&amp;H$4,Data[Date],"&lt;"&amp;EDATE(H$4,1))</f>
        <v>0</v>
      </c>
      <c r="I91" s="2">
        <f>SUMIFS(Data[Value],Data[Account],$C91,Data[Date],"&gt;="&amp;I$4,Data[Date],"&lt;"&amp;EDATE(I$4,1))</f>
        <v>0</v>
      </c>
      <c r="J91" s="2">
        <f>SUMIFS(Data[Value],Data[Account],$C91,Data[Date],"&gt;="&amp;J$4,Data[Date],"&lt;"&amp;EDATE(J$4,1))</f>
        <v>0</v>
      </c>
      <c r="K91" s="2">
        <f>SUMIFS(Data[Value],Data[Account],$C91,Data[Date],"&gt;="&amp;K$4,Data[Date],"&lt;"&amp;EDATE(K$4,1))</f>
        <v>0</v>
      </c>
      <c r="L91" s="2">
        <f>SUMIFS(Data[Value],Data[Account],$C91,Data[Date],"&gt;="&amp;L$4,Data[Date],"&lt;"&amp;EDATE(L$4,1))</f>
        <v>0</v>
      </c>
      <c r="M91" s="2">
        <f>SUMIFS(Data[Value],Data[Account],$C91,Data[Date],"&gt;="&amp;M$4,Data[Date],"&lt;"&amp;EDATE(M$4,1))</f>
        <v>0</v>
      </c>
      <c r="N91" s="2">
        <f>SUMIFS(Data[Value],Data[Account],$C91,Data[Date],"&gt;="&amp;N$4,Data[Date],"&lt;"&amp;EDATE(N$4,1))</f>
        <v>0</v>
      </c>
      <c r="O91" s="2">
        <f>SUMIFS(Data[Value],Data[Account],$C91,Data[Date],"&gt;="&amp;O$4,Data[Date],"&lt;"&amp;EDATE(O$4,1))</f>
        <v>0</v>
      </c>
      <c r="P91" s="2">
        <f>SUMIFS(Data[Value],Data[Account],$C91,Data[Date],"&gt;="&amp;P$4,Data[Date],"&lt;"&amp;EDATE(P$4,1))</f>
        <v>177139</v>
      </c>
      <c r="Q91" s="2">
        <f>SUMIFS(Data[Value],Data[Account],$C91,Data[Date],"&gt;="&amp;Q$4,Data[Date],"&lt;"&amp;EDATE(Q$4,1))</f>
        <v>19240</v>
      </c>
      <c r="R91" s="2">
        <f>SUMIFS(Data[Value],Data[Account],$C91,Data[Date],"&gt;="&amp;R$4,Data[Date],"&lt;"&amp;EDATE(R$4,1))</f>
        <v>268570</v>
      </c>
      <c r="S91" s="2">
        <f>SUMIFS(Data[Value],Data[Account],$C91,Data[Date],"&gt;="&amp;S$4,Data[Date],"&lt;"&amp;EDATE(S$4,1))</f>
        <v>326720</v>
      </c>
      <c r="T91" s="2">
        <f>SUMIFS(Data[Value],Data[Account],$C91,Data[Date],"&gt;="&amp;T$4,Data[Date],"&lt;"&amp;EDATE(T$4,1))</f>
        <v>311080</v>
      </c>
      <c r="U91" s="2">
        <f>SUMIFS(Data[Value],Data[Account],$C91,Data[Date],"&gt;="&amp;U$4,Data[Date],"&lt;"&amp;EDATE(U$4,1))</f>
        <v>245860</v>
      </c>
      <c r="V91" s="2">
        <f>SUMIFS(Data[Value],Data[Account],$C91,Data[Date],"&gt;="&amp;V$4,Data[Date],"&lt;"&amp;EDATE(V$4,1))</f>
        <v>240315</v>
      </c>
      <c r="W91" s="2">
        <f>SUMIFS(Data[Value],Data[Account],$C91,Data[Date],"&gt;="&amp;W$4,Data[Date],"&lt;"&amp;EDATE(W$4,1))</f>
        <v>343634.5</v>
      </c>
      <c r="X91" s="2">
        <f>SUMIFS(Data[Value],Data[Account],$C91,Data[Date],"&gt;="&amp;X$4,Data[Date],"&lt;"&amp;EDATE(X$4,1))</f>
        <v>413261.5</v>
      </c>
      <c r="Y91" s="2">
        <f>SUMIFS(Data[Value],Data[Account],$C91,Data[Date],"&gt;="&amp;Y$4,Data[Date],"&lt;"&amp;EDATE(Y$4,1))</f>
        <v>340170</v>
      </c>
      <c r="Z91" s="2">
        <f>SUMIFS(Data[Value],Data[Account],$C91,Data[Date],"&gt;="&amp;Z$4,Data[Date],"&lt;"&amp;EDATE(Z$4,1))</f>
        <v>0</v>
      </c>
      <c r="AA91" s="2">
        <f>SUMIFS(Data[Value],Data[Account],$C91,Data[Date],"&gt;="&amp;AA$4,Data[Date],"&lt;"&amp;EDATE(AA$4,1))</f>
        <v>0</v>
      </c>
      <c r="AB91" s="2">
        <f>SUMIFS(Data[Value],Data[Account],$C91,Data[Date],"&gt;="&amp;AB$4,Data[Date],"&lt;"&amp;EDATE(AB$4,1))</f>
        <v>0</v>
      </c>
    </row>
    <row r="92" spans="2:28" x14ac:dyDescent="0.25">
      <c r="B92" s="3">
        <f>OrdersByAcc!B92</f>
        <v>88</v>
      </c>
      <c r="C92" t="str">
        <f>OrdersByAcc!C92</f>
        <v>Juniper Networks</v>
      </c>
      <c r="D92" s="2">
        <f t="shared" si="1"/>
        <v>271645.5</v>
      </c>
      <c r="E92" s="2">
        <f>SUMIFS(Data[Value],Data[Account],$C92,Data[Date],"&gt;="&amp;E$4,Data[Date],"&lt;"&amp;EDATE(E$4,1))</f>
        <v>0</v>
      </c>
      <c r="F92" s="2">
        <f>SUMIFS(Data[Value],Data[Account],$C92,Data[Date],"&gt;="&amp;F$4,Data[Date],"&lt;"&amp;EDATE(F$4,1))</f>
        <v>0</v>
      </c>
      <c r="G92" s="2">
        <f>SUMIFS(Data[Value],Data[Account],$C92,Data[Date],"&gt;="&amp;G$4,Data[Date],"&lt;"&amp;EDATE(G$4,1))</f>
        <v>0</v>
      </c>
      <c r="H92" s="2">
        <f>SUMIFS(Data[Value],Data[Account],$C92,Data[Date],"&gt;="&amp;H$4,Data[Date],"&lt;"&amp;EDATE(H$4,1))</f>
        <v>0</v>
      </c>
      <c r="I92" s="2">
        <f>SUMIFS(Data[Value],Data[Account],$C92,Data[Date],"&gt;="&amp;I$4,Data[Date],"&lt;"&amp;EDATE(I$4,1))</f>
        <v>0</v>
      </c>
      <c r="J92" s="2">
        <f>SUMIFS(Data[Value],Data[Account],$C92,Data[Date],"&gt;="&amp;J$4,Data[Date],"&lt;"&amp;EDATE(J$4,1))</f>
        <v>0</v>
      </c>
      <c r="K92" s="2">
        <f>SUMIFS(Data[Value],Data[Account],$C92,Data[Date],"&gt;="&amp;K$4,Data[Date],"&lt;"&amp;EDATE(K$4,1))</f>
        <v>0</v>
      </c>
      <c r="L92" s="2">
        <f>SUMIFS(Data[Value],Data[Account],$C92,Data[Date],"&gt;="&amp;L$4,Data[Date],"&lt;"&amp;EDATE(L$4,1))</f>
        <v>0</v>
      </c>
      <c r="M92" s="2">
        <f>SUMIFS(Data[Value],Data[Account],$C92,Data[Date],"&gt;="&amp;M$4,Data[Date],"&lt;"&amp;EDATE(M$4,1))</f>
        <v>0</v>
      </c>
      <c r="N92" s="2">
        <f>SUMIFS(Data[Value],Data[Account],$C92,Data[Date],"&gt;="&amp;N$4,Data[Date],"&lt;"&amp;EDATE(N$4,1))</f>
        <v>0</v>
      </c>
      <c r="O92" s="2">
        <f>SUMIFS(Data[Value],Data[Account],$C92,Data[Date],"&gt;="&amp;O$4,Data[Date],"&lt;"&amp;EDATE(O$4,1))</f>
        <v>0</v>
      </c>
      <c r="P92" s="2">
        <f>SUMIFS(Data[Value],Data[Account],$C92,Data[Date],"&gt;="&amp;P$4,Data[Date],"&lt;"&amp;EDATE(P$4,1))</f>
        <v>33000</v>
      </c>
      <c r="Q92" s="2">
        <f>SUMIFS(Data[Value],Data[Account],$C92,Data[Date],"&gt;="&amp;Q$4,Data[Date],"&lt;"&amp;EDATE(Q$4,1))</f>
        <v>15000</v>
      </c>
      <c r="R92" s="2">
        <f>SUMIFS(Data[Value],Data[Account],$C92,Data[Date],"&gt;="&amp;R$4,Data[Date],"&lt;"&amp;EDATE(R$4,1))</f>
        <v>61086</v>
      </c>
      <c r="S92" s="2">
        <f>SUMIFS(Data[Value],Data[Account],$C92,Data[Date],"&gt;="&amp;S$4,Data[Date],"&lt;"&amp;EDATE(S$4,1))</f>
        <v>42608</v>
      </c>
      <c r="T92" s="2">
        <f>SUMIFS(Data[Value],Data[Account],$C92,Data[Date],"&gt;="&amp;T$4,Data[Date],"&lt;"&amp;EDATE(T$4,1))</f>
        <v>15000</v>
      </c>
      <c r="U92" s="2">
        <f>SUMIFS(Data[Value],Data[Account],$C92,Data[Date],"&gt;="&amp;U$4,Data[Date],"&lt;"&amp;EDATE(U$4,1))</f>
        <v>20000</v>
      </c>
      <c r="V92" s="2">
        <f>SUMIFS(Data[Value],Data[Account],$C92,Data[Date],"&gt;="&amp;V$4,Data[Date],"&lt;"&amp;EDATE(V$4,1))</f>
        <v>26569</v>
      </c>
      <c r="W92" s="2">
        <f>SUMIFS(Data[Value],Data[Account],$C92,Data[Date],"&gt;="&amp;W$4,Data[Date],"&lt;"&amp;EDATE(W$4,1))</f>
        <v>24719</v>
      </c>
      <c r="X92" s="2">
        <f>SUMIFS(Data[Value],Data[Account],$C92,Data[Date],"&gt;="&amp;X$4,Data[Date],"&lt;"&amp;EDATE(X$4,1))</f>
        <v>33663.5</v>
      </c>
      <c r="Y92" s="2">
        <f>SUMIFS(Data[Value],Data[Account],$C92,Data[Date],"&gt;="&amp;Y$4,Data[Date],"&lt;"&amp;EDATE(Y$4,1))</f>
        <v>0</v>
      </c>
      <c r="Z92" s="2">
        <f>SUMIFS(Data[Value],Data[Account],$C92,Data[Date],"&gt;="&amp;Z$4,Data[Date],"&lt;"&amp;EDATE(Z$4,1))</f>
        <v>0</v>
      </c>
      <c r="AA92" s="2">
        <f>SUMIFS(Data[Value],Data[Account],$C92,Data[Date],"&gt;="&amp;AA$4,Data[Date],"&lt;"&amp;EDATE(AA$4,1))</f>
        <v>0</v>
      </c>
      <c r="AB92" s="2">
        <f>SUMIFS(Data[Value],Data[Account],$C92,Data[Date],"&gt;="&amp;AB$4,Data[Date],"&lt;"&amp;EDATE(AB$4,1))</f>
        <v>0</v>
      </c>
    </row>
    <row r="93" spans="2:28" x14ac:dyDescent="0.25">
      <c r="B93" s="3">
        <f>OrdersByAcc!B93</f>
        <v>89</v>
      </c>
      <c r="C93" t="str">
        <f>OrdersByAcc!C93</f>
        <v>Wayfair</v>
      </c>
      <c r="D93" s="2">
        <f t="shared" si="1"/>
        <v>1763.2</v>
      </c>
      <c r="E93" s="2">
        <f>SUMIFS(Data[Value],Data[Account],$C93,Data[Date],"&gt;="&amp;E$4,Data[Date],"&lt;"&amp;EDATE(E$4,1))</f>
        <v>0</v>
      </c>
      <c r="F93" s="2">
        <f>SUMIFS(Data[Value],Data[Account],$C93,Data[Date],"&gt;="&amp;F$4,Data[Date],"&lt;"&amp;EDATE(F$4,1))</f>
        <v>0</v>
      </c>
      <c r="G93" s="2">
        <f>SUMIFS(Data[Value],Data[Account],$C93,Data[Date],"&gt;="&amp;G$4,Data[Date],"&lt;"&amp;EDATE(G$4,1))</f>
        <v>0</v>
      </c>
      <c r="H93" s="2">
        <f>SUMIFS(Data[Value],Data[Account],$C93,Data[Date],"&gt;="&amp;H$4,Data[Date],"&lt;"&amp;EDATE(H$4,1))</f>
        <v>0</v>
      </c>
      <c r="I93" s="2">
        <f>SUMIFS(Data[Value],Data[Account],$C93,Data[Date],"&gt;="&amp;I$4,Data[Date],"&lt;"&amp;EDATE(I$4,1))</f>
        <v>0</v>
      </c>
      <c r="J93" s="2">
        <f>SUMIFS(Data[Value],Data[Account],$C93,Data[Date],"&gt;="&amp;J$4,Data[Date],"&lt;"&amp;EDATE(J$4,1))</f>
        <v>0</v>
      </c>
      <c r="K93" s="2">
        <f>SUMIFS(Data[Value],Data[Account],$C93,Data[Date],"&gt;="&amp;K$4,Data[Date],"&lt;"&amp;EDATE(K$4,1))</f>
        <v>0</v>
      </c>
      <c r="L93" s="2">
        <f>SUMIFS(Data[Value],Data[Account],$C93,Data[Date],"&gt;="&amp;L$4,Data[Date],"&lt;"&amp;EDATE(L$4,1))</f>
        <v>0</v>
      </c>
      <c r="M93" s="2">
        <f>SUMIFS(Data[Value],Data[Account],$C93,Data[Date],"&gt;="&amp;M$4,Data[Date],"&lt;"&amp;EDATE(M$4,1))</f>
        <v>0</v>
      </c>
      <c r="N93" s="2">
        <f>SUMIFS(Data[Value],Data[Account],$C93,Data[Date],"&gt;="&amp;N$4,Data[Date],"&lt;"&amp;EDATE(N$4,1))</f>
        <v>0</v>
      </c>
      <c r="O93" s="2">
        <f>SUMIFS(Data[Value],Data[Account],$C93,Data[Date],"&gt;="&amp;O$4,Data[Date],"&lt;"&amp;EDATE(O$4,1))</f>
        <v>0</v>
      </c>
      <c r="P93" s="2">
        <f>SUMIFS(Data[Value],Data[Account],$C93,Data[Date],"&gt;="&amp;P$4,Data[Date],"&lt;"&amp;EDATE(P$4,1))</f>
        <v>489.6</v>
      </c>
      <c r="Q93" s="2">
        <f>SUMIFS(Data[Value],Data[Account],$C93,Data[Date],"&gt;="&amp;Q$4,Data[Date],"&lt;"&amp;EDATE(Q$4,1))</f>
        <v>489.6</v>
      </c>
      <c r="R93" s="2">
        <f>SUMIFS(Data[Value],Data[Account],$C93,Data[Date],"&gt;="&amp;R$4,Data[Date],"&lt;"&amp;EDATE(R$4,1))</f>
        <v>784</v>
      </c>
      <c r="S93" s="2">
        <f>SUMIFS(Data[Value],Data[Account],$C93,Data[Date],"&gt;="&amp;S$4,Data[Date],"&lt;"&amp;EDATE(S$4,1))</f>
        <v>0</v>
      </c>
      <c r="T93" s="2">
        <f>SUMIFS(Data[Value],Data[Account],$C93,Data[Date],"&gt;="&amp;T$4,Data[Date],"&lt;"&amp;EDATE(T$4,1))</f>
        <v>0</v>
      </c>
      <c r="U93" s="2">
        <f>SUMIFS(Data[Value],Data[Account],$C93,Data[Date],"&gt;="&amp;U$4,Data[Date],"&lt;"&amp;EDATE(U$4,1))</f>
        <v>0</v>
      </c>
      <c r="V93" s="2">
        <f>SUMIFS(Data[Value],Data[Account],$C93,Data[Date],"&gt;="&amp;V$4,Data[Date],"&lt;"&amp;EDATE(V$4,1))</f>
        <v>0</v>
      </c>
      <c r="W93" s="2">
        <f>SUMIFS(Data[Value],Data[Account],$C93,Data[Date],"&gt;="&amp;W$4,Data[Date],"&lt;"&amp;EDATE(W$4,1))</f>
        <v>0</v>
      </c>
      <c r="X93" s="2">
        <f>SUMIFS(Data[Value],Data[Account],$C93,Data[Date],"&gt;="&amp;X$4,Data[Date],"&lt;"&amp;EDATE(X$4,1))</f>
        <v>0</v>
      </c>
      <c r="Y93" s="2">
        <f>SUMIFS(Data[Value],Data[Account],$C93,Data[Date],"&gt;="&amp;Y$4,Data[Date],"&lt;"&amp;EDATE(Y$4,1))</f>
        <v>0</v>
      </c>
      <c r="Z93" s="2">
        <f>SUMIFS(Data[Value],Data[Account],$C93,Data[Date],"&gt;="&amp;Z$4,Data[Date],"&lt;"&amp;EDATE(Z$4,1))</f>
        <v>0</v>
      </c>
      <c r="AA93" s="2">
        <f>SUMIFS(Data[Value],Data[Account],$C93,Data[Date],"&gt;="&amp;AA$4,Data[Date],"&lt;"&amp;EDATE(AA$4,1))</f>
        <v>0</v>
      </c>
      <c r="AB93" s="2">
        <f>SUMIFS(Data[Value],Data[Account],$C93,Data[Date],"&gt;="&amp;AB$4,Data[Date],"&lt;"&amp;EDATE(AB$4,1))</f>
        <v>0</v>
      </c>
    </row>
    <row r="94" spans="2:28" x14ac:dyDescent="0.25">
      <c r="B94" s="3">
        <f>OrdersByAcc!B94</f>
        <v>90</v>
      </c>
      <c r="C94" t="str">
        <f>OrdersByAcc!C94</f>
        <v>Doordash</v>
      </c>
      <c r="D94" s="2">
        <f t="shared" si="1"/>
        <v>29591.5</v>
      </c>
      <c r="E94" s="2">
        <f>SUMIFS(Data[Value],Data[Account],$C94,Data[Date],"&gt;="&amp;E$4,Data[Date],"&lt;"&amp;EDATE(E$4,1))</f>
        <v>0</v>
      </c>
      <c r="F94" s="2">
        <f>SUMIFS(Data[Value],Data[Account],$C94,Data[Date],"&gt;="&amp;F$4,Data[Date],"&lt;"&amp;EDATE(F$4,1))</f>
        <v>0</v>
      </c>
      <c r="G94" s="2">
        <f>SUMIFS(Data[Value],Data[Account],$C94,Data[Date],"&gt;="&amp;G$4,Data[Date],"&lt;"&amp;EDATE(G$4,1))</f>
        <v>0</v>
      </c>
      <c r="H94" s="2">
        <f>SUMIFS(Data[Value],Data[Account],$C94,Data[Date],"&gt;="&amp;H$4,Data[Date],"&lt;"&amp;EDATE(H$4,1))</f>
        <v>0</v>
      </c>
      <c r="I94" s="2">
        <f>SUMIFS(Data[Value],Data[Account],$C94,Data[Date],"&gt;="&amp;I$4,Data[Date],"&lt;"&amp;EDATE(I$4,1))</f>
        <v>0</v>
      </c>
      <c r="J94" s="2">
        <f>SUMIFS(Data[Value],Data[Account],$C94,Data[Date],"&gt;="&amp;J$4,Data[Date],"&lt;"&amp;EDATE(J$4,1))</f>
        <v>0</v>
      </c>
      <c r="K94" s="2">
        <f>SUMIFS(Data[Value],Data[Account],$C94,Data[Date],"&gt;="&amp;K$4,Data[Date],"&lt;"&amp;EDATE(K$4,1))</f>
        <v>0</v>
      </c>
      <c r="L94" s="2">
        <f>SUMIFS(Data[Value],Data[Account],$C94,Data[Date],"&gt;="&amp;L$4,Data[Date],"&lt;"&amp;EDATE(L$4,1))</f>
        <v>0</v>
      </c>
      <c r="M94" s="2">
        <f>SUMIFS(Data[Value],Data[Account],$C94,Data[Date],"&gt;="&amp;M$4,Data[Date],"&lt;"&amp;EDATE(M$4,1))</f>
        <v>0</v>
      </c>
      <c r="N94" s="2">
        <f>SUMIFS(Data[Value],Data[Account],$C94,Data[Date],"&gt;="&amp;N$4,Data[Date],"&lt;"&amp;EDATE(N$4,1))</f>
        <v>0</v>
      </c>
      <c r="O94" s="2">
        <f>SUMIFS(Data[Value],Data[Account],$C94,Data[Date],"&gt;="&amp;O$4,Data[Date],"&lt;"&amp;EDATE(O$4,1))</f>
        <v>0</v>
      </c>
      <c r="P94" s="2">
        <f>SUMIFS(Data[Value],Data[Account],$C94,Data[Date],"&gt;="&amp;P$4,Data[Date],"&lt;"&amp;EDATE(P$4,1))</f>
        <v>10753.5</v>
      </c>
      <c r="Q94" s="2">
        <f>SUMIFS(Data[Value],Data[Account],$C94,Data[Date],"&gt;="&amp;Q$4,Data[Date],"&lt;"&amp;EDATE(Q$4,1))</f>
        <v>12080</v>
      </c>
      <c r="R94" s="2">
        <f>SUMIFS(Data[Value],Data[Account],$C94,Data[Date],"&gt;="&amp;R$4,Data[Date],"&lt;"&amp;EDATE(R$4,1))</f>
        <v>6758</v>
      </c>
      <c r="S94" s="2">
        <f>SUMIFS(Data[Value],Data[Account],$C94,Data[Date],"&gt;="&amp;S$4,Data[Date],"&lt;"&amp;EDATE(S$4,1))</f>
        <v>0</v>
      </c>
      <c r="T94" s="2">
        <f>SUMIFS(Data[Value],Data[Account],$C94,Data[Date],"&gt;="&amp;T$4,Data[Date],"&lt;"&amp;EDATE(T$4,1))</f>
        <v>0</v>
      </c>
      <c r="U94" s="2">
        <f>SUMIFS(Data[Value],Data[Account],$C94,Data[Date],"&gt;="&amp;U$4,Data[Date],"&lt;"&amp;EDATE(U$4,1))</f>
        <v>0</v>
      </c>
      <c r="V94" s="2">
        <f>SUMIFS(Data[Value],Data[Account],$C94,Data[Date],"&gt;="&amp;V$4,Data[Date],"&lt;"&amp;EDATE(V$4,1))</f>
        <v>0</v>
      </c>
      <c r="W94" s="2">
        <f>SUMIFS(Data[Value],Data[Account],$C94,Data[Date],"&gt;="&amp;W$4,Data[Date],"&lt;"&amp;EDATE(W$4,1))</f>
        <v>0</v>
      </c>
      <c r="X94" s="2">
        <f>SUMIFS(Data[Value],Data[Account],$C94,Data[Date],"&gt;="&amp;X$4,Data[Date],"&lt;"&amp;EDATE(X$4,1))</f>
        <v>0</v>
      </c>
      <c r="Y94" s="2">
        <f>SUMIFS(Data[Value],Data[Account],$C94,Data[Date],"&gt;="&amp;Y$4,Data[Date],"&lt;"&amp;EDATE(Y$4,1))</f>
        <v>0</v>
      </c>
      <c r="Z94" s="2">
        <f>SUMIFS(Data[Value],Data[Account],$C94,Data[Date],"&gt;="&amp;Z$4,Data[Date],"&lt;"&amp;EDATE(Z$4,1))</f>
        <v>0</v>
      </c>
      <c r="AA94" s="2">
        <f>SUMIFS(Data[Value],Data[Account],$C94,Data[Date],"&gt;="&amp;AA$4,Data[Date],"&lt;"&amp;EDATE(AA$4,1))</f>
        <v>0</v>
      </c>
      <c r="AB94" s="2">
        <f>SUMIFS(Data[Value],Data[Account],$C94,Data[Date],"&gt;="&amp;AB$4,Data[Date],"&lt;"&amp;EDATE(AB$4,1))</f>
        <v>0</v>
      </c>
    </row>
    <row r="95" spans="2:28" x14ac:dyDescent="0.25">
      <c r="B95" s="3">
        <f>OrdersByAcc!B95</f>
        <v>91</v>
      </c>
      <c r="C95" t="str">
        <f>OrdersByAcc!C95</f>
        <v>Palo Alto Networks</v>
      </c>
      <c r="D95" s="2">
        <f t="shared" si="1"/>
        <v>42970.1</v>
      </c>
      <c r="E95" s="2">
        <f>SUMIFS(Data[Value],Data[Account],$C95,Data[Date],"&gt;="&amp;E$4,Data[Date],"&lt;"&amp;EDATE(E$4,1))</f>
        <v>0</v>
      </c>
      <c r="F95" s="2">
        <f>SUMIFS(Data[Value],Data[Account],$C95,Data[Date],"&gt;="&amp;F$4,Data[Date],"&lt;"&amp;EDATE(F$4,1))</f>
        <v>0</v>
      </c>
      <c r="G95" s="2">
        <f>SUMIFS(Data[Value],Data[Account],$C95,Data[Date],"&gt;="&amp;G$4,Data[Date],"&lt;"&amp;EDATE(G$4,1))</f>
        <v>0</v>
      </c>
      <c r="H95" s="2">
        <f>SUMIFS(Data[Value],Data[Account],$C95,Data[Date],"&gt;="&amp;H$4,Data[Date],"&lt;"&amp;EDATE(H$4,1))</f>
        <v>0</v>
      </c>
      <c r="I95" s="2">
        <f>SUMIFS(Data[Value],Data[Account],$C95,Data[Date],"&gt;="&amp;I$4,Data[Date],"&lt;"&amp;EDATE(I$4,1))</f>
        <v>0</v>
      </c>
      <c r="J95" s="2">
        <f>SUMIFS(Data[Value],Data[Account],$C95,Data[Date],"&gt;="&amp;J$4,Data[Date],"&lt;"&amp;EDATE(J$4,1))</f>
        <v>0</v>
      </c>
      <c r="K95" s="2">
        <f>SUMIFS(Data[Value],Data[Account],$C95,Data[Date],"&gt;="&amp;K$4,Data[Date],"&lt;"&amp;EDATE(K$4,1))</f>
        <v>0</v>
      </c>
      <c r="L95" s="2">
        <f>SUMIFS(Data[Value],Data[Account],$C95,Data[Date],"&gt;="&amp;L$4,Data[Date],"&lt;"&amp;EDATE(L$4,1))</f>
        <v>0</v>
      </c>
      <c r="M95" s="2">
        <f>SUMIFS(Data[Value],Data[Account],$C95,Data[Date],"&gt;="&amp;M$4,Data[Date],"&lt;"&amp;EDATE(M$4,1))</f>
        <v>0</v>
      </c>
      <c r="N95" s="2">
        <f>SUMIFS(Data[Value],Data[Account],$C95,Data[Date],"&gt;="&amp;N$4,Data[Date],"&lt;"&amp;EDATE(N$4,1))</f>
        <v>0</v>
      </c>
      <c r="O95" s="2">
        <f>SUMIFS(Data[Value],Data[Account],$C95,Data[Date],"&gt;="&amp;O$4,Data[Date],"&lt;"&amp;EDATE(O$4,1))</f>
        <v>0</v>
      </c>
      <c r="P95" s="2">
        <f>SUMIFS(Data[Value],Data[Account],$C95,Data[Date],"&gt;="&amp;P$4,Data[Date],"&lt;"&amp;EDATE(P$4,1))</f>
        <v>18257.099999999999</v>
      </c>
      <c r="Q95" s="2">
        <f>SUMIFS(Data[Value],Data[Account],$C95,Data[Date],"&gt;="&amp;Q$4,Data[Date],"&lt;"&amp;EDATE(Q$4,1))</f>
        <v>16442</v>
      </c>
      <c r="R95" s="2">
        <f>SUMIFS(Data[Value],Data[Account],$C95,Data[Date],"&gt;="&amp;R$4,Data[Date],"&lt;"&amp;EDATE(R$4,1))</f>
        <v>8271</v>
      </c>
      <c r="S95" s="2">
        <f>SUMIFS(Data[Value],Data[Account],$C95,Data[Date],"&gt;="&amp;S$4,Data[Date],"&lt;"&amp;EDATE(S$4,1))</f>
        <v>0</v>
      </c>
      <c r="T95" s="2">
        <f>SUMIFS(Data[Value],Data[Account],$C95,Data[Date],"&gt;="&amp;T$4,Data[Date],"&lt;"&amp;EDATE(T$4,1))</f>
        <v>0</v>
      </c>
      <c r="U95" s="2">
        <f>SUMIFS(Data[Value],Data[Account],$C95,Data[Date],"&gt;="&amp;U$4,Data[Date],"&lt;"&amp;EDATE(U$4,1))</f>
        <v>0</v>
      </c>
      <c r="V95" s="2">
        <f>SUMIFS(Data[Value],Data[Account],$C95,Data[Date],"&gt;="&amp;V$4,Data[Date],"&lt;"&amp;EDATE(V$4,1))</f>
        <v>0</v>
      </c>
      <c r="W95" s="2">
        <f>SUMIFS(Data[Value],Data[Account],$C95,Data[Date],"&gt;="&amp;W$4,Data[Date],"&lt;"&amp;EDATE(W$4,1))</f>
        <v>0</v>
      </c>
      <c r="X95" s="2">
        <f>SUMIFS(Data[Value],Data[Account],$C95,Data[Date],"&gt;="&amp;X$4,Data[Date],"&lt;"&amp;EDATE(X$4,1))</f>
        <v>0</v>
      </c>
      <c r="Y95" s="2">
        <f>SUMIFS(Data[Value],Data[Account],$C95,Data[Date],"&gt;="&amp;Y$4,Data[Date],"&lt;"&amp;EDATE(Y$4,1))</f>
        <v>0</v>
      </c>
      <c r="Z95" s="2">
        <f>SUMIFS(Data[Value],Data[Account],$C95,Data[Date],"&gt;="&amp;Z$4,Data[Date],"&lt;"&amp;EDATE(Z$4,1))</f>
        <v>0</v>
      </c>
      <c r="AA95" s="2">
        <f>SUMIFS(Data[Value],Data[Account],$C95,Data[Date],"&gt;="&amp;AA$4,Data[Date],"&lt;"&amp;EDATE(AA$4,1))</f>
        <v>0</v>
      </c>
      <c r="AB95" s="2">
        <f>SUMIFS(Data[Value],Data[Account],$C95,Data[Date],"&gt;="&amp;AB$4,Data[Date],"&lt;"&amp;EDATE(AB$4,1))</f>
        <v>0</v>
      </c>
    </row>
    <row r="96" spans="2:28" x14ac:dyDescent="0.25">
      <c r="B96" s="3">
        <f>OrdersByAcc!B96</f>
        <v>92</v>
      </c>
      <c r="C96" t="str">
        <f>OrdersByAcc!C96</f>
        <v>Charles Schwab And Company</v>
      </c>
      <c r="D96" s="2">
        <f t="shared" si="1"/>
        <v>49720.6</v>
      </c>
      <c r="E96" s="2">
        <f>SUMIFS(Data[Value],Data[Account],$C96,Data[Date],"&gt;="&amp;E$4,Data[Date],"&lt;"&amp;EDATE(E$4,1))</f>
        <v>0</v>
      </c>
      <c r="F96" s="2">
        <f>SUMIFS(Data[Value],Data[Account],$C96,Data[Date],"&gt;="&amp;F$4,Data[Date],"&lt;"&amp;EDATE(F$4,1))</f>
        <v>0</v>
      </c>
      <c r="G96" s="2">
        <f>SUMIFS(Data[Value],Data[Account],$C96,Data[Date],"&gt;="&amp;G$4,Data[Date],"&lt;"&amp;EDATE(G$4,1))</f>
        <v>0</v>
      </c>
      <c r="H96" s="2">
        <f>SUMIFS(Data[Value],Data[Account],$C96,Data[Date],"&gt;="&amp;H$4,Data[Date],"&lt;"&amp;EDATE(H$4,1))</f>
        <v>0</v>
      </c>
      <c r="I96" s="2">
        <f>SUMIFS(Data[Value],Data[Account],$C96,Data[Date],"&gt;="&amp;I$4,Data[Date],"&lt;"&amp;EDATE(I$4,1))</f>
        <v>0</v>
      </c>
      <c r="J96" s="2">
        <f>SUMIFS(Data[Value],Data[Account],$C96,Data[Date],"&gt;="&amp;J$4,Data[Date],"&lt;"&amp;EDATE(J$4,1))</f>
        <v>0</v>
      </c>
      <c r="K96" s="2">
        <f>SUMIFS(Data[Value],Data[Account],$C96,Data[Date],"&gt;="&amp;K$4,Data[Date],"&lt;"&amp;EDATE(K$4,1))</f>
        <v>0</v>
      </c>
      <c r="L96" s="2">
        <f>SUMIFS(Data[Value],Data[Account],$C96,Data[Date],"&gt;="&amp;L$4,Data[Date],"&lt;"&amp;EDATE(L$4,1))</f>
        <v>0</v>
      </c>
      <c r="M96" s="2">
        <f>SUMIFS(Data[Value],Data[Account],$C96,Data[Date],"&gt;="&amp;M$4,Data[Date],"&lt;"&amp;EDATE(M$4,1))</f>
        <v>0</v>
      </c>
      <c r="N96" s="2">
        <f>SUMIFS(Data[Value],Data[Account],$C96,Data[Date],"&gt;="&amp;N$4,Data[Date],"&lt;"&amp;EDATE(N$4,1))</f>
        <v>0</v>
      </c>
      <c r="O96" s="2">
        <f>SUMIFS(Data[Value],Data[Account],$C96,Data[Date],"&gt;="&amp;O$4,Data[Date],"&lt;"&amp;EDATE(O$4,1))</f>
        <v>0</v>
      </c>
      <c r="P96" s="2">
        <f>SUMIFS(Data[Value],Data[Account],$C96,Data[Date],"&gt;="&amp;P$4,Data[Date],"&lt;"&amp;EDATE(P$4,1))</f>
        <v>9985.6</v>
      </c>
      <c r="Q96" s="2">
        <f>SUMIFS(Data[Value],Data[Account],$C96,Data[Date],"&gt;="&amp;Q$4,Data[Date],"&lt;"&amp;EDATE(Q$4,1))</f>
        <v>30540</v>
      </c>
      <c r="R96" s="2">
        <f>SUMIFS(Data[Value],Data[Account],$C96,Data[Date],"&gt;="&amp;R$4,Data[Date],"&lt;"&amp;EDATE(R$4,1))</f>
        <v>9195</v>
      </c>
      <c r="S96" s="2">
        <f>SUMIFS(Data[Value],Data[Account],$C96,Data[Date],"&gt;="&amp;S$4,Data[Date],"&lt;"&amp;EDATE(S$4,1))</f>
        <v>0</v>
      </c>
      <c r="T96" s="2">
        <f>SUMIFS(Data[Value],Data[Account],$C96,Data[Date],"&gt;="&amp;T$4,Data[Date],"&lt;"&amp;EDATE(T$4,1))</f>
        <v>0</v>
      </c>
      <c r="U96" s="2">
        <f>SUMIFS(Data[Value],Data[Account],$C96,Data[Date],"&gt;="&amp;U$4,Data[Date],"&lt;"&amp;EDATE(U$4,1))</f>
        <v>0</v>
      </c>
      <c r="V96" s="2">
        <f>SUMIFS(Data[Value],Data[Account],$C96,Data[Date],"&gt;="&amp;V$4,Data[Date],"&lt;"&amp;EDATE(V$4,1))</f>
        <v>0</v>
      </c>
      <c r="W96" s="2">
        <f>SUMIFS(Data[Value],Data[Account],$C96,Data[Date],"&gt;="&amp;W$4,Data[Date],"&lt;"&amp;EDATE(W$4,1))</f>
        <v>0</v>
      </c>
      <c r="X96" s="2">
        <f>SUMIFS(Data[Value],Data[Account],$C96,Data[Date],"&gt;="&amp;X$4,Data[Date],"&lt;"&amp;EDATE(X$4,1))</f>
        <v>0</v>
      </c>
      <c r="Y96" s="2">
        <f>SUMIFS(Data[Value],Data[Account],$C96,Data[Date],"&gt;="&amp;Y$4,Data[Date],"&lt;"&amp;EDATE(Y$4,1))</f>
        <v>0</v>
      </c>
      <c r="Z96" s="2">
        <f>SUMIFS(Data[Value],Data[Account],$C96,Data[Date],"&gt;="&amp;Z$4,Data[Date],"&lt;"&amp;EDATE(Z$4,1))</f>
        <v>0</v>
      </c>
      <c r="AA96" s="2">
        <f>SUMIFS(Data[Value],Data[Account],$C96,Data[Date],"&gt;="&amp;AA$4,Data[Date],"&lt;"&amp;EDATE(AA$4,1))</f>
        <v>0</v>
      </c>
      <c r="AB96" s="2">
        <f>SUMIFS(Data[Value],Data[Account],$C96,Data[Date],"&gt;="&amp;AB$4,Data[Date],"&lt;"&amp;EDATE(AB$4,1))</f>
        <v>0</v>
      </c>
    </row>
    <row r="97" spans="2:28" x14ac:dyDescent="0.25">
      <c r="B97" s="3">
        <f>OrdersByAcc!B97</f>
        <v>93</v>
      </c>
      <c r="C97" t="str">
        <f>OrdersByAcc!C97</f>
        <v>System Soft Technologies</v>
      </c>
      <c r="D97" s="2">
        <f t="shared" si="1"/>
        <v>15654.2</v>
      </c>
      <c r="E97" s="2">
        <f>SUMIFS(Data[Value],Data[Account],$C97,Data[Date],"&gt;="&amp;E$4,Data[Date],"&lt;"&amp;EDATE(E$4,1))</f>
        <v>0</v>
      </c>
      <c r="F97" s="2">
        <f>SUMIFS(Data[Value],Data[Account],$C97,Data[Date],"&gt;="&amp;F$4,Data[Date],"&lt;"&amp;EDATE(F$4,1))</f>
        <v>0</v>
      </c>
      <c r="G97" s="2">
        <f>SUMIFS(Data[Value],Data[Account],$C97,Data[Date],"&gt;="&amp;G$4,Data[Date],"&lt;"&amp;EDATE(G$4,1))</f>
        <v>0</v>
      </c>
      <c r="H97" s="2">
        <f>SUMIFS(Data[Value],Data[Account],$C97,Data[Date],"&gt;="&amp;H$4,Data[Date],"&lt;"&amp;EDATE(H$4,1))</f>
        <v>0</v>
      </c>
      <c r="I97" s="2">
        <f>SUMIFS(Data[Value],Data[Account],$C97,Data[Date],"&gt;="&amp;I$4,Data[Date],"&lt;"&amp;EDATE(I$4,1))</f>
        <v>0</v>
      </c>
      <c r="J97" s="2">
        <f>SUMIFS(Data[Value],Data[Account],$C97,Data[Date],"&gt;="&amp;J$4,Data[Date],"&lt;"&amp;EDATE(J$4,1))</f>
        <v>0</v>
      </c>
      <c r="K97" s="2">
        <f>SUMIFS(Data[Value],Data[Account],$C97,Data[Date],"&gt;="&amp;K$4,Data[Date],"&lt;"&amp;EDATE(K$4,1))</f>
        <v>0</v>
      </c>
      <c r="L97" s="2">
        <f>SUMIFS(Data[Value],Data[Account],$C97,Data[Date],"&gt;="&amp;L$4,Data[Date],"&lt;"&amp;EDATE(L$4,1))</f>
        <v>0</v>
      </c>
      <c r="M97" s="2">
        <f>SUMIFS(Data[Value],Data[Account],$C97,Data[Date],"&gt;="&amp;M$4,Data[Date],"&lt;"&amp;EDATE(M$4,1))</f>
        <v>0</v>
      </c>
      <c r="N97" s="2">
        <f>SUMIFS(Data[Value],Data[Account],$C97,Data[Date],"&gt;="&amp;N$4,Data[Date],"&lt;"&amp;EDATE(N$4,1))</f>
        <v>0</v>
      </c>
      <c r="O97" s="2">
        <f>SUMIFS(Data[Value],Data[Account],$C97,Data[Date],"&gt;="&amp;O$4,Data[Date],"&lt;"&amp;EDATE(O$4,1))</f>
        <v>0</v>
      </c>
      <c r="P97" s="2">
        <f>SUMIFS(Data[Value],Data[Account],$C97,Data[Date],"&gt;="&amp;P$4,Data[Date],"&lt;"&amp;EDATE(P$4,1))</f>
        <v>3089.2</v>
      </c>
      <c r="Q97" s="2">
        <f>SUMIFS(Data[Value],Data[Account],$C97,Data[Date],"&gt;="&amp;Q$4,Data[Date],"&lt;"&amp;EDATE(Q$4,1))</f>
        <v>8353</v>
      </c>
      <c r="R97" s="2">
        <f>SUMIFS(Data[Value],Data[Account],$C97,Data[Date],"&gt;="&amp;R$4,Data[Date],"&lt;"&amp;EDATE(R$4,1))</f>
        <v>4212</v>
      </c>
      <c r="S97" s="2">
        <f>SUMIFS(Data[Value],Data[Account],$C97,Data[Date],"&gt;="&amp;S$4,Data[Date],"&lt;"&amp;EDATE(S$4,1))</f>
        <v>0</v>
      </c>
      <c r="T97" s="2">
        <f>SUMIFS(Data[Value],Data[Account],$C97,Data[Date],"&gt;="&amp;T$4,Data[Date],"&lt;"&amp;EDATE(T$4,1))</f>
        <v>0</v>
      </c>
      <c r="U97" s="2">
        <f>SUMIFS(Data[Value],Data[Account],$C97,Data[Date],"&gt;="&amp;U$4,Data[Date],"&lt;"&amp;EDATE(U$4,1))</f>
        <v>0</v>
      </c>
      <c r="V97" s="2">
        <f>SUMIFS(Data[Value],Data[Account],$C97,Data[Date],"&gt;="&amp;V$4,Data[Date],"&lt;"&amp;EDATE(V$4,1))</f>
        <v>0</v>
      </c>
      <c r="W97" s="2">
        <f>SUMIFS(Data[Value],Data[Account],$C97,Data[Date],"&gt;="&amp;W$4,Data[Date],"&lt;"&amp;EDATE(W$4,1))</f>
        <v>0</v>
      </c>
      <c r="X97" s="2">
        <f>SUMIFS(Data[Value],Data[Account],$C97,Data[Date],"&gt;="&amp;X$4,Data[Date],"&lt;"&amp;EDATE(X$4,1))</f>
        <v>0</v>
      </c>
      <c r="Y97" s="2">
        <f>SUMIFS(Data[Value],Data[Account],$C97,Data[Date],"&gt;="&amp;Y$4,Data[Date],"&lt;"&amp;EDATE(Y$4,1))</f>
        <v>0</v>
      </c>
      <c r="Z97" s="2">
        <f>SUMIFS(Data[Value],Data[Account],$C97,Data[Date],"&gt;="&amp;Z$4,Data[Date],"&lt;"&amp;EDATE(Z$4,1))</f>
        <v>0</v>
      </c>
      <c r="AA97" s="2">
        <f>SUMIFS(Data[Value],Data[Account],$C97,Data[Date],"&gt;="&amp;AA$4,Data[Date],"&lt;"&amp;EDATE(AA$4,1))</f>
        <v>0</v>
      </c>
      <c r="AB97" s="2">
        <f>SUMIFS(Data[Value],Data[Account],$C97,Data[Date],"&gt;="&amp;AB$4,Data[Date],"&lt;"&amp;EDATE(AB$4,1))</f>
        <v>0</v>
      </c>
    </row>
    <row r="98" spans="2:28" x14ac:dyDescent="0.25">
      <c r="B98" s="3">
        <f>OrdersByAcc!B98</f>
        <v>94</v>
      </c>
      <c r="C98" t="str">
        <f>OrdersByAcc!C98</f>
        <v>Barclays Services</v>
      </c>
      <c r="D98" s="2">
        <f t="shared" si="1"/>
        <v>27585.9</v>
      </c>
      <c r="E98" s="2">
        <f>SUMIFS(Data[Value],Data[Account],$C98,Data[Date],"&gt;="&amp;E$4,Data[Date],"&lt;"&amp;EDATE(E$4,1))</f>
        <v>0</v>
      </c>
      <c r="F98" s="2">
        <f>SUMIFS(Data[Value],Data[Account],$C98,Data[Date],"&gt;="&amp;F$4,Data[Date],"&lt;"&amp;EDATE(F$4,1))</f>
        <v>0</v>
      </c>
      <c r="G98" s="2">
        <f>SUMIFS(Data[Value],Data[Account],$C98,Data[Date],"&gt;="&amp;G$4,Data[Date],"&lt;"&amp;EDATE(G$4,1))</f>
        <v>0</v>
      </c>
      <c r="H98" s="2">
        <f>SUMIFS(Data[Value],Data[Account],$C98,Data[Date],"&gt;="&amp;H$4,Data[Date],"&lt;"&amp;EDATE(H$4,1))</f>
        <v>0</v>
      </c>
      <c r="I98" s="2">
        <f>SUMIFS(Data[Value],Data[Account],$C98,Data[Date],"&gt;="&amp;I$4,Data[Date],"&lt;"&amp;EDATE(I$4,1))</f>
        <v>0</v>
      </c>
      <c r="J98" s="2">
        <f>SUMIFS(Data[Value],Data[Account],$C98,Data[Date],"&gt;="&amp;J$4,Data[Date],"&lt;"&amp;EDATE(J$4,1))</f>
        <v>0</v>
      </c>
      <c r="K98" s="2">
        <f>SUMIFS(Data[Value],Data[Account],$C98,Data[Date],"&gt;="&amp;K$4,Data[Date],"&lt;"&amp;EDATE(K$4,1))</f>
        <v>0</v>
      </c>
      <c r="L98" s="2">
        <f>SUMIFS(Data[Value],Data[Account],$C98,Data[Date],"&gt;="&amp;L$4,Data[Date],"&lt;"&amp;EDATE(L$4,1))</f>
        <v>0</v>
      </c>
      <c r="M98" s="2">
        <f>SUMIFS(Data[Value],Data[Account],$C98,Data[Date],"&gt;="&amp;M$4,Data[Date],"&lt;"&amp;EDATE(M$4,1))</f>
        <v>0</v>
      </c>
      <c r="N98" s="2">
        <f>SUMIFS(Data[Value],Data[Account],$C98,Data[Date],"&gt;="&amp;N$4,Data[Date],"&lt;"&amp;EDATE(N$4,1))</f>
        <v>0</v>
      </c>
      <c r="O98" s="2">
        <f>SUMIFS(Data[Value],Data[Account],$C98,Data[Date],"&gt;="&amp;O$4,Data[Date],"&lt;"&amp;EDATE(O$4,1))</f>
        <v>0</v>
      </c>
      <c r="P98" s="2">
        <f>SUMIFS(Data[Value],Data[Account],$C98,Data[Date],"&gt;="&amp;P$4,Data[Date],"&lt;"&amp;EDATE(P$4,1))</f>
        <v>3523.9</v>
      </c>
      <c r="Q98" s="2">
        <f>SUMIFS(Data[Value],Data[Account],$C98,Data[Date],"&gt;="&amp;Q$4,Data[Date],"&lt;"&amp;EDATE(Q$4,1))</f>
        <v>18954</v>
      </c>
      <c r="R98" s="2">
        <f>SUMIFS(Data[Value],Data[Account],$C98,Data[Date],"&gt;="&amp;R$4,Data[Date],"&lt;"&amp;EDATE(R$4,1))</f>
        <v>5108</v>
      </c>
      <c r="S98" s="2">
        <f>SUMIFS(Data[Value],Data[Account],$C98,Data[Date],"&gt;="&amp;S$4,Data[Date],"&lt;"&amp;EDATE(S$4,1))</f>
        <v>0</v>
      </c>
      <c r="T98" s="2">
        <f>SUMIFS(Data[Value],Data[Account],$C98,Data[Date],"&gt;="&amp;T$4,Data[Date],"&lt;"&amp;EDATE(T$4,1))</f>
        <v>0</v>
      </c>
      <c r="U98" s="2">
        <f>SUMIFS(Data[Value],Data[Account],$C98,Data[Date],"&gt;="&amp;U$4,Data[Date],"&lt;"&amp;EDATE(U$4,1))</f>
        <v>0</v>
      </c>
      <c r="V98" s="2">
        <f>SUMIFS(Data[Value],Data[Account],$C98,Data[Date],"&gt;="&amp;V$4,Data[Date],"&lt;"&amp;EDATE(V$4,1))</f>
        <v>0</v>
      </c>
      <c r="W98" s="2">
        <f>SUMIFS(Data[Value],Data[Account],$C98,Data[Date],"&gt;="&amp;W$4,Data[Date],"&lt;"&amp;EDATE(W$4,1))</f>
        <v>0</v>
      </c>
      <c r="X98" s="2">
        <f>SUMIFS(Data[Value],Data[Account],$C98,Data[Date],"&gt;="&amp;X$4,Data[Date],"&lt;"&amp;EDATE(X$4,1))</f>
        <v>0</v>
      </c>
      <c r="Y98" s="2">
        <f>SUMIFS(Data[Value],Data[Account],$C98,Data[Date],"&gt;="&amp;Y$4,Data[Date],"&lt;"&amp;EDATE(Y$4,1))</f>
        <v>0</v>
      </c>
      <c r="Z98" s="2">
        <f>SUMIFS(Data[Value],Data[Account],$C98,Data[Date],"&gt;="&amp;Z$4,Data[Date],"&lt;"&amp;EDATE(Z$4,1))</f>
        <v>0</v>
      </c>
      <c r="AA98" s="2">
        <f>SUMIFS(Data[Value],Data[Account],$C98,Data[Date],"&gt;="&amp;AA$4,Data[Date],"&lt;"&amp;EDATE(AA$4,1))</f>
        <v>0</v>
      </c>
      <c r="AB98" s="2">
        <f>SUMIFS(Data[Value],Data[Account],$C98,Data[Date],"&gt;="&amp;AB$4,Data[Date],"&lt;"&amp;EDATE(AB$4,1))</f>
        <v>0</v>
      </c>
    </row>
    <row r="99" spans="2:28" x14ac:dyDescent="0.25">
      <c r="B99" s="3">
        <f>OrdersByAcc!B99</f>
        <v>95</v>
      </c>
      <c r="C99" t="str">
        <f>OrdersByAcc!C99</f>
        <v>Expedia</v>
      </c>
      <c r="D99" s="2">
        <f t="shared" si="1"/>
        <v>135915.64000000001</v>
      </c>
      <c r="E99" s="2">
        <f>SUMIFS(Data[Value],Data[Account],$C99,Data[Date],"&gt;="&amp;E$4,Data[Date],"&lt;"&amp;EDATE(E$4,1))</f>
        <v>0</v>
      </c>
      <c r="F99" s="2">
        <f>SUMIFS(Data[Value],Data[Account],$C99,Data[Date],"&gt;="&amp;F$4,Data[Date],"&lt;"&amp;EDATE(F$4,1))</f>
        <v>0</v>
      </c>
      <c r="G99" s="2">
        <f>SUMIFS(Data[Value],Data[Account],$C99,Data[Date],"&gt;="&amp;G$4,Data[Date],"&lt;"&amp;EDATE(G$4,1))</f>
        <v>0</v>
      </c>
      <c r="H99" s="2">
        <f>SUMIFS(Data[Value],Data[Account],$C99,Data[Date],"&gt;="&amp;H$4,Data[Date],"&lt;"&amp;EDATE(H$4,1))</f>
        <v>0</v>
      </c>
      <c r="I99" s="2">
        <f>SUMIFS(Data[Value],Data[Account],$C99,Data[Date],"&gt;="&amp;I$4,Data[Date],"&lt;"&amp;EDATE(I$4,1))</f>
        <v>0</v>
      </c>
      <c r="J99" s="2">
        <f>SUMIFS(Data[Value],Data[Account],$C99,Data[Date],"&gt;="&amp;J$4,Data[Date],"&lt;"&amp;EDATE(J$4,1))</f>
        <v>0</v>
      </c>
      <c r="K99" s="2">
        <f>SUMIFS(Data[Value],Data[Account],$C99,Data[Date],"&gt;="&amp;K$4,Data[Date],"&lt;"&amp;EDATE(K$4,1))</f>
        <v>0</v>
      </c>
      <c r="L99" s="2">
        <f>SUMIFS(Data[Value],Data[Account],$C99,Data[Date],"&gt;="&amp;L$4,Data[Date],"&lt;"&amp;EDATE(L$4,1))</f>
        <v>0</v>
      </c>
      <c r="M99" s="2">
        <f>SUMIFS(Data[Value],Data[Account],$C99,Data[Date],"&gt;="&amp;M$4,Data[Date],"&lt;"&amp;EDATE(M$4,1))</f>
        <v>0</v>
      </c>
      <c r="N99" s="2">
        <f>SUMIFS(Data[Value],Data[Account],$C99,Data[Date],"&gt;="&amp;N$4,Data[Date],"&lt;"&amp;EDATE(N$4,1))</f>
        <v>0</v>
      </c>
      <c r="O99" s="2">
        <f>SUMIFS(Data[Value],Data[Account],$C99,Data[Date],"&gt;="&amp;O$4,Data[Date],"&lt;"&amp;EDATE(O$4,1))</f>
        <v>0</v>
      </c>
      <c r="P99" s="2">
        <f>SUMIFS(Data[Value],Data[Account],$C99,Data[Date],"&gt;="&amp;P$4,Data[Date],"&lt;"&amp;EDATE(P$4,1))</f>
        <v>0</v>
      </c>
      <c r="Q99" s="2">
        <f>SUMIFS(Data[Value],Data[Account],$C99,Data[Date],"&gt;="&amp;Q$4,Data[Date],"&lt;"&amp;EDATE(Q$4,1))</f>
        <v>17985</v>
      </c>
      <c r="R99" s="2">
        <f>SUMIFS(Data[Value],Data[Account],$C99,Data[Date],"&gt;="&amp;R$4,Data[Date],"&lt;"&amp;EDATE(R$4,1))</f>
        <v>21797</v>
      </c>
      <c r="S99" s="2">
        <f>SUMIFS(Data[Value],Data[Account],$C99,Data[Date],"&gt;="&amp;S$4,Data[Date],"&lt;"&amp;EDATE(S$4,1))</f>
        <v>14500</v>
      </c>
      <c r="T99" s="2">
        <f>SUMIFS(Data[Value],Data[Account],$C99,Data[Date],"&gt;="&amp;T$4,Data[Date],"&lt;"&amp;EDATE(T$4,1))</f>
        <v>10000</v>
      </c>
      <c r="U99" s="2">
        <f>SUMIFS(Data[Value],Data[Account],$C99,Data[Date],"&gt;="&amp;U$4,Data[Date],"&lt;"&amp;EDATE(U$4,1))</f>
        <v>20000</v>
      </c>
      <c r="V99" s="2">
        <f>SUMIFS(Data[Value],Data[Account],$C99,Data[Date],"&gt;="&amp;V$4,Data[Date],"&lt;"&amp;EDATE(V$4,1))</f>
        <v>0</v>
      </c>
      <c r="W99" s="2">
        <f>SUMIFS(Data[Value],Data[Account],$C99,Data[Date],"&gt;="&amp;W$4,Data[Date],"&lt;"&amp;EDATE(W$4,1))</f>
        <v>31284</v>
      </c>
      <c r="X99" s="2">
        <f>SUMIFS(Data[Value],Data[Account],$C99,Data[Date],"&gt;="&amp;X$4,Data[Date],"&lt;"&amp;EDATE(X$4,1))</f>
        <v>0</v>
      </c>
      <c r="Y99" s="2">
        <f>SUMIFS(Data[Value],Data[Account],$C99,Data[Date],"&gt;="&amp;Y$4,Data[Date],"&lt;"&amp;EDATE(Y$4,1))</f>
        <v>20349.64</v>
      </c>
      <c r="Z99" s="2">
        <f>SUMIFS(Data[Value],Data[Account],$C99,Data[Date],"&gt;="&amp;Z$4,Data[Date],"&lt;"&amp;EDATE(Z$4,1))</f>
        <v>0</v>
      </c>
      <c r="AA99" s="2">
        <f>SUMIFS(Data[Value],Data[Account],$C99,Data[Date],"&gt;="&amp;AA$4,Data[Date],"&lt;"&amp;EDATE(AA$4,1))</f>
        <v>0</v>
      </c>
      <c r="AB99" s="2">
        <f>SUMIFS(Data[Value],Data[Account],$C99,Data[Date],"&gt;="&amp;AB$4,Data[Date],"&lt;"&amp;EDATE(AB$4,1))</f>
        <v>0</v>
      </c>
    </row>
    <row r="100" spans="2:28" x14ac:dyDescent="0.25">
      <c r="B100" s="3">
        <f>OrdersByAcc!B100</f>
        <v>96</v>
      </c>
      <c r="C100" t="str">
        <f>OrdersByAcc!C100</f>
        <v>Hcl Global Systems</v>
      </c>
      <c r="D100" s="2">
        <f t="shared" si="1"/>
        <v>30000</v>
      </c>
      <c r="E100" s="2">
        <f>SUMIFS(Data[Value],Data[Account],$C100,Data[Date],"&gt;="&amp;E$4,Data[Date],"&lt;"&amp;EDATE(E$4,1))</f>
        <v>0</v>
      </c>
      <c r="F100" s="2">
        <f>SUMIFS(Data[Value],Data[Account],$C100,Data[Date],"&gt;="&amp;F$4,Data[Date],"&lt;"&amp;EDATE(F$4,1))</f>
        <v>0</v>
      </c>
      <c r="G100" s="2">
        <f>SUMIFS(Data[Value],Data[Account],$C100,Data[Date],"&gt;="&amp;G$4,Data[Date],"&lt;"&amp;EDATE(G$4,1))</f>
        <v>0</v>
      </c>
      <c r="H100" s="2">
        <f>SUMIFS(Data[Value],Data[Account],$C100,Data[Date],"&gt;="&amp;H$4,Data[Date],"&lt;"&amp;EDATE(H$4,1))</f>
        <v>0</v>
      </c>
      <c r="I100" s="2">
        <f>SUMIFS(Data[Value],Data[Account],$C100,Data[Date],"&gt;="&amp;I$4,Data[Date],"&lt;"&amp;EDATE(I$4,1))</f>
        <v>0</v>
      </c>
      <c r="J100" s="2">
        <f>SUMIFS(Data[Value],Data[Account],$C100,Data[Date],"&gt;="&amp;J$4,Data[Date],"&lt;"&amp;EDATE(J$4,1))</f>
        <v>0</v>
      </c>
      <c r="K100" s="2">
        <f>SUMIFS(Data[Value],Data[Account],$C100,Data[Date],"&gt;="&amp;K$4,Data[Date],"&lt;"&amp;EDATE(K$4,1))</f>
        <v>0</v>
      </c>
      <c r="L100" s="2">
        <f>SUMIFS(Data[Value],Data[Account],$C100,Data[Date],"&gt;="&amp;L$4,Data[Date],"&lt;"&amp;EDATE(L$4,1))</f>
        <v>0</v>
      </c>
      <c r="M100" s="2">
        <f>SUMIFS(Data[Value],Data[Account],$C100,Data[Date],"&gt;="&amp;M$4,Data[Date],"&lt;"&amp;EDATE(M$4,1))</f>
        <v>0</v>
      </c>
      <c r="N100" s="2">
        <f>SUMIFS(Data[Value],Data[Account],$C100,Data[Date],"&gt;="&amp;N$4,Data[Date],"&lt;"&amp;EDATE(N$4,1))</f>
        <v>0</v>
      </c>
      <c r="O100" s="2">
        <f>SUMIFS(Data[Value],Data[Account],$C100,Data[Date],"&gt;="&amp;O$4,Data[Date],"&lt;"&amp;EDATE(O$4,1))</f>
        <v>0</v>
      </c>
      <c r="P100" s="2">
        <f>SUMIFS(Data[Value],Data[Account],$C100,Data[Date],"&gt;="&amp;P$4,Data[Date],"&lt;"&amp;EDATE(P$4,1))</f>
        <v>0</v>
      </c>
      <c r="Q100" s="2">
        <f>SUMIFS(Data[Value],Data[Account],$C100,Data[Date],"&gt;="&amp;Q$4,Data[Date],"&lt;"&amp;EDATE(Q$4,1))</f>
        <v>30000</v>
      </c>
      <c r="R100" s="2">
        <f>SUMIFS(Data[Value],Data[Account],$C100,Data[Date],"&gt;="&amp;R$4,Data[Date],"&lt;"&amp;EDATE(R$4,1))</f>
        <v>0</v>
      </c>
      <c r="S100" s="2">
        <f>SUMIFS(Data[Value],Data[Account],$C100,Data[Date],"&gt;="&amp;S$4,Data[Date],"&lt;"&amp;EDATE(S$4,1))</f>
        <v>0</v>
      </c>
      <c r="T100" s="2">
        <f>SUMIFS(Data[Value],Data[Account],$C100,Data[Date],"&gt;="&amp;T$4,Data[Date],"&lt;"&amp;EDATE(T$4,1))</f>
        <v>0</v>
      </c>
      <c r="U100" s="2">
        <f>SUMIFS(Data[Value],Data[Account],$C100,Data[Date],"&gt;="&amp;U$4,Data[Date],"&lt;"&amp;EDATE(U$4,1))</f>
        <v>0</v>
      </c>
      <c r="V100" s="2">
        <f>SUMIFS(Data[Value],Data[Account],$C100,Data[Date],"&gt;="&amp;V$4,Data[Date],"&lt;"&amp;EDATE(V$4,1))</f>
        <v>0</v>
      </c>
      <c r="W100" s="2">
        <f>SUMIFS(Data[Value],Data[Account],$C100,Data[Date],"&gt;="&amp;W$4,Data[Date],"&lt;"&amp;EDATE(W$4,1))</f>
        <v>0</v>
      </c>
      <c r="X100" s="2">
        <f>SUMIFS(Data[Value],Data[Account],$C100,Data[Date],"&gt;="&amp;X$4,Data[Date],"&lt;"&amp;EDATE(X$4,1))</f>
        <v>0</v>
      </c>
      <c r="Y100" s="2">
        <f>SUMIFS(Data[Value],Data[Account],$C100,Data[Date],"&gt;="&amp;Y$4,Data[Date],"&lt;"&amp;EDATE(Y$4,1))</f>
        <v>0</v>
      </c>
      <c r="Z100" s="2">
        <f>SUMIFS(Data[Value],Data[Account],$C100,Data[Date],"&gt;="&amp;Z$4,Data[Date],"&lt;"&amp;EDATE(Z$4,1))</f>
        <v>0</v>
      </c>
      <c r="AA100" s="2">
        <f>SUMIFS(Data[Value],Data[Account],$C100,Data[Date],"&gt;="&amp;AA$4,Data[Date],"&lt;"&amp;EDATE(AA$4,1))</f>
        <v>0</v>
      </c>
      <c r="AB100" s="2">
        <f>SUMIFS(Data[Value],Data[Account],$C100,Data[Date],"&gt;="&amp;AB$4,Data[Date],"&lt;"&amp;EDATE(AB$4,1))</f>
        <v>0</v>
      </c>
    </row>
    <row r="101" spans="2:28" x14ac:dyDescent="0.25">
      <c r="B101" s="3">
        <f>OrdersByAcc!B101</f>
        <v>97</v>
      </c>
      <c r="C101" t="str">
        <f>OrdersByAcc!C101</f>
        <v>Amgen</v>
      </c>
      <c r="D101" s="2">
        <f t="shared" si="1"/>
        <v>503561.32</v>
      </c>
      <c r="E101" s="2">
        <f>SUMIFS(Data[Value],Data[Account],$C101,Data[Date],"&gt;="&amp;E$4,Data[Date],"&lt;"&amp;EDATE(E$4,1))</f>
        <v>0</v>
      </c>
      <c r="F101" s="2">
        <f>SUMIFS(Data[Value],Data[Account],$C101,Data[Date],"&gt;="&amp;F$4,Data[Date],"&lt;"&amp;EDATE(F$4,1))</f>
        <v>0</v>
      </c>
      <c r="G101" s="2">
        <f>SUMIFS(Data[Value],Data[Account],$C101,Data[Date],"&gt;="&amp;G$4,Data[Date],"&lt;"&amp;EDATE(G$4,1))</f>
        <v>0</v>
      </c>
      <c r="H101" s="2">
        <f>SUMIFS(Data[Value],Data[Account],$C101,Data[Date],"&gt;="&amp;H$4,Data[Date],"&lt;"&amp;EDATE(H$4,1))</f>
        <v>0</v>
      </c>
      <c r="I101" s="2">
        <f>SUMIFS(Data[Value],Data[Account],$C101,Data[Date],"&gt;="&amp;I$4,Data[Date],"&lt;"&amp;EDATE(I$4,1))</f>
        <v>0</v>
      </c>
      <c r="J101" s="2">
        <f>SUMIFS(Data[Value],Data[Account],$C101,Data[Date],"&gt;="&amp;J$4,Data[Date],"&lt;"&amp;EDATE(J$4,1))</f>
        <v>0</v>
      </c>
      <c r="K101" s="2">
        <f>SUMIFS(Data[Value],Data[Account],$C101,Data[Date],"&gt;="&amp;K$4,Data[Date],"&lt;"&amp;EDATE(K$4,1))</f>
        <v>0</v>
      </c>
      <c r="L101" s="2">
        <f>SUMIFS(Data[Value],Data[Account],$C101,Data[Date],"&gt;="&amp;L$4,Data[Date],"&lt;"&amp;EDATE(L$4,1))</f>
        <v>0</v>
      </c>
      <c r="M101" s="2">
        <f>SUMIFS(Data[Value],Data[Account],$C101,Data[Date],"&gt;="&amp;M$4,Data[Date],"&lt;"&amp;EDATE(M$4,1))</f>
        <v>0</v>
      </c>
      <c r="N101" s="2">
        <f>SUMIFS(Data[Value],Data[Account],$C101,Data[Date],"&gt;="&amp;N$4,Data[Date],"&lt;"&amp;EDATE(N$4,1))</f>
        <v>0</v>
      </c>
      <c r="O101" s="2">
        <f>SUMIFS(Data[Value],Data[Account],$C101,Data[Date],"&gt;="&amp;O$4,Data[Date],"&lt;"&amp;EDATE(O$4,1))</f>
        <v>0</v>
      </c>
      <c r="P101" s="2">
        <f>SUMIFS(Data[Value],Data[Account],$C101,Data[Date],"&gt;="&amp;P$4,Data[Date],"&lt;"&amp;EDATE(P$4,1))</f>
        <v>0</v>
      </c>
      <c r="Q101" s="2">
        <f>SUMIFS(Data[Value],Data[Account],$C101,Data[Date],"&gt;="&amp;Q$4,Data[Date],"&lt;"&amp;EDATE(Q$4,1))</f>
        <v>91925.9</v>
      </c>
      <c r="R101" s="2">
        <f>SUMIFS(Data[Value],Data[Account],$C101,Data[Date],"&gt;="&amp;R$4,Data[Date],"&lt;"&amp;EDATE(R$4,1))</f>
        <v>65000</v>
      </c>
      <c r="S101" s="2">
        <f>SUMIFS(Data[Value],Data[Account],$C101,Data[Date],"&gt;="&amp;S$4,Data[Date],"&lt;"&amp;EDATE(S$4,1))</f>
        <v>128712.12</v>
      </c>
      <c r="T101" s="2">
        <f>SUMIFS(Data[Value],Data[Account],$C101,Data[Date],"&gt;="&amp;T$4,Data[Date],"&lt;"&amp;EDATE(T$4,1))</f>
        <v>0</v>
      </c>
      <c r="U101" s="2">
        <f>SUMIFS(Data[Value],Data[Account],$C101,Data[Date],"&gt;="&amp;U$4,Data[Date],"&lt;"&amp;EDATE(U$4,1))</f>
        <v>29807</v>
      </c>
      <c r="V101" s="2">
        <f>SUMIFS(Data[Value],Data[Account],$C101,Data[Date],"&gt;="&amp;V$4,Data[Date],"&lt;"&amp;EDATE(V$4,1))</f>
        <v>66518</v>
      </c>
      <c r="W101" s="2">
        <f>SUMIFS(Data[Value],Data[Account],$C101,Data[Date],"&gt;="&amp;W$4,Data[Date],"&lt;"&amp;EDATE(W$4,1))</f>
        <v>4223</v>
      </c>
      <c r="X101" s="2">
        <f>SUMIFS(Data[Value],Data[Account],$C101,Data[Date],"&gt;="&amp;X$4,Data[Date],"&lt;"&amp;EDATE(X$4,1))</f>
        <v>87375.3</v>
      </c>
      <c r="Y101" s="2">
        <f>SUMIFS(Data[Value],Data[Account],$C101,Data[Date],"&gt;="&amp;Y$4,Data[Date],"&lt;"&amp;EDATE(Y$4,1))</f>
        <v>30000</v>
      </c>
      <c r="Z101" s="2">
        <f>SUMIFS(Data[Value],Data[Account],$C101,Data[Date],"&gt;="&amp;Z$4,Data[Date],"&lt;"&amp;EDATE(Z$4,1))</f>
        <v>0</v>
      </c>
      <c r="AA101" s="2">
        <f>SUMIFS(Data[Value],Data[Account],$C101,Data[Date],"&gt;="&amp;AA$4,Data[Date],"&lt;"&amp;EDATE(AA$4,1))</f>
        <v>0</v>
      </c>
      <c r="AB101" s="2">
        <f>SUMIFS(Data[Value],Data[Account],$C101,Data[Date],"&gt;="&amp;AB$4,Data[Date],"&lt;"&amp;EDATE(AB$4,1))</f>
        <v>0</v>
      </c>
    </row>
    <row r="102" spans="2:28" x14ac:dyDescent="0.25">
      <c r="B102" s="3">
        <f>OrdersByAcc!B102</f>
        <v>98</v>
      </c>
      <c r="C102" t="str">
        <f>OrdersByAcc!C102</f>
        <v>Twitter</v>
      </c>
      <c r="D102" s="2">
        <f t="shared" si="1"/>
        <v>490</v>
      </c>
      <c r="E102" s="2">
        <f>SUMIFS(Data[Value],Data[Account],$C102,Data[Date],"&gt;="&amp;E$4,Data[Date],"&lt;"&amp;EDATE(E$4,1))</f>
        <v>0</v>
      </c>
      <c r="F102" s="2">
        <f>SUMIFS(Data[Value],Data[Account],$C102,Data[Date],"&gt;="&amp;F$4,Data[Date],"&lt;"&amp;EDATE(F$4,1))</f>
        <v>0</v>
      </c>
      <c r="G102" s="2">
        <f>SUMIFS(Data[Value],Data[Account],$C102,Data[Date],"&gt;="&amp;G$4,Data[Date],"&lt;"&amp;EDATE(G$4,1))</f>
        <v>0</v>
      </c>
      <c r="H102" s="2">
        <f>SUMIFS(Data[Value],Data[Account],$C102,Data[Date],"&gt;="&amp;H$4,Data[Date],"&lt;"&amp;EDATE(H$4,1))</f>
        <v>0</v>
      </c>
      <c r="I102" s="2">
        <f>SUMIFS(Data[Value],Data[Account],$C102,Data[Date],"&gt;="&amp;I$4,Data[Date],"&lt;"&amp;EDATE(I$4,1))</f>
        <v>0</v>
      </c>
      <c r="J102" s="2">
        <f>SUMIFS(Data[Value],Data[Account],$C102,Data[Date],"&gt;="&amp;J$4,Data[Date],"&lt;"&amp;EDATE(J$4,1))</f>
        <v>0</v>
      </c>
      <c r="K102" s="2">
        <f>SUMIFS(Data[Value],Data[Account],$C102,Data[Date],"&gt;="&amp;K$4,Data[Date],"&lt;"&amp;EDATE(K$4,1))</f>
        <v>0</v>
      </c>
      <c r="L102" s="2">
        <f>SUMIFS(Data[Value],Data[Account],$C102,Data[Date],"&gt;="&amp;L$4,Data[Date],"&lt;"&amp;EDATE(L$4,1))</f>
        <v>0</v>
      </c>
      <c r="M102" s="2">
        <f>SUMIFS(Data[Value],Data[Account],$C102,Data[Date],"&gt;="&amp;M$4,Data[Date],"&lt;"&amp;EDATE(M$4,1))</f>
        <v>0</v>
      </c>
      <c r="N102" s="2">
        <f>SUMIFS(Data[Value],Data[Account],$C102,Data[Date],"&gt;="&amp;N$4,Data[Date],"&lt;"&amp;EDATE(N$4,1))</f>
        <v>0</v>
      </c>
      <c r="O102" s="2">
        <f>SUMIFS(Data[Value],Data[Account],$C102,Data[Date],"&gt;="&amp;O$4,Data[Date],"&lt;"&amp;EDATE(O$4,1))</f>
        <v>0</v>
      </c>
      <c r="P102" s="2">
        <f>SUMIFS(Data[Value],Data[Account],$C102,Data[Date],"&gt;="&amp;P$4,Data[Date],"&lt;"&amp;EDATE(P$4,1))</f>
        <v>0</v>
      </c>
      <c r="Q102" s="2">
        <f>SUMIFS(Data[Value],Data[Account],$C102,Data[Date],"&gt;="&amp;Q$4,Data[Date],"&lt;"&amp;EDATE(Q$4,1))</f>
        <v>490</v>
      </c>
      <c r="R102" s="2">
        <f>SUMIFS(Data[Value],Data[Account],$C102,Data[Date],"&gt;="&amp;R$4,Data[Date],"&lt;"&amp;EDATE(R$4,1))</f>
        <v>0</v>
      </c>
      <c r="S102" s="2">
        <f>SUMIFS(Data[Value],Data[Account],$C102,Data[Date],"&gt;="&amp;S$4,Data[Date],"&lt;"&amp;EDATE(S$4,1))</f>
        <v>0</v>
      </c>
      <c r="T102" s="2">
        <f>SUMIFS(Data[Value],Data[Account],$C102,Data[Date],"&gt;="&amp;T$4,Data[Date],"&lt;"&amp;EDATE(T$4,1))</f>
        <v>0</v>
      </c>
      <c r="U102" s="2">
        <f>SUMIFS(Data[Value],Data[Account],$C102,Data[Date],"&gt;="&amp;U$4,Data[Date],"&lt;"&amp;EDATE(U$4,1))</f>
        <v>0</v>
      </c>
      <c r="V102" s="2">
        <f>SUMIFS(Data[Value],Data[Account],$C102,Data[Date],"&gt;="&amp;V$4,Data[Date],"&lt;"&amp;EDATE(V$4,1))</f>
        <v>0</v>
      </c>
      <c r="W102" s="2">
        <f>SUMIFS(Data[Value],Data[Account],$C102,Data[Date],"&gt;="&amp;W$4,Data[Date],"&lt;"&amp;EDATE(W$4,1))</f>
        <v>0</v>
      </c>
      <c r="X102" s="2">
        <f>SUMIFS(Data[Value],Data[Account],$C102,Data[Date],"&gt;="&amp;X$4,Data[Date],"&lt;"&amp;EDATE(X$4,1))</f>
        <v>0</v>
      </c>
      <c r="Y102" s="2">
        <f>SUMIFS(Data[Value],Data[Account],$C102,Data[Date],"&gt;="&amp;Y$4,Data[Date],"&lt;"&amp;EDATE(Y$4,1))</f>
        <v>0</v>
      </c>
      <c r="Z102" s="2">
        <f>SUMIFS(Data[Value],Data[Account],$C102,Data[Date],"&gt;="&amp;Z$4,Data[Date],"&lt;"&amp;EDATE(Z$4,1))</f>
        <v>0</v>
      </c>
      <c r="AA102" s="2">
        <f>SUMIFS(Data[Value],Data[Account],$C102,Data[Date],"&gt;="&amp;AA$4,Data[Date],"&lt;"&amp;EDATE(AA$4,1))</f>
        <v>0</v>
      </c>
      <c r="AB102" s="2">
        <f>SUMIFS(Data[Value],Data[Account],$C102,Data[Date],"&gt;="&amp;AB$4,Data[Date],"&lt;"&amp;EDATE(AB$4,1))</f>
        <v>0</v>
      </c>
    </row>
    <row r="103" spans="2:28" x14ac:dyDescent="0.25">
      <c r="B103" s="3">
        <f>OrdersByAcc!B103</f>
        <v>99</v>
      </c>
      <c r="C103" t="str">
        <f>OrdersByAcc!C103</f>
        <v>Nike</v>
      </c>
      <c r="D103" s="2">
        <f t="shared" si="1"/>
        <v>3485</v>
      </c>
      <c r="E103" s="2">
        <f>SUMIFS(Data[Value],Data[Account],$C103,Data[Date],"&gt;="&amp;E$4,Data[Date],"&lt;"&amp;EDATE(E$4,1))</f>
        <v>0</v>
      </c>
      <c r="F103" s="2">
        <f>SUMIFS(Data[Value],Data[Account],$C103,Data[Date],"&gt;="&amp;F$4,Data[Date],"&lt;"&amp;EDATE(F$4,1))</f>
        <v>0</v>
      </c>
      <c r="G103" s="2">
        <f>SUMIFS(Data[Value],Data[Account],$C103,Data[Date],"&gt;="&amp;G$4,Data[Date],"&lt;"&amp;EDATE(G$4,1))</f>
        <v>0</v>
      </c>
      <c r="H103" s="2">
        <f>SUMIFS(Data[Value],Data[Account],$C103,Data[Date],"&gt;="&amp;H$4,Data[Date],"&lt;"&amp;EDATE(H$4,1))</f>
        <v>0</v>
      </c>
      <c r="I103" s="2">
        <f>SUMIFS(Data[Value],Data[Account],$C103,Data[Date],"&gt;="&amp;I$4,Data[Date],"&lt;"&amp;EDATE(I$4,1))</f>
        <v>0</v>
      </c>
      <c r="J103" s="2">
        <f>SUMIFS(Data[Value],Data[Account],$C103,Data[Date],"&gt;="&amp;J$4,Data[Date],"&lt;"&amp;EDATE(J$4,1))</f>
        <v>0</v>
      </c>
      <c r="K103" s="2">
        <f>SUMIFS(Data[Value],Data[Account],$C103,Data[Date],"&gt;="&amp;K$4,Data[Date],"&lt;"&amp;EDATE(K$4,1))</f>
        <v>0</v>
      </c>
      <c r="L103" s="2">
        <f>SUMIFS(Data[Value],Data[Account],$C103,Data[Date],"&gt;="&amp;L$4,Data[Date],"&lt;"&amp;EDATE(L$4,1))</f>
        <v>0</v>
      </c>
      <c r="M103" s="2">
        <f>SUMIFS(Data[Value],Data[Account],$C103,Data[Date],"&gt;="&amp;M$4,Data[Date],"&lt;"&amp;EDATE(M$4,1))</f>
        <v>0</v>
      </c>
      <c r="N103" s="2">
        <f>SUMIFS(Data[Value],Data[Account],$C103,Data[Date],"&gt;="&amp;N$4,Data[Date],"&lt;"&amp;EDATE(N$4,1))</f>
        <v>0</v>
      </c>
      <c r="O103" s="2">
        <f>SUMIFS(Data[Value],Data[Account],$C103,Data[Date],"&gt;="&amp;O$4,Data[Date],"&lt;"&amp;EDATE(O$4,1))</f>
        <v>0</v>
      </c>
      <c r="P103" s="2">
        <f>SUMIFS(Data[Value],Data[Account],$C103,Data[Date],"&gt;="&amp;P$4,Data[Date],"&lt;"&amp;EDATE(P$4,1))</f>
        <v>0</v>
      </c>
      <c r="Q103" s="2">
        <f>SUMIFS(Data[Value],Data[Account],$C103,Data[Date],"&gt;="&amp;Q$4,Data[Date],"&lt;"&amp;EDATE(Q$4,1))</f>
        <v>3327</v>
      </c>
      <c r="R103" s="2">
        <f>SUMIFS(Data[Value],Data[Account],$C103,Data[Date],"&gt;="&amp;R$4,Data[Date],"&lt;"&amp;EDATE(R$4,1))</f>
        <v>158</v>
      </c>
      <c r="S103" s="2">
        <f>SUMIFS(Data[Value],Data[Account],$C103,Data[Date],"&gt;="&amp;S$4,Data[Date],"&lt;"&amp;EDATE(S$4,1))</f>
        <v>0</v>
      </c>
      <c r="T103" s="2">
        <f>SUMIFS(Data[Value],Data[Account],$C103,Data[Date],"&gt;="&amp;T$4,Data[Date],"&lt;"&amp;EDATE(T$4,1))</f>
        <v>0</v>
      </c>
      <c r="U103" s="2">
        <f>SUMIFS(Data[Value],Data[Account],$C103,Data[Date],"&gt;="&amp;U$4,Data[Date],"&lt;"&amp;EDATE(U$4,1))</f>
        <v>0</v>
      </c>
      <c r="V103" s="2">
        <f>SUMIFS(Data[Value],Data[Account],$C103,Data[Date],"&gt;="&amp;V$4,Data[Date],"&lt;"&amp;EDATE(V$4,1))</f>
        <v>0</v>
      </c>
      <c r="W103" s="2">
        <f>SUMIFS(Data[Value],Data[Account],$C103,Data[Date],"&gt;="&amp;W$4,Data[Date],"&lt;"&amp;EDATE(W$4,1))</f>
        <v>0</v>
      </c>
      <c r="X103" s="2">
        <f>SUMIFS(Data[Value],Data[Account],$C103,Data[Date],"&gt;="&amp;X$4,Data[Date],"&lt;"&amp;EDATE(X$4,1))</f>
        <v>0</v>
      </c>
      <c r="Y103" s="2">
        <f>SUMIFS(Data[Value],Data[Account],$C103,Data[Date],"&gt;="&amp;Y$4,Data[Date],"&lt;"&amp;EDATE(Y$4,1))</f>
        <v>0</v>
      </c>
      <c r="Z103" s="2">
        <f>SUMIFS(Data[Value],Data[Account],$C103,Data[Date],"&gt;="&amp;Z$4,Data[Date],"&lt;"&amp;EDATE(Z$4,1))</f>
        <v>0</v>
      </c>
      <c r="AA103" s="2">
        <f>SUMIFS(Data[Value],Data[Account],$C103,Data[Date],"&gt;="&amp;AA$4,Data[Date],"&lt;"&amp;EDATE(AA$4,1))</f>
        <v>0</v>
      </c>
      <c r="AB103" s="2">
        <f>SUMIFS(Data[Value],Data[Account],$C103,Data[Date],"&gt;="&amp;AB$4,Data[Date],"&lt;"&amp;EDATE(AB$4,1))</f>
        <v>0</v>
      </c>
    </row>
    <row r="104" spans="2:28" x14ac:dyDescent="0.25">
      <c r="B104" s="3">
        <f>OrdersByAcc!B104</f>
        <v>100</v>
      </c>
      <c r="C104" t="str">
        <f>OrdersByAcc!C104</f>
        <v>Applied Materials</v>
      </c>
      <c r="D104" s="2">
        <f t="shared" si="1"/>
        <v>1034244.7</v>
      </c>
      <c r="E104" s="2">
        <f>SUMIFS(Data[Value],Data[Account],$C104,Data[Date],"&gt;="&amp;E$4,Data[Date],"&lt;"&amp;EDATE(E$4,1))</f>
        <v>0</v>
      </c>
      <c r="F104" s="2">
        <f>SUMIFS(Data[Value],Data[Account],$C104,Data[Date],"&gt;="&amp;F$4,Data[Date],"&lt;"&amp;EDATE(F$4,1))</f>
        <v>0</v>
      </c>
      <c r="G104" s="2">
        <f>SUMIFS(Data[Value],Data[Account],$C104,Data[Date],"&gt;="&amp;G$4,Data[Date],"&lt;"&amp;EDATE(G$4,1))</f>
        <v>0</v>
      </c>
      <c r="H104" s="2">
        <f>SUMIFS(Data[Value],Data[Account],$C104,Data[Date],"&gt;="&amp;H$4,Data[Date],"&lt;"&amp;EDATE(H$4,1))</f>
        <v>0</v>
      </c>
      <c r="I104" s="2">
        <f>SUMIFS(Data[Value],Data[Account],$C104,Data[Date],"&gt;="&amp;I$4,Data[Date],"&lt;"&amp;EDATE(I$4,1))</f>
        <v>0</v>
      </c>
      <c r="J104" s="2">
        <f>SUMIFS(Data[Value],Data[Account],$C104,Data[Date],"&gt;="&amp;J$4,Data[Date],"&lt;"&amp;EDATE(J$4,1))</f>
        <v>0</v>
      </c>
      <c r="K104" s="2">
        <f>SUMIFS(Data[Value],Data[Account],$C104,Data[Date],"&gt;="&amp;K$4,Data[Date],"&lt;"&amp;EDATE(K$4,1))</f>
        <v>0</v>
      </c>
      <c r="L104" s="2">
        <f>SUMIFS(Data[Value],Data[Account],$C104,Data[Date],"&gt;="&amp;L$4,Data[Date],"&lt;"&amp;EDATE(L$4,1))</f>
        <v>0</v>
      </c>
      <c r="M104" s="2">
        <f>SUMIFS(Data[Value],Data[Account],$C104,Data[Date],"&gt;="&amp;M$4,Data[Date],"&lt;"&amp;EDATE(M$4,1))</f>
        <v>0</v>
      </c>
      <c r="N104" s="2">
        <f>SUMIFS(Data[Value],Data[Account],$C104,Data[Date],"&gt;="&amp;N$4,Data[Date],"&lt;"&amp;EDATE(N$4,1))</f>
        <v>0</v>
      </c>
      <c r="O104" s="2">
        <f>SUMIFS(Data[Value],Data[Account],$C104,Data[Date],"&gt;="&amp;O$4,Data[Date],"&lt;"&amp;EDATE(O$4,1))</f>
        <v>0</v>
      </c>
      <c r="P104" s="2">
        <f>SUMIFS(Data[Value],Data[Account],$C104,Data[Date],"&gt;="&amp;P$4,Data[Date],"&lt;"&amp;EDATE(P$4,1))</f>
        <v>0</v>
      </c>
      <c r="Q104" s="2">
        <f>SUMIFS(Data[Value],Data[Account],$C104,Data[Date],"&gt;="&amp;Q$4,Data[Date],"&lt;"&amp;EDATE(Q$4,1))</f>
        <v>0</v>
      </c>
      <c r="R104" s="2">
        <f>SUMIFS(Data[Value],Data[Account],$C104,Data[Date],"&gt;="&amp;R$4,Data[Date],"&lt;"&amp;EDATE(R$4,1))</f>
        <v>270000</v>
      </c>
      <c r="S104" s="2">
        <f>SUMIFS(Data[Value],Data[Account],$C104,Data[Date],"&gt;="&amp;S$4,Data[Date],"&lt;"&amp;EDATE(S$4,1))</f>
        <v>246842</v>
      </c>
      <c r="T104" s="2">
        <f>SUMIFS(Data[Value],Data[Account],$C104,Data[Date],"&gt;="&amp;T$4,Data[Date],"&lt;"&amp;EDATE(T$4,1))</f>
        <v>10000</v>
      </c>
      <c r="U104" s="2">
        <f>SUMIFS(Data[Value],Data[Account],$C104,Data[Date],"&gt;="&amp;U$4,Data[Date],"&lt;"&amp;EDATE(U$4,1))</f>
        <v>146022</v>
      </c>
      <c r="V104" s="2">
        <f>SUMIFS(Data[Value],Data[Account],$C104,Data[Date],"&gt;="&amp;V$4,Data[Date],"&lt;"&amp;EDATE(V$4,1))</f>
        <v>102646</v>
      </c>
      <c r="W104" s="2">
        <f>SUMIFS(Data[Value],Data[Account],$C104,Data[Date],"&gt;="&amp;W$4,Data[Date],"&lt;"&amp;EDATE(W$4,1))</f>
        <v>95535.5</v>
      </c>
      <c r="X104" s="2">
        <f>SUMIFS(Data[Value],Data[Account],$C104,Data[Date],"&gt;="&amp;X$4,Data[Date],"&lt;"&amp;EDATE(X$4,1))</f>
        <v>81799.199999999997</v>
      </c>
      <c r="Y104" s="2">
        <f>SUMIFS(Data[Value],Data[Account],$C104,Data[Date],"&gt;="&amp;Y$4,Data[Date],"&lt;"&amp;EDATE(Y$4,1))</f>
        <v>81400</v>
      </c>
      <c r="Z104" s="2">
        <f>SUMIFS(Data[Value],Data[Account],$C104,Data[Date],"&gt;="&amp;Z$4,Data[Date],"&lt;"&amp;EDATE(Z$4,1))</f>
        <v>0</v>
      </c>
      <c r="AA104" s="2">
        <f>SUMIFS(Data[Value],Data[Account],$C104,Data[Date],"&gt;="&amp;AA$4,Data[Date],"&lt;"&amp;EDATE(AA$4,1))</f>
        <v>0</v>
      </c>
      <c r="AB104" s="2">
        <f>SUMIFS(Data[Value],Data[Account],$C104,Data[Date],"&gt;="&amp;AB$4,Data[Date],"&lt;"&amp;EDATE(AB$4,1))</f>
        <v>0</v>
      </c>
    </row>
    <row r="105" spans="2:28" x14ac:dyDescent="0.25">
      <c r="B105" s="3">
        <f>OrdersByAcc!B105</f>
        <v>101</v>
      </c>
      <c r="C105" t="str">
        <f>OrdersByAcc!C105</f>
        <v>JMI Hospital</v>
      </c>
      <c r="D105" s="2">
        <f t="shared" si="1"/>
        <v>122266.35</v>
      </c>
      <c r="E105" s="2">
        <f>SUMIFS(Data[Value],Data[Account],$C105,Data[Date],"&gt;="&amp;E$4,Data[Date],"&lt;"&amp;EDATE(E$4,1))</f>
        <v>0</v>
      </c>
      <c r="F105" s="2">
        <f>SUMIFS(Data[Value],Data[Account],$C105,Data[Date],"&gt;="&amp;F$4,Data[Date],"&lt;"&amp;EDATE(F$4,1))</f>
        <v>0</v>
      </c>
      <c r="G105" s="2">
        <f>SUMIFS(Data[Value],Data[Account],$C105,Data[Date],"&gt;="&amp;G$4,Data[Date],"&lt;"&amp;EDATE(G$4,1))</f>
        <v>0</v>
      </c>
      <c r="H105" s="2">
        <f>SUMIFS(Data[Value],Data[Account],$C105,Data[Date],"&gt;="&amp;H$4,Data[Date],"&lt;"&amp;EDATE(H$4,1))</f>
        <v>0</v>
      </c>
      <c r="I105" s="2">
        <f>SUMIFS(Data[Value],Data[Account],$C105,Data[Date],"&gt;="&amp;I$4,Data[Date],"&lt;"&amp;EDATE(I$4,1))</f>
        <v>0</v>
      </c>
      <c r="J105" s="2">
        <f>SUMIFS(Data[Value],Data[Account],$C105,Data[Date],"&gt;="&amp;J$4,Data[Date],"&lt;"&amp;EDATE(J$4,1))</f>
        <v>0</v>
      </c>
      <c r="K105" s="2">
        <f>SUMIFS(Data[Value],Data[Account],$C105,Data[Date],"&gt;="&amp;K$4,Data[Date],"&lt;"&amp;EDATE(K$4,1))</f>
        <v>0</v>
      </c>
      <c r="L105" s="2">
        <f>SUMIFS(Data[Value],Data[Account],$C105,Data[Date],"&gt;="&amp;L$4,Data[Date],"&lt;"&amp;EDATE(L$4,1))</f>
        <v>0</v>
      </c>
      <c r="M105" s="2">
        <f>SUMIFS(Data[Value],Data[Account],$C105,Data[Date],"&gt;="&amp;M$4,Data[Date],"&lt;"&amp;EDATE(M$4,1))</f>
        <v>0</v>
      </c>
      <c r="N105" s="2">
        <f>SUMIFS(Data[Value],Data[Account],$C105,Data[Date],"&gt;="&amp;N$4,Data[Date],"&lt;"&amp;EDATE(N$4,1))</f>
        <v>0</v>
      </c>
      <c r="O105" s="2">
        <f>SUMIFS(Data[Value],Data[Account],$C105,Data[Date],"&gt;="&amp;O$4,Data[Date],"&lt;"&amp;EDATE(O$4,1))</f>
        <v>0</v>
      </c>
      <c r="P105" s="2">
        <f>SUMIFS(Data[Value],Data[Account],$C105,Data[Date],"&gt;="&amp;P$4,Data[Date],"&lt;"&amp;EDATE(P$4,1))</f>
        <v>0</v>
      </c>
      <c r="Q105" s="2">
        <f>SUMIFS(Data[Value],Data[Account],$C105,Data[Date],"&gt;="&amp;Q$4,Data[Date],"&lt;"&amp;EDATE(Q$4,1))</f>
        <v>0</v>
      </c>
      <c r="R105" s="2">
        <f>SUMIFS(Data[Value],Data[Account],$C105,Data[Date],"&gt;="&amp;R$4,Data[Date],"&lt;"&amp;EDATE(R$4,1))</f>
        <v>9167</v>
      </c>
      <c r="S105" s="2">
        <f>SUMIFS(Data[Value],Data[Account],$C105,Data[Date],"&gt;="&amp;S$4,Data[Date],"&lt;"&amp;EDATE(S$4,1))</f>
        <v>18848.72</v>
      </c>
      <c r="T105" s="2">
        <f>SUMIFS(Data[Value],Data[Account],$C105,Data[Date],"&gt;="&amp;T$4,Data[Date],"&lt;"&amp;EDATE(T$4,1))</f>
        <v>0</v>
      </c>
      <c r="U105" s="2">
        <f>SUMIFS(Data[Value],Data[Account],$C105,Data[Date],"&gt;="&amp;U$4,Data[Date],"&lt;"&amp;EDATE(U$4,1))</f>
        <v>30444.53</v>
      </c>
      <c r="V105" s="2">
        <f>SUMIFS(Data[Value],Data[Account],$C105,Data[Date],"&gt;="&amp;V$4,Data[Date],"&lt;"&amp;EDATE(V$4,1))</f>
        <v>30102.82</v>
      </c>
      <c r="W105" s="2">
        <f>SUMIFS(Data[Value],Data[Account],$C105,Data[Date],"&gt;="&amp;W$4,Data[Date],"&lt;"&amp;EDATE(W$4,1))</f>
        <v>8793.9</v>
      </c>
      <c r="X105" s="2">
        <f>SUMIFS(Data[Value],Data[Account],$C105,Data[Date],"&gt;="&amp;X$4,Data[Date],"&lt;"&amp;EDATE(X$4,1))</f>
        <v>0</v>
      </c>
      <c r="Y105" s="2">
        <f>SUMIFS(Data[Value],Data[Account],$C105,Data[Date],"&gt;="&amp;Y$4,Data[Date],"&lt;"&amp;EDATE(Y$4,1))</f>
        <v>24909.38</v>
      </c>
      <c r="Z105" s="2">
        <f>SUMIFS(Data[Value],Data[Account],$C105,Data[Date],"&gt;="&amp;Z$4,Data[Date],"&lt;"&amp;EDATE(Z$4,1))</f>
        <v>0</v>
      </c>
      <c r="AA105" s="2">
        <f>SUMIFS(Data[Value],Data[Account],$C105,Data[Date],"&gt;="&amp;AA$4,Data[Date],"&lt;"&amp;EDATE(AA$4,1))</f>
        <v>0</v>
      </c>
      <c r="AB105" s="2">
        <f>SUMIFS(Data[Value],Data[Account],$C105,Data[Date],"&gt;="&amp;AB$4,Data[Date],"&lt;"&amp;EDATE(AB$4,1))</f>
        <v>0</v>
      </c>
    </row>
    <row r="106" spans="2:28" x14ac:dyDescent="0.25">
      <c r="B106" s="3">
        <f>OrdersByAcc!B106</f>
        <v>102</v>
      </c>
      <c r="C106" t="str">
        <f>OrdersByAcc!C106</f>
        <v>JMI Marketing</v>
      </c>
      <c r="D106" s="2">
        <f t="shared" si="1"/>
        <v>40263.69</v>
      </c>
      <c r="E106" s="2">
        <f>SUMIFS(Data[Value],Data[Account],$C106,Data[Date],"&gt;="&amp;E$4,Data[Date],"&lt;"&amp;EDATE(E$4,1))</f>
        <v>0</v>
      </c>
      <c r="F106" s="2">
        <f>SUMIFS(Data[Value],Data[Account],$C106,Data[Date],"&gt;="&amp;F$4,Data[Date],"&lt;"&amp;EDATE(F$4,1))</f>
        <v>0</v>
      </c>
      <c r="G106" s="2">
        <f>SUMIFS(Data[Value],Data[Account],$C106,Data[Date],"&gt;="&amp;G$4,Data[Date],"&lt;"&amp;EDATE(G$4,1))</f>
        <v>0</v>
      </c>
      <c r="H106" s="2">
        <f>SUMIFS(Data[Value],Data[Account],$C106,Data[Date],"&gt;="&amp;H$4,Data[Date],"&lt;"&amp;EDATE(H$4,1))</f>
        <v>0</v>
      </c>
      <c r="I106" s="2">
        <f>SUMIFS(Data[Value],Data[Account],$C106,Data[Date],"&gt;="&amp;I$4,Data[Date],"&lt;"&amp;EDATE(I$4,1))</f>
        <v>0</v>
      </c>
      <c r="J106" s="2">
        <f>SUMIFS(Data[Value],Data[Account],$C106,Data[Date],"&gt;="&amp;J$4,Data[Date],"&lt;"&amp;EDATE(J$4,1))</f>
        <v>0</v>
      </c>
      <c r="K106" s="2">
        <f>SUMIFS(Data[Value],Data[Account],$C106,Data[Date],"&gt;="&amp;K$4,Data[Date],"&lt;"&amp;EDATE(K$4,1))</f>
        <v>0</v>
      </c>
      <c r="L106" s="2">
        <f>SUMIFS(Data[Value],Data[Account],$C106,Data[Date],"&gt;="&amp;L$4,Data[Date],"&lt;"&amp;EDATE(L$4,1))</f>
        <v>0</v>
      </c>
      <c r="M106" s="2">
        <f>SUMIFS(Data[Value],Data[Account],$C106,Data[Date],"&gt;="&amp;M$4,Data[Date],"&lt;"&amp;EDATE(M$4,1))</f>
        <v>0</v>
      </c>
      <c r="N106" s="2">
        <f>SUMIFS(Data[Value],Data[Account],$C106,Data[Date],"&gt;="&amp;N$4,Data[Date],"&lt;"&amp;EDATE(N$4,1))</f>
        <v>0</v>
      </c>
      <c r="O106" s="2">
        <f>SUMIFS(Data[Value],Data[Account],$C106,Data[Date],"&gt;="&amp;O$4,Data[Date],"&lt;"&amp;EDATE(O$4,1))</f>
        <v>0</v>
      </c>
      <c r="P106" s="2">
        <f>SUMIFS(Data[Value],Data[Account],$C106,Data[Date],"&gt;="&amp;P$4,Data[Date],"&lt;"&amp;EDATE(P$4,1))</f>
        <v>0</v>
      </c>
      <c r="Q106" s="2">
        <f>SUMIFS(Data[Value],Data[Account],$C106,Data[Date],"&gt;="&amp;Q$4,Data[Date],"&lt;"&amp;EDATE(Q$4,1))</f>
        <v>0</v>
      </c>
      <c r="R106" s="2">
        <f>SUMIFS(Data[Value],Data[Account],$C106,Data[Date],"&gt;="&amp;R$4,Data[Date],"&lt;"&amp;EDATE(R$4,1))</f>
        <v>15750</v>
      </c>
      <c r="S106" s="2">
        <f>SUMIFS(Data[Value],Data[Account],$C106,Data[Date],"&gt;="&amp;S$4,Data[Date],"&lt;"&amp;EDATE(S$4,1))</f>
        <v>0</v>
      </c>
      <c r="T106" s="2">
        <f>SUMIFS(Data[Value],Data[Account],$C106,Data[Date],"&gt;="&amp;T$4,Data[Date],"&lt;"&amp;EDATE(T$4,1))</f>
        <v>24513.69</v>
      </c>
      <c r="U106" s="2">
        <f>SUMIFS(Data[Value],Data[Account],$C106,Data[Date],"&gt;="&amp;U$4,Data[Date],"&lt;"&amp;EDATE(U$4,1))</f>
        <v>0</v>
      </c>
      <c r="V106" s="2">
        <f>SUMIFS(Data[Value],Data[Account],$C106,Data[Date],"&gt;="&amp;V$4,Data[Date],"&lt;"&amp;EDATE(V$4,1))</f>
        <v>0</v>
      </c>
      <c r="W106" s="2">
        <f>SUMIFS(Data[Value],Data[Account],$C106,Data[Date],"&gt;="&amp;W$4,Data[Date],"&lt;"&amp;EDATE(W$4,1))</f>
        <v>0</v>
      </c>
      <c r="X106" s="2">
        <f>SUMIFS(Data[Value],Data[Account],$C106,Data[Date],"&gt;="&amp;X$4,Data[Date],"&lt;"&amp;EDATE(X$4,1))</f>
        <v>0</v>
      </c>
      <c r="Y106" s="2">
        <f>SUMIFS(Data[Value],Data[Account],$C106,Data[Date],"&gt;="&amp;Y$4,Data[Date],"&lt;"&amp;EDATE(Y$4,1))</f>
        <v>0</v>
      </c>
      <c r="Z106" s="2">
        <f>SUMIFS(Data[Value],Data[Account],$C106,Data[Date],"&gt;="&amp;Z$4,Data[Date],"&lt;"&amp;EDATE(Z$4,1))</f>
        <v>0</v>
      </c>
      <c r="AA106" s="2">
        <f>SUMIFS(Data[Value],Data[Account],$C106,Data[Date],"&gt;="&amp;AA$4,Data[Date],"&lt;"&amp;EDATE(AA$4,1))</f>
        <v>0</v>
      </c>
      <c r="AB106" s="2">
        <f>SUMIFS(Data[Value],Data[Account],$C106,Data[Date],"&gt;="&amp;AB$4,Data[Date],"&lt;"&amp;EDATE(AB$4,1))</f>
        <v>0</v>
      </c>
    </row>
    <row r="107" spans="2:28" x14ac:dyDescent="0.25">
      <c r="B107" s="3">
        <f>OrdersByAcc!B107</f>
        <v>103</v>
      </c>
      <c r="C107" t="str">
        <f>OrdersByAcc!C107</f>
        <v>Community Bank</v>
      </c>
      <c r="D107" s="2">
        <f t="shared" si="1"/>
        <v>76834.5</v>
      </c>
      <c r="E107" s="2">
        <f>SUMIFS(Data[Value],Data[Account],$C107,Data[Date],"&gt;="&amp;E$4,Data[Date],"&lt;"&amp;EDATE(E$4,1))</f>
        <v>0</v>
      </c>
      <c r="F107" s="2">
        <f>SUMIFS(Data[Value],Data[Account],$C107,Data[Date],"&gt;="&amp;F$4,Data[Date],"&lt;"&amp;EDATE(F$4,1))</f>
        <v>0</v>
      </c>
      <c r="G107" s="2">
        <f>SUMIFS(Data[Value],Data[Account],$C107,Data[Date],"&gt;="&amp;G$4,Data[Date],"&lt;"&amp;EDATE(G$4,1))</f>
        <v>0</v>
      </c>
      <c r="H107" s="2">
        <f>SUMIFS(Data[Value],Data[Account],$C107,Data[Date],"&gt;="&amp;H$4,Data[Date],"&lt;"&amp;EDATE(H$4,1))</f>
        <v>0</v>
      </c>
      <c r="I107" s="2">
        <f>SUMIFS(Data[Value],Data[Account],$C107,Data[Date],"&gt;="&amp;I$4,Data[Date],"&lt;"&amp;EDATE(I$4,1))</f>
        <v>0</v>
      </c>
      <c r="J107" s="2">
        <f>SUMIFS(Data[Value],Data[Account],$C107,Data[Date],"&gt;="&amp;J$4,Data[Date],"&lt;"&amp;EDATE(J$4,1))</f>
        <v>0</v>
      </c>
      <c r="K107" s="2">
        <f>SUMIFS(Data[Value],Data[Account],$C107,Data[Date],"&gt;="&amp;K$4,Data[Date],"&lt;"&amp;EDATE(K$4,1))</f>
        <v>0</v>
      </c>
      <c r="L107" s="2">
        <f>SUMIFS(Data[Value],Data[Account],$C107,Data[Date],"&gt;="&amp;L$4,Data[Date],"&lt;"&amp;EDATE(L$4,1))</f>
        <v>0</v>
      </c>
      <c r="M107" s="2">
        <f>SUMIFS(Data[Value],Data[Account],$C107,Data[Date],"&gt;="&amp;M$4,Data[Date],"&lt;"&amp;EDATE(M$4,1))</f>
        <v>0</v>
      </c>
      <c r="N107" s="2">
        <f>SUMIFS(Data[Value],Data[Account],$C107,Data[Date],"&gt;="&amp;N$4,Data[Date],"&lt;"&amp;EDATE(N$4,1))</f>
        <v>0</v>
      </c>
      <c r="O107" s="2">
        <f>SUMIFS(Data[Value],Data[Account],$C107,Data[Date],"&gt;="&amp;O$4,Data[Date],"&lt;"&amp;EDATE(O$4,1))</f>
        <v>0</v>
      </c>
      <c r="P107" s="2">
        <f>SUMIFS(Data[Value],Data[Account],$C107,Data[Date],"&gt;="&amp;P$4,Data[Date],"&lt;"&amp;EDATE(P$4,1))</f>
        <v>0</v>
      </c>
      <c r="Q107" s="2">
        <f>SUMIFS(Data[Value],Data[Account],$C107,Data[Date],"&gt;="&amp;Q$4,Data[Date],"&lt;"&amp;EDATE(Q$4,1))</f>
        <v>0</v>
      </c>
      <c r="R107" s="2">
        <f>SUMIFS(Data[Value],Data[Account],$C107,Data[Date],"&gt;="&amp;R$4,Data[Date],"&lt;"&amp;EDATE(R$4,1))</f>
        <v>37120</v>
      </c>
      <c r="S107" s="2">
        <f>SUMIFS(Data[Value],Data[Account],$C107,Data[Date],"&gt;="&amp;S$4,Data[Date],"&lt;"&amp;EDATE(S$4,1))</f>
        <v>9214.5</v>
      </c>
      <c r="T107" s="2">
        <f>SUMIFS(Data[Value],Data[Account],$C107,Data[Date],"&gt;="&amp;T$4,Data[Date],"&lt;"&amp;EDATE(T$4,1))</f>
        <v>25000</v>
      </c>
      <c r="U107" s="2">
        <f>SUMIFS(Data[Value],Data[Account],$C107,Data[Date],"&gt;="&amp;U$4,Data[Date],"&lt;"&amp;EDATE(U$4,1))</f>
        <v>0</v>
      </c>
      <c r="V107" s="2">
        <f>SUMIFS(Data[Value],Data[Account],$C107,Data[Date],"&gt;="&amp;V$4,Data[Date],"&lt;"&amp;EDATE(V$4,1))</f>
        <v>0</v>
      </c>
      <c r="W107" s="2">
        <f>SUMIFS(Data[Value],Data[Account],$C107,Data[Date],"&gt;="&amp;W$4,Data[Date],"&lt;"&amp;EDATE(W$4,1))</f>
        <v>5500</v>
      </c>
      <c r="X107" s="2">
        <f>SUMIFS(Data[Value],Data[Account],$C107,Data[Date],"&gt;="&amp;X$4,Data[Date],"&lt;"&amp;EDATE(X$4,1))</f>
        <v>0</v>
      </c>
      <c r="Y107" s="2">
        <f>SUMIFS(Data[Value],Data[Account],$C107,Data[Date],"&gt;="&amp;Y$4,Data[Date],"&lt;"&amp;EDATE(Y$4,1))</f>
        <v>0</v>
      </c>
      <c r="Z107" s="2">
        <f>SUMIFS(Data[Value],Data[Account],$C107,Data[Date],"&gt;="&amp;Z$4,Data[Date],"&lt;"&amp;EDATE(Z$4,1))</f>
        <v>0</v>
      </c>
      <c r="AA107" s="2">
        <f>SUMIFS(Data[Value],Data[Account],$C107,Data[Date],"&gt;="&amp;AA$4,Data[Date],"&lt;"&amp;EDATE(AA$4,1))</f>
        <v>0</v>
      </c>
      <c r="AB107" s="2">
        <f>SUMIFS(Data[Value],Data[Account],$C107,Data[Date],"&gt;="&amp;AB$4,Data[Date],"&lt;"&amp;EDATE(AB$4,1))</f>
        <v>0</v>
      </c>
    </row>
    <row r="108" spans="2:28" x14ac:dyDescent="0.25">
      <c r="B108" s="3">
        <f>OrdersByAcc!B108</f>
        <v>104</v>
      </c>
      <c r="C108" t="str">
        <f>OrdersByAcc!C108</f>
        <v>GIZ</v>
      </c>
      <c r="D108" s="2">
        <f t="shared" si="1"/>
        <v>71019.38</v>
      </c>
      <c r="E108" s="2">
        <f>SUMIFS(Data[Value],Data[Account],$C108,Data[Date],"&gt;="&amp;E$4,Data[Date],"&lt;"&amp;EDATE(E$4,1))</f>
        <v>0</v>
      </c>
      <c r="F108" s="2">
        <f>SUMIFS(Data[Value],Data[Account],$C108,Data[Date],"&gt;="&amp;F$4,Data[Date],"&lt;"&amp;EDATE(F$4,1))</f>
        <v>0</v>
      </c>
      <c r="G108" s="2">
        <f>SUMIFS(Data[Value],Data[Account],$C108,Data[Date],"&gt;="&amp;G$4,Data[Date],"&lt;"&amp;EDATE(G$4,1))</f>
        <v>0</v>
      </c>
      <c r="H108" s="2">
        <f>SUMIFS(Data[Value],Data[Account],$C108,Data[Date],"&gt;="&amp;H$4,Data[Date],"&lt;"&amp;EDATE(H$4,1))</f>
        <v>0</v>
      </c>
      <c r="I108" s="2">
        <f>SUMIFS(Data[Value],Data[Account],$C108,Data[Date],"&gt;="&amp;I$4,Data[Date],"&lt;"&amp;EDATE(I$4,1))</f>
        <v>0</v>
      </c>
      <c r="J108" s="2">
        <f>SUMIFS(Data[Value],Data[Account],$C108,Data[Date],"&gt;="&amp;J$4,Data[Date],"&lt;"&amp;EDATE(J$4,1))</f>
        <v>0</v>
      </c>
      <c r="K108" s="2">
        <f>SUMIFS(Data[Value],Data[Account],$C108,Data[Date],"&gt;="&amp;K$4,Data[Date],"&lt;"&amp;EDATE(K$4,1))</f>
        <v>0</v>
      </c>
      <c r="L108" s="2">
        <f>SUMIFS(Data[Value],Data[Account],$C108,Data[Date],"&gt;="&amp;L$4,Data[Date],"&lt;"&amp;EDATE(L$4,1))</f>
        <v>0</v>
      </c>
      <c r="M108" s="2">
        <f>SUMIFS(Data[Value],Data[Account],$C108,Data[Date],"&gt;="&amp;M$4,Data[Date],"&lt;"&amp;EDATE(M$4,1))</f>
        <v>0</v>
      </c>
      <c r="N108" s="2">
        <f>SUMIFS(Data[Value],Data[Account],$C108,Data[Date],"&gt;="&amp;N$4,Data[Date],"&lt;"&amp;EDATE(N$4,1))</f>
        <v>0</v>
      </c>
      <c r="O108" s="2">
        <f>SUMIFS(Data[Value],Data[Account],$C108,Data[Date],"&gt;="&amp;O$4,Data[Date],"&lt;"&amp;EDATE(O$4,1))</f>
        <v>0</v>
      </c>
      <c r="P108" s="2">
        <f>SUMIFS(Data[Value],Data[Account],$C108,Data[Date],"&gt;="&amp;P$4,Data[Date],"&lt;"&amp;EDATE(P$4,1))</f>
        <v>0</v>
      </c>
      <c r="Q108" s="2">
        <f>SUMIFS(Data[Value],Data[Account],$C108,Data[Date],"&gt;="&amp;Q$4,Data[Date],"&lt;"&amp;EDATE(Q$4,1))</f>
        <v>0</v>
      </c>
      <c r="R108" s="2">
        <f>SUMIFS(Data[Value],Data[Account],$C108,Data[Date],"&gt;="&amp;R$4,Data[Date],"&lt;"&amp;EDATE(R$4,1))</f>
        <v>19398</v>
      </c>
      <c r="S108" s="2">
        <f>SUMIFS(Data[Value],Data[Account],$C108,Data[Date],"&gt;="&amp;S$4,Data[Date],"&lt;"&amp;EDATE(S$4,1))</f>
        <v>22948.379999999997</v>
      </c>
      <c r="T108" s="2">
        <f>SUMIFS(Data[Value],Data[Account],$C108,Data[Date],"&gt;="&amp;T$4,Data[Date],"&lt;"&amp;EDATE(T$4,1))</f>
        <v>0</v>
      </c>
      <c r="U108" s="2">
        <f>SUMIFS(Data[Value],Data[Account],$C108,Data[Date],"&gt;="&amp;U$4,Data[Date],"&lt;"&amp;EDATE(U$4,1))</f>
        <v>0</v>
      </c>
      <c r="V108" s="2">
        <f>SUMIFS(Data[Value],Data[Account],$C108,Data[Date],"&gt;="&amp;V$4,Data[Date],"&lt;"&amp;EDATE(V$4,1))</f>
        <v>0</v>
      </c>
      <c r="W108" s="2">
        <f>SUMIFS(Data[Value],Data[Account],$C108,Data[Date],"&gt;="&amp;W$4,Data[Date],"&lt;"&amp;EDATE(W$4,1))</f>
        <v>0</v>
      </c>
      <c r="X108" s="2">
        <f>SUMIFS(Data[Value],Data[Account],$C108,Data[Date],"&gt;="&amp;X$4,Data[Date],"&lt;"&amp;EDATE(X$4,1))</f>
        <v>28673</v>
      </c>
      <c r="Y108" s="2">
        <f>SUMIFS(Data[Value],Data[Account],$C108,Data[Date],"&gt;="&amp;Y$4,Data[Date],"&lt;"&amp;EDATE(Y$4,1))</f>
        <v>0</v>
      </c>
      <c r="Z108" s="2">
        <f>SUMIFS(Data[Value],Data[Account],$C108,Data[Date],"&gt;="&amp;Z$4,Data[Date],"&lt;"&amp;EDATE(Z$4,1))</f>
        <v>0</v>
      </c>
      <c r="AA108" s="2">
        <f>SUMIFS(Data[Value],Data[Account],$C108,Data[Date],"&gt;="&amp;AA$4,Data[Date],"&lt;"&amp;EDATE(AA$4,1))</f>
        <v>0</v>
      </c>
      <c r="AB108" s="2">
        <f>SUMIFS(Data[Value],Data[Account],$C108,Data[Date],"&gt;="&amp;AB$4,Data[Date],"&lt;"&amp;EDATE(AB$4,1))</f>
        <v>0</v>
      </c>
    </row>
    <row r="109" spans="2:28" x14ac:dyDescent="0.25">
      <c r="B109" s="3">
        <f>OrdersByAcc!B109</f>
        <v>105</v>
      </c>
      <c r="C109" t="str">
        <f>OrdersByAcc!C109</f>
        <v>Navana Foods</v>
      </c>
      <c r="D109" s="2">
        <f t="shared" si="1"/>
        <v>31726.94</v>
      </c>
      <c r="E109" s="2">
        <f>SUMIFS(Data[Value],Data[Account],$C109,Data[Date],"&gt;="&amp;E$4,Data[Date],"&lt;"&amp;EDATE(E$4,1))</f>
        <v>0</v>
      </c>
      <c r="F109" s="2">
        <f>SUMIFS(Data[Value],Data[Account],$C109,Data[Date],"&gt;="&amp;F$4,Data[Date],"&lt;"&amp;EDATE(F$4,1))</f>
        <v>0</v>
      </c>
      <c r="G109" s="2">
        <f>SUMIFS(Data[Value],Data[Account],$C109,Data[Date],"&gt;="&amp;G$4,Data[Date],"&lt;"&amp;EDATE(G$4,1))</f>
        <v>0</v>
      </c>
      <c r="H109" s="2">
        <f>SUMIFS(Data[Value],Data[Account],$C109,Data[Date],"&gt;="&amp;H$4,Data[Date],"&lt;"&amp;EDATE(H$4,1))</f>
        <v>0</v>
      </c>
      <c r="I109" s="2">
        <f>SUMIFS(Data[Value],Data[Account],$C109,Data[Date],"&gt;="&amp;I$4,Data[Date],"&lt;"&amp;EDATE(I$4,1))</f>
        <v>0</v>
      </c>
      <c r="J109" s="2">
        <f>SUMIFS(Data[Value],Data[Account],$C109,Data[Date],"&gt;="&amp;J$4,Data[Date],"&lt;"&amp;EDATE(J$4,1))</f>
        <v>0</v>
      </c>
      <c r="K109" s="2">
        <f>SUMIFS(Data[Value],Data[Account],$C109,Data[Date],"&gt;="&amp;K$4,Data[Date],"&lt;"&amp;EDATE(K$4,1))</f>
        <v>0</v>
      </c>
      <c r="L109" s="2">
        <f>SUMIFS(Data[Value],Data[Account],$C109,Data[Date],"&gt;="&amp;L$4,Data[Date],"&lt;"&amp;EDATE(L$4,1))</f>
        <v>0</v>
      </c>
      <c r="M109" s="2">
        <f>SUMIFS(Data[Value],Data[Account],$C109,Data[Date],"&gt;="&amp;M$4,Data[Date],"&lt;"&amp;EDATE(M$4,1))</f>
        <v>0</v>
      </c>
      <c r="N109" s="2">
        <f>SUMIFS(Data[Value],Data[Account],$C109,Data[Date],"&gt;="&amp;N$4,Data[Date],"&lt;"&amp;EDATE(N$4,1))</f>
        <v>0</v>
      </c>
      <c r="O109" s="2">
        <f>SUMIFS(Data[Value],Data[Account],$C109,Data[Date],"&gt;="&amp;O$4,Data[Date],"&lt;"&amp;EDATE(O$4,1))</f>
        <v>0</v>
      </c>
      <c r="P109" s="2">
        <f>SUMIFS(Data[Value],Data[Account],$C109,Data[Date],"&gt;="&amp;P$4,Data[Date],"&lt;"&amp;EDATE(P$4,1))</f>
        <v>0</v>
      </c>
      <c r="Q109" s="2">
        <f>SUMIFS(Data[Value],Data[Account],$C109,Data[Date],"&gt;="&amp;Q$4,Data[Date],"&lt;"&amp;EDATE(Q$4,1))</f>
        <v>0</v>
      </c>
      <c r="R109" s="2">
        <f>SUMIFS(Data[Value],Data[Account],$C109,Data[Date],"&gt;="&amp;R$4,Data[Date],"&lt;"&amp;EDATE(R$4,1))</f>
        <v>0</v>
      </c>
      <c r="S109" s="2">
        <f>SUMIFS(Data[Value],Data[Account],$C109,Data[Date],"&gt;="&amp;S$4,Data[Date],"&lt;"&amp;EDATE(S$4,1))</f>
        <v>8867.7999999999993</v>
      </c>
      <c r="T109" s="2">
        <f>SUMIFS(Data[Value],Data[Account],$C109,Data[Date],"&gt;="&amp;T$4,Data[Date],"&lt;"&amp;EDATE(T$4,1))</f>
        <v>340</v>
      </c>
      <c r="U109" s="2">
        <f>SUMIFS(Data[Value],Data[Account],$C109,Data[Date],"&gt;="&amp;U$4,Data[Date],"&lt;"&amp;EDATE(U$4,1))</f>
        <v>4428</v>
      </c>
      <c r="V109" s="2">
        <f>SUMIFS(Data[Value],Data[Account],$C109,Data[Date],"&gt;="&amp;V$4,Data[Date],"&lt;"&amp;EDATE(V$4,1))</f>
        <v>4175</v>
      </c>
      <c r="W109" s="2">
        <f>SUMIFS(Data[Value],Data[Account],$C109,Data[Date],"&gt;="&amp;W$4,Data[Date],"&lt;"&amp;EDATE(W$4,1))</f>
        <v>6756</v>
      </c>
      <c r="X109" s="2">
        <f>SUMIFS(Data[Value],Data[Account],$C109,Data[Date],"&gt;="&amp;X$4,Data[Date],"&lt;"&amp;EDATE(X$4,1))</f>
        <v>7160.1399999999994</v>
      </c>
      <c r="Y109" s="2">
        <f>SUMIFS(Data[Value],Data[Account],$C109,Data[Date],"&gt;="&amp;Y$4,Data[Date],"&lt;"&amp;EDATE(Y$4,1))</f>
        <v>0</v>
      </c>
      <c r="Z109" s="2">
        <f>SUMIFS(Data[Value],Data[Account],$C109,Data[Date],"&gt;="&amp;Z$4,Data[Date],"&lt;"&amp;EDATE(Z$4,1))</f>
        <v>0</v>
      </c>
      <c r="AA109" s="2">
        <f>SUMIFS(Data[Value],Data[Account],$C109,Data[Date],"&gt;="&amp;AA$4,Data[Date],"&lt;"&amp;EDATE(AA$4,1))</f>
        <v>0</v>
      </c>
      <c r="AB109" s="2">
        <f>SUMIFS(Data[Value],Data[Account],$C109,Data[Date],"&gt;="&amp;AB$4,Data[Date],"&lt;"&amp;EDATE(AB$4,1))</f>
        <v>0</v>
      </c>
    </row>
    <row r="110" spans="2:28" x14ac:dyDescent="0.25">
      <c r="B110" s="3">
        <f>OrdersByAcc!B110</f>
        <v>106</v>
      </c>
      <c r="C110" t="str">
        <f>OrdersByAcc!C110</f>
        <v>BRAC International</v>
      </c>
      <c r="D110" s="2">
        <f t="shared" si="1"/>
        <v>5744902.3799999999</v>
      </c>
      <c r="E110" s="2">
        <f>SUMIFS(Data[Value],Data[Account],$C110,Data[Date],"&gt;="&amp;E$4,Data[Date],"&lt;"&amp;EDATE(E$4,1))</f>
        <v>0</v>
      </c>
      <c r="F110" s="2">
        <f>SUMIFS(Data[Value],Data[Account],$C110,Data[Date],"&gt;="&amp;F$4,Data[Date],"&lt;"&amp;EDATE(F$4,1))</f>
        <v>0</v>
      </c>
      <c r="G110" s="2">
        <f>SUMIFS(Data[Value],Data[Account],$C110,Data[Date],"&gt;="&amp;G$4,Data[Date],"&lt;"&amp;EDATE(G$4,1))</f>
        <v>0</v>
      </c>
      <c r="H110" s="2">
        <f>SUMIFS(Data[Value],Data[Account],$C110,Data[Date],"&gt;="&amp;H$4,Data[Date],"&lt;"&amp;EDATE(H$4,1))</f>
        <v>0</v>
      </c>
      <c r="I110" s="2">
        <f>SUMIFS(Data[Value],Data[Account],$C110,Data[Date],"&gt;="&amp;I$4,Data[Date],"&lt;"&amp;EDATE(I$4,1))</f>
        <v>0</v>
      </c>
      <c r="J110" s="2">
        <f>SUMIFS(Data[Value],Data[Account],$C110,Data[Date],"&gt;="&amp;J$4,Data[Date],"&lt;"&amp;EDATE(J$4,1))</f>
        <v>0</v>
      </c>
      <c r="K110" s="2">
        <f>SUMIFS(Data[Value],Data[Account],$C110,Data[Date],"&gt;="&amp;K$4,Data[Date],"&lt;"&amp;EDATE(K$4,1))</f>
        <v>0</v>
      </c>
      <c r="L110" s="2">
        <f>SUMIFS(Data[Value],Data[Account],$C110,Data[Date],"&gt;="&amp;L$4,Data[Date],"&lt;"&amp;EDATE(L$4,1))</f>
        <v>0</v>
      </c>
      <c r="M110" s="2">
        <f>SUMIFS(Data[Value],Data[Account],$C110,Data[Date],"&gt;="&amp;M$4,Data[Date],"&lt;"&amp;EDATE(M$4,1))</f>
        <v>0</v>
      </c>
      <c r="N110" s="2">
        <f>SUMIFS(Data[Value],Data[Account],$C110,Data[Date],"&gt;="&amp;N$4,Data[Date],"&lt;"&amp;EDATE(N$4,1))</f>
        <v>0</v>
      </c>
      <c r="O110" s="2">
        <f>SUMIFS(Data[Value],Data[Account],$C110,Data[Date],"&gt;="&amp;O$4,Data[Date],"&lt;"&amp;EDATE(O$4,1))</f>
        <v>0</v>
      </c>
      <c r="P110" s="2">
        <f>SUMIFS(Data[Value],Data[Account],$C110,Data[Date],"&gt;="&amp;P$4,Data[Date],"&lt;"&amp;EDATE(P$4,1))</f>
        <v>0</v>
      </c>
      <c r="Q110" s="2">
        <f>SUMIFS(Data[Value],Data[Account],$C110,Data[Date],"&gt;="&amp;Q$4,Data[Date],"&lt;"&amp;EDATE(Q$4,1))</f>
        <v>0</v>
      </c>
      <c r="R110" s="2">
        <f>SUMIFS(Data[Value],Data[Account],$C110,Data[Date],"&gt;="&amp;R$4,Data[Date],"&lt;"&amp;EDATE(R$4,1))</f>
        <v>0</v>
      </c>
      <c r="S110" s="2">
        <f>SUMIFS(Data[Value],Data[Account],$C110,Data[Date],"&gt;="&amp;S$4,Data[Date],"&lt;"&amp;EDATE(S$4,1))</f>
        <v>10263</v>
      </c>
      <c r="T110" s="2">
        <f>SUMIFS(Data[Value],Data[Account],$C110,Data[Date],"&gt;="&amp;T$4,Data[Date],"&lt;"&amp;EDATE(T$4,1))</f>
        <v>0</v>
      </c>
      <c r="U110" s="2">
        <f>SUMIFS(Data[Value],Data[Account],$C110,Data[Date],"&gt;="&amp;U$4,Data[Date],"&lt;"&amp;EDATE(U$4,1))</f>
        <v>0</v>
      </c>
      <c r="V110" s="2">
        <f>SUMIFS(Data[Value],Data[Account],$C110,Data[Date],"&gt;="&amp;V$4,Data[Date],"&lt;"&amp;EDATE(V$4,1))</f>
        <v>4740139.38</v>
      </c>
      <c r="W110" s="2">
        <f>SUMIFS(Data[Value],Data[Account],$C110,Data[Date],"&gt;="&amp;W$4,Data[Date],"&lt;"&amp;EDATE(W$4,1))</f>
        <v>291000</v>
      </c>
      <c r="X110" s="2">
        <f>SUMIFS(Data[Value],Data[Account],$C110,Data[Date],"&gt;="&amp;X$4,Data[Date],"&lt;"&amp;EDATE(X$4,1))</f>
        <v>0</v>
      </c>
      <c r="Y110" s="2">
        <f>SUMIFS(Data[Value],Data[Account],$C110,Data[Date],"&gt;="&amp;Y$4,Data[Date],"&lt;"&amp;EDATE(Y$4,1))</f>
        <v>703500</v>
      </c>
      <c r="Z110" s="2">
        <f>SUMIFS(Data[Value],Data[Account],$C110,Data[Date],"&gt;="&amp;Z$4,Data[Date],"&lt;"&amp;EDATE(Z$4,1))</f>
        <v>0</v>
      </c>
      <c r="AA110" s="2">
        <f>SUMIFS(Data[Value],Data[Account],$C110,Data[Date],"&gt;="&amp;AA$4,Data[Date],"&lt;"&amp;EDATE(AA$4,1))</f>
        <v>0</v>
      </c>
      <c r="AB110" s="2">
        <f>SUMIFS(Data[Value],Data[Account],$C110,Data[Date],"&gt;="&amp;AB$4,Data[Date],"&lt;"&amp;EDATE(AB$4,1))</f>
        <v>0</v>
      </c>
    </row>
    <row r="111" spans="2:28" x14ac:dyDescent="0.25">
      <c r="B111" s="3">
        <f>OrdersByAcc!B111</f>
        <v>107</v>
      </c>
      <c r="C111" t="str">
        <f>OrdersByAcc!C111</f>
        <v>New Asia - JMI Group</v>
      </c>
      <c r="D111" s="2">
        <f t="shared" si="1"/>
        <v>95372.91</v>
      </c>
      <c r="E111" s="2">
        <f>SUMIFS(Data[Value],Data[Account],$C111,Data[Date],"&gt;="&amp;E$4,Data[Date],"&lt;"&amp;EDATE(E$4,1))</f>
        <v>0</v>
      </c>
      <c r="F111" s="2">
        <f>SUMIFS(Data[Value],Data[Account],$C111,Data[Date],"&gt;="&amp;F$4,Data[Date],"&lt;"&amp;EDATE(F$4,1))</f>
        <v>0</v>
      </c>
      <c r="G111" s="2">
        <f>SUMIFS(Data[Value],Data[Account],$C111,Data[Date],"&gt;="&amp;G$4,Data[Date],"&lt;"&amp;EDATE(G$4,1))</f>
        <v>0</v>
      </c>
      <c r="H111" s="2">
        <f>SUMIFS(Data[Value],Data[Account],$C111,Data[Date],"&gt;="&amp;H$4,Data[Date],"&lt;"&amp;EDATE(H$4,1))</f>
        <v>0</v>
      </c>
      <c r="I111" s="2">
        <f>SUMIFS(Data[Value],Data[Account],$C111,Data[Date],"&gt;="&amp;I$4,Data[Date],"&lt;"&amp;EDATE(I$4,1))</f>
        <v>0</v>
      </c>
      <c r="J111" s="2">
        <f>SUMIFS(Data[Value],Data[Account],$C111,Data[Date],"&gt;="&amp;J$4,Data[Date],"&lt;"&amp;EDATE(J$4,1))</f>
        <v>0</v>
      </c>
      <c r="K111" s="2">
        <f>SUMIFS(Data[Value],Data[Account],$C111,Data[Date],"&gt;="&amp;K$4,Data[Date],"&lt;"&amp;EDATE(K$4,1))</f>
        <v>0</v>
      </c>
      <c r="L111" s="2">
        <f>SUMIFS(Data[Value],Data[Account],$C111,Data[Date],"&gt;="&amp;L$4,Data[Date],"&lt;"&amp;EDATE(L$4,1))</f>
        <v>0</v>
      </c>
      <c r="M111" s="2">
        <f>SUMIFS(Data[Value],Data[Account],$C111,Data[Date],"&gt;="&amp;M$4,Data[Date],"&lt;"&amp;EDATE(M$4,1))</f>
        <v>0</v>
      </c>
      <c r="N111" s="2">
        <f>SUMIFS(Data[Value],Data[Account],$C111,Data[Date],"&gt;="&amp;N$4,Data[Date],"&lt;"&amp;EDATE(N$4,1))</f>
        <v>0</v>
      </c>
      <c r="O111" s="2">
        <f>SUMIFS(Data[Value],Data[Account],$C111,Data[Date],"&gt;="&amp;O$4,Data[Date],"&lt;"&amp;EDATE(O$4,1))</f>
        <v>0</v>
      </c>
      <c r="P111" s="2">
        <f>SUMIFS(Data[Value],Data[Account],$C111,Data[Date],"&gt;="&amp;P$4,Data[Date],"&lt;"&amp;EDATE(P$4,1))</f>
        <v>0</v>
      </c>
      <c r="Q111" s="2">
        <f>SUMIFS(Data[Value],Data[Account],$C111,Data[Date],"&gt;="&amp;Q$4,Data[Date],"&lt;"&amp;EDATE(Q$4,1))</f>
        <v>0</v>
      </c>
      <c r="R111" s="2">
        <f>SUMIFS(Data[Value],Data[Account],$C111,Data[Date],"&gt;="&amp;R$4,Data[Date],"&lt;"&amp;EDATE(R$4,1))</f>
        <v>0</v>
      </c>
      <c r="S111" s="2">
        <f>SUMIFS(Data[Value],Data[Account],$C111,Data[Date],"&gt;="&amp;S$4,Data[Date],"&lt;"&amp;EDATE(S$4,1))</f>
        <v>8204</v>
      </c>
      <c r="T111" s="2">
        <f>SUMIFS(Data[Value],Data[Account],$C111,Data[Date],"&gt;="&amp;T$4,Data[Date],"&lt;"&amp;EDATE(T$4,1))</f>
        <v>87168.91</v>
      </c>
      <c r="U111" s="2">
        <f>SUMIFS(Data[Value],Data[Account],$C111,Data[Date],"&gt;="&amp;U$4,Data[Date],"&lt;"&amp;EDATE(U$4,1))</f>
        <v>0</v>
      </c>
      <c r="V111" s="2">
        <f>SUMIFS(Data[Value],Data[Account],$C111,Data[Date],"&gt;="&amp;V$4,Data[Date],"&lt;"&amp;EDATE(V$4,1))</f>
        <v>0</v>
      </c>
      <c r="W111" s="2">
        <f>SUMIFS(Data[Value],Data[Account],$C111,Data[Date],"&gt;="&amp;W$4,Data[Date],"&lt;"&amp;EDATE(W$4,1))</f>
        <v>0</v>
      </c>
      <c r="X111" s="2">
        <f>SUMIFS(Data[Value],Data[Account],$C111,Data[Date],"&gt;="&amp;X$4,Data[Date],"&lt;"&amp;EDATE(X$4,1))</f>
        <v>0</v>
      </c>
      <c r="Y111" s="2">
        <f>SUMIFS(Data[Value],Data[Account],$C111,Data[Date],"&gt;="&amp;Y$4,Data[Date],"&lt;"&amp;EDATE(Y$4,1))</f>
        <v>0</v>
      </c>
      <c r="Z111" s="2">
        <f>SUMIFS(Data[Value],Data[Account],$C111,Data[Date],"&gt;="&amp;Z$4,Data[Date],"&lt;"&amp;EDATE(Z$4,1))</f>
        <v>0</v>
      </c>
      <c r="AA111" s="2">
        <f>SUMIFS(Data[Value],Data[Account],$C111,Data[Date],"&gt;="&amp;AA$4,Data[Date],"&lt;"&amp;EDATE(AA$4,1))</f>
        <v>0</v>
      </c>
      <c r="AB111" s="2">
        <f>SUMIFS(Data[Value],Data[Account],$C111,Data[Date],"&gt;="&amp;AB$4,Data[Date],"&lt;"&amp;EDATE(AB$4,1))</f>
        <v>0</v>
      </c>
    </row>
    <row r="112" spans="2:28" x14ac:dyDescent="0.25">
      <c r="B112" s="3">
        <f>OrdersByAcc!B112</f>
        <v>108</v>
      </c>
      <c r="C112" t="str">
        <f>OrdersByAcc!C112</f>
        <v>The Padma Bank Ltd</v>
      </c>
      <c r="D112" s="2">
        <f t="shared" si="1"/>
        <v>64000</v>
      </c>
      <c r="E112" s="2">
        <f>SUMIFS(Data[Value],Data[Account],$C112,Data[Date],"&gt;="&amp;E$4,Data[Date],"&lt;"&amp;EDATE(E$4,1))</f>
        <v>0</v>
      </c>
      <c r="F112" s="2">
        <f>SUMIFS(Data[Value],Data[Account],$C112,Data[Date],"&gt;="&amp;F$4,Data[Date],"&lt;"&amp;EDATE(F$4,1))</f>
        <v>0</v>
      </c>
      <c r="G112" s="2">
        <f>SUMIFS(Data[Value],Data[Account],$C112,Data[Date],"&gt;="&amp;G$4,Data[Date],"&lt;"&amp;EDATE(G$4,1))</f>
        <v>0</v>
      </c>
      <c r="H112" s="2">
        <f>SUMIFS(Data[Value],Data[Account],$C112,Data[Date],"&gt;="&amp;H$4,Data[Date],"&lt;"&amp;EDATE(H$4,1))</f>
        <v>0</v>
      </c>
      <c r="I112" s="2">
        <f>SUMIFS(Data[Value],Data[Account],$C112,Data[Date],"&gt;="&amp;I$4,Data[Date],"&lt;"&amp;EDATE(I$4,1))</f>
        <v>0</v>
      </c>
      <c r="J112" s="2">
        <f>SUMIFS(Data[Value],Data[Account],$C112,Data[Date],"&gt;="&amp;J$4,Data[Date],"&lt;"&amp;EDATE(J$4,1))</f>
        <v>0</v>
      </c>
      <c r="K112" s="2">
        <f>SUMIFS(Data[Value],Data[Account],$C112,Data[Date],"&gt;="&amp;K$4,Data[Date],"&lt;"&amp;EDATE(K$4,1))</f>
        <v>0</v>
      </c>
      <c r="L112" s="2">
        <f>SUMIFS(Data[Value],Data[Account],$C112,Data[Date],"&gt;="&amp;L$4,Data[Date],"&lt;"&amp;EDATE(L$4,1))</f>
        <v>0</v>
      </c>
      <c r="M112" s="2">
        <f>SUMIFS(Data[Value],Data[Account],$C112,Data[Date],"&gt;="&amp;M$4,Data[Date],"&lt;"&amp;EDATE(M$4,1))</f>
        <v>0</v>
      </c>
      <c r="N112" s="2">
        <f>SUMIFS(Data[Value],Data[Account],$C112,Data[Date],"&gt;="&amp;N$4,Data[Date],"&lt;"&amp;EDATE(N$4,1))</f>
        <v>0</v>
      </c>
      <c r="O112" s="2">
        <f>SUMIFS(Data[Value],Data[Account],$C112,Data[Date],"&gt;="&amp;O$4,Data[Date],"&lt;"&amp;EDATE(O$4,1))</f>
        <v>0</v>
      </c>
      <c r="P112" s="2">
        <f>SUMIFS(Data[Value],Data[Account],$C112,Data[Date],"&gt;="&amp;P$4,Data[Date],"&lt;"&amp;EDATE(P$4,1))</f>
        <v>0</v>
      </c>
      <c r="Q112" s="2">
        <f>SUMIFS(Data[Value],Data[Account],$C112,Data[Date],"&gt;="&amp;Q$4,Data[Date],"&lt;"&amp;EDATE(Q$4,1))</f>
        <v>0</v>
      </c>
      <c r="R112" s="2">
        <f>SUMIFS(Data[Value],Data[Account],$C112,Data[Date],"&gt;="&amp;R$4,Data[Date],"&lt;"&amp;EDATE(R$4,1))</f>
        <v>0</v>
      </c>
      <c r="S112" s="2">
        <f>SUMIFS(Data[Value],Data[Account],$C112,Data[Date],"&gt;="&amp;S$4,Data[Date],"&lt;"&amp;EDATE(S$4,1))</f>
        <v>5000</v>
      </c>
      <c r="T112" s="2">
        <f>SUMIFS(Data[Value],Data[Account],$C112,Data[Date],"&gt;="&amp;T$4,Data[Date],"&lt;"&amp;EDATE(T$4,1))</f>
        <v>59000</v>
      </c>
      <c r="U112" s="2">
        <f>SUMIFS(Data[Value],Data[Account],$C112,Data[Date],"&gt;="&amp;U$4,Data[Date],"&lt;"&amp;EDATE(U$4,1))</f>
        <v>0</v>
      </c>
      <c r="V112" s="2">
        <f>SUMIFS(Data[Value],Data[Account],$C112,Data[Date],"&gt;="&amp;V$4,Data[Date],"&lt;"&amp;EDATE(V$4,1))</f>
        <v>0</v>
      </c>
      <c r="W112" s="2">
        <f>SUMIFS(Data[Value],Data[Account],$C112,Data[Date],"&gt;="&amp;W$4,Data[Date],"&lt;"&amp;EDATE(W$4,1))</f>
        <v>0</v>
      </c>
      <c r="X112" s="2">
        <f>SUMIFS(Data[Value],Data[Account],$C112,Data[Date],"&gt;="&amp;X$4,Data[Date],"&lt;"&amp;EDATE(X$4,1))</f>
        <v>0</v>
      </c>
      <c r="Y112" s="2">
        <f>SUMIFS(Data[Value],Data[Account],$C112,Data[Date],"&gt;="&amp;Y$4,Data[Date],"&lt;"&amp;EDATE(Y$4,1))</f>
        <v>0</v>
      </c>
      <c r="Z112" s="2">
        <f>SUMIFS(Data[Value],Data[Account],$C112,Data[Date],"&gt;="&amp;Z$4,Data[Date],"&lt;"&amp;EDATE(Z$4,1))</f>
        <v>0</v>
      </c>
      <c r="AA112" s="2">
        <f>SUMIFS(Data[Value],Data[Account],$C112,Data[Date],"&gt;="&amp;AA$4,Data[Date],"&lt;"&amp;EDATE(AA$4,1))</f>
        <v>0</v>
      </c>
      <c r="AB112" s="2">
        <f>SUMIFS(Data[Value],Data[Account],$C112,Data[Date],"&gt;="&amp;AB$4,Data[Date],"&lt;"&amp;EDATE(AB$4,1))</f>
        <v>0</v>
      </c>
    </row>
    <row r="113" spans="2:28" x14ac:dyDescent="0.25">
      <c r="B113" s="3">
        <f>OrdersByAcc!B113</f>
        <v>109</v>
      </c>
      <c r="C113" t="str">
        <f>OrdersByAcc!C113</f>
        <v>CARDIFF International School</v>
      </c>
      <c r="D113" s="2">
        <f t="shared" si="1"/>
        <v>115914</v>
      </c>
      <c r="E113" s="2">
        <f>SUMIFS(Data[Value],Data[Account],$C113,Data[Date],"&gt;="&amp;E$4,Data[Date],"&lt;"&amp;EDATE(E$4,1))</f>
        <v>0</v>
      </c>
      <c r="F113" s="2">
        <f>SUMIFS(Data[Value],Data[Account],$C113,Data[Date],"&gt;="&amp;F$4,Data[Date],"&lt;"&amp;EDATE(F$4,1))</f>
        <v>0</v>
      </c>
      <c r="G113" s="2">
        <f>SUMIFS(Data[Value],Data[Account],$C113,Data[Date],"&gt;="&amp;G$4,Data[Date],"&lt;"&amp;EDATE(G$4,1))</f>
        <v>0</v>
      </c>
      <c r="H113" s="2">
        <f>SUMIFS(Data[Value],Data[Account],$C113,Data[Date],"&gt;="&amp;H$4,Data[Date],"&lt;"&amp;EDATE(H$4,1))</f>
        <v>0</v>
      </c>
      <c r="I113" s="2">
        <f>SUMIFS(Data[Value],Data[Account],$C113,Data[Date],"&gt;="&amp;I$4,Data[Date],"&lt;"&amp;EDATE(I$4,1))</f>
        <v>0</v>
      </c>
      <c r="J113" s="2">
        <f>SUMIFS(Data[Value],Data[Account],$C113,Data[Date],"&gt;="&amp;J$4,Data[Date],"&lt;"&amp;EDATE(J$4,1))</f>
        <v>0</v>
      </c>
      <c r="K113" s="2">
        <f>SUMIFS(Data[Value],Data[Account],$C113,Data[Date],"&gt;="&amp;K$4,Data[Date],"&lt;"&amp;EDATE(K$4,1))</f>
        <v>0</v>
      </c>
      <c r="L113" s="2">
        <f>SUMIFS(Data[Value],Data[Account],$C113,Data[Date],"&gt;="&amp;L$4,Data[Date],"&lt;"&amp;EDATE(L$4,1))</f>
        <v>0</v>
      </c>
      <c r="M113" s="2">
        <f>SUMIFS(Data[Value],Data[Account],$C113,Data[Date],"&gt;="&amp;M$4,Data[Date],"&lt;"&amp;EDATE(M$4,1))</f>
        <v>0</v>
      </c>
      <c r="N113" s="2">
        <f>SUMIFS(Data[Value],Data[Account],$C113,Data[Date],"&gt;="&amp;N$4,Data[Date],"&lt;"&amp;EDATE(N$4,1))</f>
        <v>0</v>
      </c>
      <c r="O113" s="2">
        <f>SUMIFS(Data[Value],Data[Account],$C113,Data[Date],"&gt;="&amp;O$4,Data[Date],"&lt;"&amp;EDATE(O$4,1))</f>
        <v>0</v>
      </c>
      <c r="P113" s="2">
        <f>SUMIFS(Data[Value],Data[Account],$C113,Data[Date],"&gt;="&amp;P$4,Data[Date],"&lt;"&amp;EDATE(P$4,1))</f>
        <v>0</v>
      </c>
      <c r="Q113" s="2">
        <f>SUMIFS(Data[Value],Data[Account],$C113,Data[Date],"&gt;="&amp;Q$4,Data[Date],"&lt;"&amp;EDATE(Q$4,1))</f>
        <v>0</v>
      </c>
      <c r="R113" s="2">
        <f>SUMIFS(Data[Value],Data[Account],$C113,Data[Date],"&gt;="&amp;R$4,Data[Date],"&lt;"&amp;EDATE(R$4,1))</f>
        <v>0</v>
      </c>
      <c r="S113" s="2">
        <f>SUMIFS(Data[Value],Data[Account],$C113,Data[Date],"&gt;="&amp;S$4,Data[Date],"&lt;"&amp;EDATE(S$4,1))</f>
        <v>0</v>
      </c>
      <c r="T113" s="2">
        <f>SUMIFS(Data[Value],Data[Account],$C113,Data[Date],"&gt;="&amp;T$4,Data[Date],"&lt;"&amp;EDATE(T$4,1))</f>
        <v>42443.5</v>
      </c>
      <c r="U113" s="2">
        <f>SUMIFS(Data[Value],Data[Account],$C113,Data[Date],"&gt;="&amp;U$4,Data[Date],"&lt;"&amp;EDATE(U$4,1))</f>
        <v>34486</v>
      </c>
      <c r="V113" s="2">
        <f>SUMIFS(Data[Value],Data[Account],$C113,Data[Date],"&gt;="&amp;V$4,Data[Date],"&lt;"&amp;EDATE(V$4,1))</f>
        <v>19641</v>
      </c>
      <c r="W113" s="2">
        <f>SUMIFS(Data[Value],Data[Account],$C113,Data[Date],"&gt;="&amp;W$4,Data[Date],"&lt;"&amp;EDATE(W$4,1))</f>
        <v>13831</v>
      </c>
      <c r="X113" s="2">
        <f>SUMIFS(Data[Value],Data[Account],$C113,Data[Date],"&gt;="&amp;X$4,Data[Date],"&lt;"&amp;EDATE(X$4,1))</f>
        <v>0</v>
      </c>
      <c r="Y113" s="2">
        <f>SUMIFS(Data[Value],Data[Account],$C113,Data[Date],"&gt;="&amp;Y$4,Data[Date],"&lt;"&amp;EDATE(Y$4,1))</f>
        <v>5512.5</v>
      </c>
      <c r="Z113" s="2">
        <f>SUMIFS(Data[Value],Data[Account],$C113,Data[Date],"&gt;="&amp;Z$4,Data[Date],"&lt;"&amp;EDATE(Z$4,1))</f>
        <v>0</v>
      </c>
      <c r="AA113" s="2">
        <f>SUMIFS(Data[Value],Data[Account],$C113,Data[Date],"&gt;="&amp;AA$4,Data[Date],"&lt;"&amp;EDATE(AA$4,1))</f>
        <v>0</v>
      </c>
      <c r="AB113" s="2">
        <f>SUMIFS(Data[Value],Data[Account],$C113,Data[Date],"&gt;="&amp;AB$4,Data[Date],"&lt;"&amp;EDATE(AB$4,1))</f>
        <v>0</v>
      </c>
    </row>
    <row r="114" spans="2:28" x14ac:dyDescent="0.25">
      <c r="B114" s="3">
        <f>OrdersByAcc!B114</f>
        <v>110</v>
      </c>
      <c r="C114" t="str">
        <f>OrdersByAcc!C114</f>
        <v>Edison DG Services</v>
      </c>
      <c r="D114" s="2">
        <f t="shared" si="1"/>
        <v>14122</v>
      </c>
      <c r="E114" s="2">
        <f>SUMIFS(Data[Value],Data[Account],$C114,Data[Date],"&gt;="&amp;E$4,Data[Date],"&lt;"&amp;EDATE(E$4,1))</f>
        <v>0</v>
      </c>
      <c r="F114" s="2">
        <f>SUMIFS(Data[Value],Data[Account],$C114,Data[Date],"&gt;="&amp;F$4,Data[Date],"&lt;"&amp;EDATE(F$4,1))</f>
        <v>0</v>
      </c>
      <c r="G114" s="2">
        <f>SUMIFS(Data[Value],Data[Account],$C114,Data[Date],"&gt;="&amp;G$4,Data[Date],"&lt;"&amp;EDATE(G$4,1))</f>
        <v>0</v>
      </c>
      <c r="H114" s="2">
        <f>SUMIFS(Data[Value],Data[Account],$C114,Data[Date],"&gt;="&amp;H$4,Data[Date],"&lt;"&amp;EDATE(H$4,1))</f>
        <v>0</v>
      </c>
      <c r="I114" s="2">
        <f>SUMIFS(Data[Value],Data[Account],$C114,Data[Date],"&gt;="&amp;I$4,Data[Date],"&lt;"&amp;EDATE(I$4,1))</f>
        <v>0</v>
      </c>
      <c r="J114" s="2">
        <f>SUMIFS(Data[Value],Data[Account],$C114,Data[Date],"&gt;="&amp;J$4,Data[Date],"&lt;"&amp;EDATE(J$4,1))</f>
        <v>0</v>
      </c>
      <c r="K114" s="2">
        <f>SUMIFS(Data[Value],Data[Account],$C114,Data[Date],"&gt;="&amp;K$4,Data[Date],"&lt;"&amp;EDATE(K$4,1))</f>
        <v>0</v>
      </c>
      <c r="L114" s="2">
        <f>SUMIFS(Data[Value],Data[Account],$C114,Data[Date],"&gt;="&amp;L$4,Data[Date],"&lt;"&amp;EDATE(L$4,1))</f>
        <v>0</v>
      </c>
      <c r="M114" s="2">
        <f>SUMIFS(Data[Value],Data[Account],$C114,Data[Date],"&gt;="&amp;M$4,Data[Date],"&lt;"&amp;EDATE(M$4,1))</f>
        <v>0</v>
      </c>
      <c r="N114" s="2">
        <f>SUMIFS(Data[Value],Data[Account],$C114,Data[Date],"&gt;="&amp;N$4,Data[Date],"&lt;"&amp;EDATE(N$4,1))</f>
        <v>0</v>
      </c>
      <c r="O114" s="2">
        <f>SUMIFS(Data[Value],Data[Account],$C114,Data[Date],"&gt;="&amp;O$4,Data[Date],"&lt;"&amp;EDATE(O$4,1))</f>
        <v>0</v>
      </c>
      <c r="P114" s="2">
        <f>SUMIFS(Data[Value],Data[Account],$C114,Data[Date],"&gt;="&amp;P$4,Data[Date],"&lt;"&amp;EDATE(P$4,1))</f>
        <v>0</v>
      </c>
      <c r="Q114" s="2">
        <f>SUMIFS(Data[Value],Data[Account],$C114,Data[Date],"&gt;="&amp;Q$4,Data[Date],"&lt;"&amp;EDATE(Q$4,1))</f>
        <v>0</v>
      </c>
      <c r="R114" s="2">
        <f>SUMIFS(Data[Value],Data[Account],$C114,Data[Date],"&gt;="&amp;R$4,Data[Date],"&lt;"&amp;EDATE(R$4,1))</f>
        <v>0</v>
      </c>
      <c r="S114" s="2">
        <f>SUMIFS(Data[Value],Data[Account],$C114,Data[Date],"&gt;="&amp;S$4,Data[Date],"&lt;"&amp;EDATE(S$4,1))</f>
        <v>0</v>
      </c>
      <c r="T114" s="2">
        <f>SUMIFS(Data[Value],Data[Account],$C114,Data[Date],"&gt;="&amp;T$4,Data[Date],"&lt;"&amp;EDATE(T$4,1))</f>
        <v>9168</v>
      </c>
      <c r="U114" s="2">
        <f>SUMIFS(Data[Value],Data[Account],$C114,Data[Date],"&gt;="&amp;U$4,Data[Date],"&lt;"&amp;EDATE(U$4,1))</f>
        <v>0</v>
      </c>
      <c r="V114" s="2">
        <f>SUMIFS(Data[Value],Data[Account],$C114,Data[Date],"&gt;="&amp;V$4,Data[Date],"&lt;"&amp;EDATE(V$4,1))</f>
        <v>4954</v>
      </c>
      <c r="W114" s="2">
        <f>SUMIFS(Data[Value],Data[Account],$C114,Data[Date],"&gt;="&amp;W$4,Data[Date],"&lt;"&amp;EDATE(W$4,1))</f>
        <v>0</v>
      </c>
      <c r="X114" s="2">
        <f>SUMIFS(Data[Value],Data[Account],$C114,Data[Date],"&gt;="&amp;X$4,Data[Date],"&lt;"&amp;EDATE(X$4,1))</f>
        <v>0</v>
      </c>
      <c r="Y114" s="2">
        <f>SUMIFS(Data[Value],Data[Account],$C114,Data[Date],"&gt;="&amp;Y$4,Data[Date],"&lt;"&amp;EDATE(Y$4,1))</f>
        <v>0</v>
      </c>
      <c r="Z114" s="2">
        <f>SUMIFS(Data[Value],Data[Account],$C114,Data[Date],"&gt;="&amp;Z$4,Data[Date],"&lt;"&amp;EDATE(Z$4,1))</f>
        <v>0</v>
      </c>
      <c r="AA114" s="2">
        <f>SUMIFS(Data[Value],Data[Account],$C114,Data[Date],"&gt;="&amp;AA$4,Data[Date],"&lt;"&amp;EDATE(AA$4,1))</f>
        <v>0</v>
      </c>
      <c r="AB114" s="2">
        <f>SUMIFS(Data[Value],Data[Account],$C114,Data[Date],"&gt;="&amp;AB$4,Data[Date],"&lt;"&amp;EDATE(AB$4,1))</f>
        <v>0</v>
      </c>
    </row>
    <row r="115" spans="2:28" x14ac:dyDescent="0.25">
      <c r="B115" s="3">
        <f>OrdersByAcc!B115</f>
        <v>111</v>
      </c>
      <c r="C115" t="str">
        <f>OrdersByAcc!C115</f>
        <v>Partex Star Group</v>
      </c>
      <c r="D115" s="2">
        <f t="shared" si="1"/>
        <v>17219</v>
      </c>
      <c r="E115" s="2">
        <f>SUMIFS(Data[Value],Data[Account],$C115,Data[Date],"&gt;="&amp;E$4,Data[Date],"&lt;"&amp;EDATE(E$4,1))</f>
        <v>0</v>
      </c>
      <c r="F115" s="2">
        <f>SUMIFS(Data[Value],Data[Account],$C115,Data[Date],"&gt;="&amp;F$4,Data[Date],"&lt;"&amp;EDATE(F$4,1))</f>
        <v>0</v>
      </c>
      <c r="G115" s="2">
        <f>SUMIFS(Data[Value],Data[Account],$C115,Data[Date],"&gt;="&amp;G$4,Data[Date],"&lt;"&amp;EDATE(G$4,1))</f>
        <v>0</v>
      </c>
      <c r="H115" s="2">
        <f>SUMIFS(Data[Value],Data[Account],$C115,Data[Date],"&gt;="&amp;H$4,Data[Date],"&lt;"&amp;EDATE(H$4,1))</f>
        <v>0</v>
      </c>
      <c r="I115" s="2">
        <f>SUMIFS(Data[Value],Data[Account],$C115,Data[Date],"&gt;="&amp;I$4,Data[Date],"&lt;"&amp;EDATE(I$4,1))</f>
        <v>0</v>
      </c>
      <c r="J115" s="2">
        <f>SUMIFS(Data[Value],Data[Account],$C115,Data[Date],"&gt;="&amp;J$4,Data[Date],"&lt;"&amp;EDATE(J$4,1))</f>
        <v>0</v>
      </c>
      <c r="K115" s="2">
        <f>SUMIFS(Data[Value],Data[Account],$C115,Data[Date],"&gt;="&amp;K$4,Data[Date],"&lt;"&amp;EDATE(K$4,1))</f>
        <v>0</v>
      </c>
      <c r="L115" s="2">
        <f>SUMIFS(Data[Value],Data[Account],$C115,Data[Date],"&gt;="&amp;L$4,Data[Date],"&lt;"&amp;EDATE(L$4,1))</f>
        <v>0</v>
      </c>
      <c r="M115" s="2">
        <f>SUMIFS(Data[Value],Data[Account],$C115,Data[Date],"&gt;="&amp;M$4,Data[Date],"&lt;"&amp;EDATE(M$4,1))</f>
        <v>0</v>
      </c>
      <c r="N115" s="2">
        <f>SUMIFS(Data[Value],Data[Account],$C115,Data[Date],"&gt;="&amp;N$4,Data[Date],"&lt;"&amp;EDATE(N$4,1))</f>
        <v>0</v>
      </c>
      <c r="O115" s="2">
        <f>SUMIFS(Data[Value],Data[Account],$C115,Data[Date],"&gt;="&amp;O$4,Data[Date],"&lt;"&amp;EDATE(O$4,1))</f>
        <v>0</v>
      </c>
      <c r="P115" s="2">
        <f>SUMIFS(Data[Value],Data[Account],$C115,Data[Date],"&gt;="&amp;P$4,Data[Date],"&lt;"&amp;EDATE(P$4,1))</f>
        <v>0</v>
      </c>
      <c r="Q115" s="2">
        <f>SUMIFS(Data[Value],Data[Account],$C115,Data[Date],"&gt;="&amp;Q$4,Data[Date],"&lt;"&amp;EDATE(Q$4,1))</f>
        <v>0</v>
      </c>
      <c r="R115" s="2">
        <f>SUMIFS(Data[Value],Data[Account],$C115,Data[Date],"&gt;="&amp;R$4,Data[Date],"&lt;"&amp;EDATE(R$4,1))</f>
        <v>0</v>
      </c>
      <c r="S115" s="2">
        <f>SUMIFS(Data[Value],Data[Account],$C115,Data[Date],"&gt;="&amp;S$4,Data[Date],"&lt;"&amp;EDATE(S$4,1))</f>
        <v>0</v>
      </c>
      <c r="T115" s="2">
        <f>SUMIFS(Data[Value],Data[Account],$C115,Data[Date],"&gt;="&amp;T$4,Data[Date],"&lt;"&amp;EDATE(T$4,1))</f>
        <v>17219</v>
      </c>
      <c r="U115" s="2">
        <f>SUMIFS(Data[Value],Data[Account],$C115,Data[Date],"&gt;="&amp;U$4,Data[Date],"&lt;"&amp;EDATE(U$4,1))</f>
        <v>0</v>
      </c>
      <c r="V115" s="2">
        <f>SUMIFS(Data[Value],Data[Account],$C115,Data[Date],"&gt;="&amp;V$4,Data[Date],"&lt;"&amp;EDATE(V$4,1))</f>
        <v>0</v>
      </c>
      <c r="W115" s="2">
        <f>SUMIFS(Data[Value],Data[Account],$C115,Data[Date],"&gt;="&amp;W$4,Data[Date],"&lt;"&amp;EDATE(W$4,1))</f>
        <v>0</v>
      </c>
      <c r="X115" s="2">
        <f>SUMIFS(Data[Value],Data[Account],$C115,Data[Date],"&gt;="&amp;X$4,Data[Date],"&lt;"&amp;EDATE(X$4,1))</f>
        <v>0</v>
      </c>
      <c r="Y115" s="2">
        <f>SUMIFS(Data[Value],Data[Account],$C115,Data[Date],"&gt;="&amp;Y$4,Data[Date],"&lt;"&amp;EDATE(Y$4,1))</f>
        <v>0</v>
      </c>
      <c r="Z115" s="2">
        <f>SUMIFS(Data[Value],Data[Account],$C115,Data[Date],"&gt;="&amp;Z$4,Data[Date],"&lt;"&amp;EDATE(Z$4,1))</f>
        <v>0</v>
      </c>
      <c r="AA115" s="2">
        <f>SUMIFS(Data[Value],Data[Account],$C115,Data[Date],"&gt;="&amp;AA$4,Data[Date],"&lt;"&amp;EDATE(AA$4,1))</f>
        <v>0</v>
      </c>
      <c r="AB115" s="2">
        <f>SUMIFS(Data[Value],Data[Account],$C115,Data[Date],"&gt;="&amp;AB$4,Data[Date],"&lt;"&amp;EDATE(AB$4,1))</f>
        <v>0</v>
      </c>
    </row>
    <row r="116" spans="2:28" x14ac:dyDescent="0.25">
      <c r="B116" s="3">
        <f>OrdersByAcc!B116</f>
        <v>112</v>
      </c>
      <c r="C116" t="str">
        <f>OrdersByAcc!C116</f>
        <v>Epyllion</v>
      </c>
      <c r="D116" s="2">
        <f t="shared" si="1"/>
        <v>2831042</v>
      </c>
      <c r="E116" s="2">
        <f>SUMIFS(Data[Value],Data[Account],$C116,Data[Date],"&gt;="&amp;E$4,Data[Date],"&lt;"&amp;EDATE(E$4,1))</f>
        <v>0</v>
      </c>
      <c r="F116" s="2">
        <f>SUMIFS(Data[Value],Data[Account],$C116,Data[Date],"&gt;="&amp;F$4,Data[Date],"&lt;"&amp;EDATE(F$4,1))</f>
        <v>0</v>
      </c>
      <c r="G116" s="2">
        <f>SUMIFS(Data[Value],Data[Account],$C116,Data[Date],"&gt;="&amp;G$4,Data[Date],"&lt;"&amp;EDATE(G$4,1))</f>
        <v>0</v>
      </c>
      <c r="H116" s="2">
        <f>SUMIFS(Data[Value],Data[Account],$C116,Data[Date],"&gt;="&amp;H$4,Data[Date],"&lt;"&amp;EDATE(H$4,1))</f>
        <v>0</v>
      </c>
      <c r="I116" s="2">
        <f>SUMIFS(Data[Value],Data[Account],$C116,Data[Date],"&gt;="&amp;I$4,Data[Date],"&lt;"&amp;EDATE(I$4,1))</f>
        <v>0</v>
      </c>
      <c r="J116" s="2">
        <f>SUMIFS(Data[Value],Data[Account],$C116,Data[Date],"&gt;="&amp;J$4,Data[Date],"&lt;"&amp;EDATE(J$4,1))</f>
        <v>0</v>
      </c>
      <c r="K116" s="2">
        <f>SUMIFS(Data[Value],Data[Account],$C116,Data[Date],"&gt;="&amp;K$4,Data[Date],"&lt;"&amp;EDATE(K$4,1))</f>
        <v>0</v>
      </c>
      <c r="L116" s="2">
        <f>SUMIFS(Data[Value],Data[Account],$C116,Data[Date],"&gt;="&amp;L$4,Data[Date],"&lt;"&amp;EDATE(L$4,1))</f>
        <v>0</v>
      </c>
      <c r="M116" s="2">
        <f>SUMIFS(Data[Value],Data[Account],$C116,Data[Date],"&gt;="&amp;M$4,Data[Date],"&lt;"&amp;EDATE(M$4,1))</f>
        <v>0</v>
      </c>
      <c r="N116" s="2">
        <f>SUMIFS(Data[Value],Data[Account],$C116,Data[Date],"&gt;="&amp;N$4,Data[Date],"&lt;"&amp;EDATE(N$4,1))</f>
        <v>0</v>
      </c>
      <c r="O116" s="2">
        <f>SUMIFS(Data[Value],Data[Account],$C116,Data[Date],"&gt;="&amp;O$4,Data[Date],"&lt;"&amp;EDATE(O$4,1))</f>
        <v>0</v>
      </c>
      <c r="P116" s="2">
        <f>SUMIFS(Data[Value],Data[Account],$C116,Data[Date],"&gt;="&amp;P$4,Data[Date],"&lt;"&amp;EDATE(P$4,1))</f>
        <v>0</v>
      </c>
      <c r="Q116" s="2">
        <f>SUMIFS(Data[Value],Data[Account],$C116,Data[Date],"&gt;="&amp;Q$4,Data[Date],"&lt;"&amp;EDATE(Q$4,1))</f>
        <v>0</v>
      </c>
      <c r="R116" s="2">
        <f>SUMIFS(Data[Value],Data[Account],$C116,Data[Date],"&gt;="&amp;R$4,Data[Date],"&lt;"&amp;EDATE(R$4,1))</f>
        <v>0</v>
      </c>
      <c r="S116" s="2">
        <f>SUMIFS(Data[Value],Data[Account],$C116,Data[Date],"&gt;="&amp;S$4,Data[Date],"&lt;"&amp;EDATE(S$4,1))</f>
        <v>0</v>
      </c>
      <c r="T116" s="2">
        <f>SUMIFS(Data[Value],Data[Account],$C116,Data[Date],"&gt;="&amp;T$4,Data[Date],"&lt;"&amp;EDATE(T$4,1))</f>
        <v>0</v>
      </c>
      <c r="U116" s="2">
        <f>SUMIFS(Data[Value],Data[Account],$C116,Data[Date],"&gt;="&amp;U$4,Data[Date],"&lt;"&amp;EDATE(U$4,1))</f>
        <v>490290</v>
      </c>
      <c r="V116" s="2">
        <f>SUMIFS(Data[Value],Data[Account],$C116,Data[Date],"&gt;="&amp;V$4,Data[Date],"&lt;"&amp;EDATE(V$4,1))</f>
        <v>569025</v>
      </c>
      <c r="W116" s="2">
        <f>SUMIFS(Data[Value],Data[Account],$C116,Data[Date],"&gt;="&amp;W$4,Data[Date],"&lt;"&amp;EDATE(W$4,1))</f>
        <v>877954</v>
      </c>
      <c r="X116" s="2">
        <f>SUMIFS(Data[Value],Data[Account],$C116,Data[Date],"&gt;="&amp;X$4,Data[Date],"&lt;"&amp;EDATE(X$4,1))</f>
        <v>891253</v>
      </c>
      <c r="Y116" s="2">
        <f>SUMIFS(Data[Value],Data[Account],$C116,Data[Date],"&gt;="&amp;Y$4,Data[Date],"&lt;"&amp;EDATE(Y$4,1))</f>
        <v>2520</v>
      </c>
      <c r="Z116" s="2">
        <f>SUMIFS(Data[Value],Data[Account],$C116,Data[Date],"&gt;="&amp;Z$4,Data[Date],"&lt;"&amp;EDATE(Z$4,1))</f>
        <v>0</v>
      </c>
      <c r="AA116" s="2">
        <f>SUMIFS(Data[Value],Data[Account],$C116,Data[Date],"&gt;="&amp;AA$4,Data[Date],"&lt;"&amp;EDATE(AA$4,1))</f>
        <v>0</v>
      </c>
      <c r="AB116" s="2">
        <f>SUMIFS(Data[Value],Data[Account],$C116,Data[Date],"&gt;="&amp;AB$4,Data[Date],"&lt;"&amp;EDATE(AB$4,1))</f>
        <v>0</v>
      </c>
    </row>
    <row r="117" spans="2:28" x14ac:dyDescent="0.25">
      <c r="B117" s="3">
        <f>OrdersByAcc!B117</f>
        <v>113</v>
      </c>
      <c r="C117" t="str">
        <f>OrdersByAcc!C117</f>
        <v>Orgenergostroy</v>
      </c>
      <c r="D117" s="2">
        <f t="shared" si="1"/>
        <v>1183054</v>
      </c>
      <c r="E117" s="2">
        <f>SUMIFS(Data[Value],Data[Account],$C117,Data[Date],"&gt;="&amp;E$4,Data[Date],"&lt;"&amp;EDATE(E$4,1))</f>
        <v>0</v>
      </c>
      <c r="F117" s="2">
        <f>SUMIFS(Data[Value],Data[Account],$C117,Data[Date],"&gt;="&amp;F$4,Data[Date],"&lt;"&amp;EDATE(F$4,1))</f>
        <v>0</v>
      </c>
      <c r="G117" s="2">
        <f>SUMIFS(Data[Value],Data[Account],$C117,Data[Date],"&gt;="&amp;G$4,Data[Date],"&lt;"&amp;EDATE(G$4,1))</f>
        <v>0</v>
      </c>
      <c r="H117" s="2">
        <f>SUMIFS(Data[Value],Data[Account],$C117,Data[Date],"&gt;="&amp;H$4,Data[Date],"&lt;"&amp;EDATE(H$4,1))</f>
        <v>0</v>
      </c>
      <c r="I117" s="2">
        <f>SUMIFS(Data[Value],Data[Account],$C117,Data[Date],"&gt;="&amp;I$4,Data[Date],"&lt;"&amp;EDATE(I$4,1))</f>
        <v>0</v>
      </c>
      <c r="J117" s="2">
        <f>SUMIFS(Data[Value],Data[Account],$C117,Data[Date],"&gt;="&amp;J$4,Data[Date],"&lt;"&amp;EDATE(J$4,1))</f>
        <v>0</v>
      </c>
      <c r="K117" s="2">
        <f>SUMIFS(Data[Value],Data[Account],$C117,Data[Date],"&gt;="&amp;K$4,Data[Date],"&lt;"&amp;EDATE(K$4,1))</f>
        <v>0</v>
      </c>
      <c r="L117" s="2">
        <f>SUMIFS(Data[Value],Data[Account],$C117,Data[Date],"&gt;="&amp;L$4,Data[Date],"&lt;"&amp;EDATE(L$4,1))</f>
        <v>0</v>
      </c>
      <c r="M117" s="2">
        <f>SUMIFS(Data[Value],Data[Account],$C117,Data[Date],"&gt;="&amp;M$4,Data[Date],"&lt;"&amp;EDATE(M$4,1))</f>
        <v>0</v>
      </c>
      <c r="N117" s="2">
        <f>SUMIFS(Data[Value],Data[Account],$C117,Data[Date],"&gt;="&amp;N$4,Data[Date],"&lt;"&amp;EDATE(N$4,1))</f>
        <v>0</v>
      </c>
      <c r="O117" s="2">
        <f>SUMIFS(Data[Value],Data[Account],$C117,Data[Date],"&gt;="&amp;O$4,Data[Date],"&lt;"&amp;EDATE(O$4,1))</f>
        <v>0</v>
      </c>
      <c r="P117" s="2">
        <f>SUMIFS(Data[Value],Data[Account],$C117,Data[Date],"&gt;="&amp;P$4,Data[Date],"&lt;"&amp;EDATE(P$4,1))</f>
        <v>0</v>
      </c>
      <c r="Q117" s="2">
        <f>SUMIFS(Data[Value],Data[Account],$C117,Data[Date],"&gt;="&amp;Q$4,Data[Date],"&lt;"&amp;EDATE(Q$4,1))</f>
        <v>0</v>
      </c>
      <c r="R117" s="2">
        <f>SUMIFS(Data[Value],Data[Account],$C117,Data[Date],"&gt;="&amp;R$4,Data[Date],"&lt;"&amp;EDATE(R$4,1))</f>
        <v>0</v>
      </c>
      <c r="S117" s="2">
        <f>SUMIFS(Data[Value],Data[Account],$C117,Data[Date],"&gt;="&amp;S$4,Data[Date],"&lt;"&amp;EDATE(S$4,1))</f>
        <v>0</v>
      </c>
      <c r="T117" s="2">
        <f>SUMIFS(Data[Value],Data[Account],$C117,Data[Date],"&gt;="&amp;T$4,Data[Date],"&lt;"&amp;EDATE(T$4,1))</f>
        <v>0</v>
      </c>
      <c r="U117" s="2">
        <f>SUMIFS(Data[Value],Data[Account],$C117,Data[Date],"&gt;="&amp;U$4,Data[Date],"&lt;"&amp;EDATE(U$4,1))</f>
        <v>1183054</v>
      </c>
      <c r="V117" s="2">
        <f>SUMIFS(Data[Value],Data[Account],$C117,Data[Date],"&gt;="&amp;V$4,Data[Date],"&lt;"&amp;EDATE(V$4,1))</f>
        <v>0</v>
      </c>
      <c r="W117" s="2">
        <f>SUMIFS(Data[Value],Data[Account],$C117,Data[Date],"&gt;="&amp;W$4,Data[Date],"&lt;"&amp;EDATE(W$4,1))</f>
        <v>0</v>
      </c>
      <c r="X117" s="2">
        <f>SUMIFS(Data[Value],Data[Account],$C117,Data[Date],"&gt;="&amp;X$4,Data[Date],"&lt;"&amp;EDATE(X$4,1))</f>
        <v>0</v>
      </c>
      <c r="Y117" s="2">
        <f>SUMIFS(Data[Value],Data[Account],$C117,Data[Date],"&gt;="&amp;Y$4,Data[Date],"&lt;"&amp;EDATE(Y$4,1))</f>
        <v>0</v>
      </c>
      <c r="Z117" s="2">
        <f>SUMIFS(Data[Value],Data[Account],$C117,Data[Date],"&gt;="&amp;Z$4,Data[Date],"&lt;"&amp;EDATE(Z$4,1))</f>
        <v>0</v>
      </c>
      <c r="AA117" s="2">
        <f>SUMIFS(Data[Value],Data[Account],$C117,Data[Date],"&gt;="&amp;AA$4,Data[Date],"&lt;"&amp;EDATE(AA$4,1))</f>
        <v>0</v>
      </c>
      <c r="AB117" s="2">
        <f>SUMIFS(Data[Value],Data[Account],$C117,Data[Date],"&gt;="&amp;AB$4,Data[Date],"&lt;"&amp;EDATE(AB$4,1))</f>
        <v>0</v>
      </c>
    </row>
    <row r="118" spans="2:28" x14ac:dyDescent="0.25">
      <c r="B118" s="3">
        <f>OrdersByAcc!B118</f>
        <v>114</v>
      </c>
      <c r="C118" t="str">
        <f>OrdersByAcc!C118</f>
        <v>Aamra Infotainment Limited</v>
      </c>
      <c r="D118" s="2">
        <f t="shared" si="1"/>
        <v>23008.2</v>
      </c>
      <c r="E118" s="2">
        <f>SUMIFS(Data[Value],Data[Account],$C118,Data[Date],"&gt;="&amp;E$4,Data[Date],"&lt;"&amp;EDATE(E$4,1))</f>
        <v>0</v>
      </c>
      <c r="F118" s="2">
        <f>SUMIFS(Data[Value],Data[Account],$C118,Data[Date],"&gt;="&amp;F$4,Data[Date],"&lt;"&amp;EDATE(F$4,1))</f>
        <v>0</v>
      </c>
      <c r="G118" s="2">
        <f>SUMIFS(Data[Value],Data[Account],$C118,Data[Date],"&gt;="&amp;G$4,Data[Date],"&lt;"&amp;EDATE(G$4,1))</f>
        <v>0</v>
      </c>
      <c r="H118" s="2">
        <f>SUMIFS(Data[Value],Data[Account],$C118,Data[Date],"&gt;="&amp;H$4,Data[Date],"&lt;"&amp;EDATE(H$4,1))</f>
        <v>0</v>
      </c>
      <c r="I118" s="2">
        <f>SUMIFS(Data[Value],Data[Account],$C118,Data[Date],"&gt;="&amp;I$4,Data[Date],"&lt;"&amp;EDATE(I$4,1))</f>
        <v>0</v>
      </c>
      <c r="J118" s="2">
        <f>SUMIFS(Data[Value],Data[Account],$C118,Data[Date],"&gt;="&amp;J$4,Data[Date],"&lt;"&amp;EDATE(J$4,1))</f>
        <v>0</v>
      </c>
      <c r="K118" s="2">
        <f>SUMIFS(Data[Value],Data[Account],$C118,Data[Date],"&gt;="&amp;K$4,Data[Date],"&lt;"&amp;EDATE(K$4,1))</f>
        <v>0</v>
      </c>
      <c r="L118" s="2">
        <f>SUMIFS(Data[Value],Data[Account],$C118,Data[Date],"&gt;="&amp;L$4,Data[Date],"&lt;"&amp;EDATE(L$4,1))</f>
        <v>0</v>
      </c>
      <c r="M118" s="2">
        <f>SUMIFS(Data[Value],Data[Account],$C118,Data[Date],"&gt;="&amp;M$4,Data[Date],"&lt;"&amp;EDATE(M$4,1))</f>
        <v>0</v>
      </c>
      <c r="N118" s="2">
        <f>SUMIFS(Data[Value],Data[Account],$C118,Data[Date],"&gt;="&amp;N$4,Data[Date],"&lt;"&amp;EDATE(N$4,1))</f>
        <v>0</v>
      </c>
      <c r="O118" s="2">
        <f>SUMIFS(Data[Value],Data[Account],$C118,Data[Date],"&gt;="&amp;O$4,Data[Date],"&lt;"&amp;EDATE(O$4,1))</f>
        <v>0</v>
      </c>
      <c r="P118" s="2">
        <f>SUMIFS(Data[Value],Data[Account],$C118,Data[Date],"&gt;="&amp;P$4,Data[Date],"&lt;"&amp;EDATE(P$4,1))</f>
        <v>0</v>
      </c>
      <c r="Q118" s="2">
        <f>SUMIFS(Data[Value],Data[Account],$C118,Data[Date],"&gt;="&amp;Q$4,Data[Date],"&lt;"&amp;EDATE(Q$4,1))</f>
        <v>0</v>
      </c>
      <c r="R118" s="2">
        <f>SUMIFS(Data[Value],Data[Account],$C118,Data[Date],"&gt;="&amp;R$4,Data[Date],"&lt;"&amp;EDATE(R$4,1))</f>
        <v>0</v>
      </c>
      <c r="S118" s="2">
        <f>SUMIFS(Data[Value],Data[Account],$C118,Data[Date],"&gt;="&amp;S$4,Data[Date],"&lt;"&amp;EDATE(S$4,1))</f>
        <v>0</v>
      </c>
      <c r="T118" s="2">
        <f>SUMIFS(Data[Value],Data[Account],$C118,Data[Date],"&gt;="&amp;T$4,Data[Date],"&lt;"&amp;EDATE(T$4,1))</f>
        <v>0</v>
      </c>
      <c r="U118" s="2">
        <f>SUMIFS(Data[Value],Data[Account],$C118,Data[Date],"&gt;="&amp;U$4,Data[Date],"&lt;"&amp;EDATE(U$4,1))</f>
        <v>16714</v>
      </c>
      <c r="V118" s="2">
        <f>SUMIFS(Data[Value],Data[Account],$C118,Data[Date],"&gt;="&amp;V$4,Data[Date],"&lt;"&amp;EDATE(V$4,1))</f>
        <v>0</v>
      </c>
      <c r="W118" s="2">
        <f>SUMIFS(Data[Value],Data[Account],$C118,Data[Date],"&gt;="&amp;W$4,Data[Date],"&lt;"&amp;EDATE(W$4,1))</f>
        <v>0</v>
      </c>
      <c r="X118" s="2">
        <f>SUMIFS(Data[Value],Data[Account],$C118,Data[Date],"&gt;="&amp;X$4,Data[Date],"&lt;"&amp;EDATE(X$4,1))</f>
        <v>3294.2</v>
      </c>
      <c r="Y118" s="2">
        <f>SUMIFS(Data[Value],Data[Account],$C118,Data[Date],"&gt;="&amp;Y$4,Data[Date],"&lt;"&amp;EDATE(Y$4,1))</f>
        <v>3000</v>
      </c>
      <c r="Z118" s="2">
        <f>SUMIFS(Data[Value],Data[Account],$C118,Data[Date],"&gt;="&amp;Z$4,Data[Date],"&lt;"&amp;EDATE(Z$4,1))</f>
        <v>0</v>
      </c>
      <c r="AA118" s="2">
        <f>SUMIFS(Data[Value],Data[Account],$C118,Data[Date],"&gt;="&amp;AA$4,Data[Date],"&lt;"&amp;EDATE(AA$4,1))</f>
        <v>0</v>
      </c>
      <c r="AB118" s="2">
        <f>SUMIFS(Data[Value],Data[Account],$C118,Data[Date],"&gt;="&amp;AB$4,Data[Date],"&lt;"&amp;EDATE(AB$4,1))</f>
        <v>0</v>
      </c>
    </row>
    <row r="119" spans="2:28" x14ac:dyDescent="0.25">
      <c r="B119" s="3">
        <f>OrdersByAcc!B119</f>
        <v>115</v>
      </c>
      <c r="C119" t="str">
        <f>OrdersByAcc!C119</f>
        <v>Padma Bank Ltd</v>
      </c>
      <c r="D119" s="2">
        <f t="shared" si="1"/>
        <v>35000</v>
      </c>
      <c r="E119" s="2">
        <f>SUMIFS(Data[Value],Data[Account],$C119,Data[Date],"&gt;="&amp;E$4,Data[Date],"&lt;"&amp;EDATE(E$4,1))</f>
        <v>0</v>
      </c>
      <c r="F119" s="2">
        <f>SUMIFS(Data[Value],Data[Account],$C119,Data[Date],"&gt;="&amp;F$4,Data[Date],"&lt;"&amp;EDATE(F$4,1))</f>
        <v>0</v>
      </c>
      <c r="G119" s="2">
        <f>SUMIFS(Data[Value],Data[Account],$C119,Data[Date],"&gt;="&amp;G$4,Data[Date],"&lt;"&amp;EDATE(G$4,1))</f>
        <v>0</v>
      </c>
      <c r="H119" s="2">
        <f>SUMIFS(Data[Value],Data[Account],$C119,Data[Date],"&gt;="&amp;H$4,Data[Date],"&lt;"&amp;EDATE(H$4,1))</f>
        <v>0</v>
      </c>
      <c r="I119" s="2">
        <f>SUMIFS(Data[Value],Data[Account],$C119,Data[Date],"&gt;="&amp;I$4,Data[Date],"&lt;"&amp;EDATE(I$4,1))</f>
        <v>0</v>
      </c>
      <c r="J119" s="2">
        <f>SUMIFS(Data[Value],Data[Account],$C119,Data[Date],"&gt;="&amp;J$4,Data[Date],"&lt;"&amp;EDATE(J$4,1))</f>
        <v>0</v>
      </c>
      <c r="K119" s="2">
        <f>SUMIFS(Data[Value],Data[Account],$C119,Data[Date],"&gt;="&amp;K$4,Data[Date],"&lt;"&amp;EDATE(K$4,1))</f>
        <v>0</v>
      </c>
      <c r="L119" s="2">
        <f>SUMIFS(Data[Value],Data[Account],$C119,Data[Date],"&gt;="&amp;L$4,Data[Date],"&lt;"&amp;EDATE(L$4,1))</f>
        <v>0</v>
      </c>
      <c r="M119" s="2">
        <f>SUMIFS(Data[Value],Data[Account],$C119,Data[Date],"&gt;="&amp;M$4,Data[Date],"&lt;"&amp;EDATE(M$4,1))</f>
        <v>0</v>
      </c>
      <c r="N119" s="2">
        <f>SUMIFS(Data[Value],Data[Account],$C119,Data[Date],"&gt;="&amp;N$4,Data[Date],"&lt;"&amp;EDATE(N$4,1))</f>
        <v>0</v>
      </c>
      <c r="O119" s="2">
        <f>SUMIFS(Data[Value],Data[Account],$C119,Data[Date],"&gt;="&amp;O$4,Data[Date],"&lt;"&amp;EDATE(O$4,1))</f>
        <v>0</v>
      </c>
      <c r="P119" s="2">
        <f>SUMIFS(Data[Value],Data[Account],$C119,Data[Date],"&gt;="&amp;P$4,Data[Date],"&lt;"&amp;EDATE(P$4,1))</f>
        <v>0</v>
      </c>
      <c r="Q119" s="2">
        <f>SUMIFS(Data[Value],Data[Account],$C119,Data[Date],"&gt;="&amp;Q$4,Data[Date],"&lt;"&amp;EDATE(Q$4,1))</f>
        <v>0</v>
      </c>
      <c r="R119" s="2">
        <f>SUMIFS(Data[Value],Data[Account],$C119,Data[Date],"&gt;="&amp;R$4,Data[Date],"&lt;"&amp;EDATE(R$4,1))</f>
        <v>0</v>
      </c>
      <c r="S119" s="2">
        <f>SUMIFS(Data[Value],Data[Account],$C119,Data[Date],"&gt;="&amp;S$4,Data[Date],"&lt;"&amp;EDATE(S$4,1))</f>
        <v>0</v>
      </c>
      <c r="T119" s="2">
        <f>SUMIFS(Data[Value],Data[Account],$C119,Data[Date],"&gt;="&amp;T$4,Data[Date],"&lt;"&amp;EDATE(T$4,1))</f>
        <v>0</v>
      </c>
      <c r="U119" s="2">
        <f>SUMIFS(Data[Value],Data[Account],$C119,Data[Date],"&gt;="&amp;U$4,Data[Date],"&lt;"&amp;EDATE(U$4,1))</f>
        <v>35000</v>
      </c>
      <c r="V119" s="2">
        <f>SUMIFS(Data[Value],Data[Account],$C119,Data[Date],"&gt;="&amp;V$4,Data[Date],"&lt;"&amp;EDATE(V$4,1))</f>
        <v>0</v>
      </c>
      <c r="W119" s="2">
        <f>SUMIFS(Data[Value],Data[Account],$C119,Data[Date],"&gt;="&amp;W$4,Data[Date],"&lt;"&amp;EDATE(W$4,1))</f>
        <v>0</v>
      </c>
      <c r="X119" s="2">
        <f>SUMIFS(Data[Value],Data[Account],$C119,Data[Date],"&gt;="&amp;X$4,Data[Date],"&lt;"&amp;EDATE(X$4,1))</f>
        <v>0</v>
      </c>
      <c r="Y119" s="2">
        <f>SUMIFS(Data[Value],Data[Account],$C119,Data[Date],"&gt;="&amp;Y$4,Data[Date],"&lt;"&amp;EDATE(Y$4,1))</f>
        <v>0</v>
      </c>
      <c r="Z119" s="2">
        <f>SUMIFS(Data[Value],Data[Account],$C119,Data[Date],"&gt;="&amp;Z$4,Data[Date],"&lt;"&amp;EDATE(Z$4,1))</f>
        <v>0</v>
      </c>
      <c r="AA119" s="2">
        <f>SUMIFS(Data[Value],Data[Account],$C119,Data[Date],"&gt;="&amp;AA$4,Data[Date],"&lt;"&amp;EDATE(AA$4,1))</f>
        <v>0</v>
      </c>
      <c r="AB119" s="2">
        <f>SUMIFS(Data[Value],Data[Account],$C119,Data[Date],"&gt;="&amp;AB$4,Data[Date],"&lt;"&amp;EDATE(AB$4,1))</f>
        <v>0</v>
      </c>
    </row>
    <row r="120" spans="2:28" x14ac:dyDescent="0.25">
      <c r="B120" s="3">
        <f>OrdersByAcc!B120</f>
        <v>116</v>
      </c>
      <c r="C120" t="str">
        <f>OrdersByAcc!C120</f>
        <v>Ultra Maritime Services &amp; Trading Ltd.</v>
      </c>
      <c r="D120" s="2">
        <f t="shared" si="1"/>
        <v>2150.4</v>
      </c>
      <c r="E120" s="2">
        <f>SUMIFS(Data[Value],Data[Account],$C120,Data[Date],"&gt;="&amp;E$4,Data[Date],"&lt;"&amp;EDATE(E$4,1))</f>
        <v>0</v>
      </c>
      <c r="F120" s="2">
        <f>SUMIFS(Data[Value],Data[Account],$C120,Data[Date],"&gt;="&amp;F$4,Data[Date],"&lt;"&amp;EDATE(F$4,1))</f>
        <v>0</v>
      </c>
      <c r="G120" s="2">
        <f>SUMIFS(Data[Value],Data[Account],$C120,Data[Date],"&gt;="&amp;G$4,Data[Date],"&lt;"&amp;EDATE(G$4,1))</f>
        <v>0</v>
      </c>
      <c r="H120" s="2">
        <f>SUMIFS(Data[Value],Data[Account],$C120,Data[Date],"&gt;="&amp;H$4,Data[Date],"&lt;"&amp;EDATE(H$4,1))</f>
        <v>0</v>
      </c>
      <c r="I120" s="2">
        <f>SUMIFS(Data[Value],Data[Account],$C120,Data[Date],"&gt;="&amp;I$4,Data[Date],"&lt;"&amp;EDATE(I$4,1))</f>
        <v>0</v>
      </c>
      <c r="J120" s="2">
        <f>SUMIFS(Data[Value],Data[Account],$C120,Data[Date],"&gt;="&amp;J$4,Data[Date],"&lt;"&amp;EDATE(J$4,1))</f>
        <v>0</v>
      </c>
      <c r="K120" s="2">
        <f>SUMIFS(Data[Value],Data[Account],$C120,Data[Date],"&gt;="&amp;K$4,Data[Date],"&lt;"&amp;EDATE(K$4,1))</f>
        <v>0</v>
      </c>
      <c r="L120" s="2">
        <f>SUMIFS(Data[Value],Data[Account],$C120,Data[Date],"&gt;="&amp;L$4,Data[Date],"&lt;"&amp;EDATE(L$4,1))</f>
        <v>0</v>
      </c>
      <c r="M120" s="2">
        <f>SUMIFS(Data[Value],Data[Account],$C120,Data[Date],"&gt;="&amp;M$4,Data[Date],"&lt;"&amp;EDATE(M$4,1))</f>
        <v>0</v>
      </c>
      <c r="N120" s="2">
        <f>SUMIFS(Data[Value],Data[Account],$C120,Data[Date],"&gt;="&amp;N$4,Data[Date],"&lt;"&amp;EDATE(N$4,1))</f>
        <v>0</v>
      </c>
      <c r="O120" s="2">
        <f>SUMIFS(Data[Value],Data[Account],$C120,Data[Date],"&gt;="&amp;O$4,Data[Date],"&lt;"&amp;EDATE(O$4,1))</f>
        <v>0</v>
      </c>
      <c r="P120" s="2">
        <f>SUMIFS(Data[Value],Data[Account],$C120,Data[Date],"&gt;="&amp;P$4,Data[Date],"&lt;"&amp;EDATE(P$4,1))</f>
        <v>0</v>
      </c>
      <c r="Q120" s="2">
        <f>SUMIFS(Data[Value],Data[Account],$C120,Data[Date],"&gt;="&amp;Q$4,Data[Date],"&lt;"&amp;EDATE(Q$4,1))</f>
        <v>0</v>
      </c>
      <c r="R120" s="2">
        <f>SUMIFS(Data[Value],Data[Account],$C120,Data[Date],"&gt;="&amp;R$4,Data[Date],"&lt;"&amp;EDATE(R$4,1))</f>
        <v>0</v>
      </c>
      <c r="S120" s="2">
        <f>SUMIFS(Data[Value],Data[Account],$C120,Data[Date],"&gt;="&amp;S$4,Data[Date],"&lt;"&amp;EDATE(S$4,1))</f>
        <v>0</v>
      </c>
      <c r="T120" s="2">
        <f>SUMIFS(Data[Value],Data[Account],$C120,Data[Date],"&gt;="&amp;T$4,Data[Date],"&lt;"&amp;EDATE(T$4,1))</f>
        <v>0</v>
      </c>
      <c r="U120" s="2">
        <f>SUMIFS(Data[Value],Data[Account],$C120,Data[Date],"&gt;="&amp;U$4,Data[Date],"&lt;"&amp;EDATE(U$4,1))</f>
        <v>2150.4</v>
      </c>
      <c r="V120" s="2">
        <f>SUMIFS(Data[Value],Data[Account],$C120,Data[Date],"&gt;="&amp;V$4,Data[Date],"&lt;"&amp;EDATE(V$4,1))</f>
        <v>0</v>
      </c>
      <c r="W120" s="2">
        <f>SUMIFS(Data[Value],Data[Account],$C120,Data[Date],"&gt;="&amp;W$4,Data[Date],"&lt;"&amp;EDATE(W$4,1))</f>
        <v>0</v>
      </c>
      <c r="X120" s="2">
        <f>SUMIFS(Data[Value],Data[Account],$C120,Data[Date],"&gt;="&amp;X$4,Data[Date],"&lt;"&amp;EDATE(X$4,1))</f>
        <v>0</v>
      </c>
      <c r="Y120" s="2">
        <f>SUMIFS(Data[Value],Data[Account],$C120,Data[Date],"&gt;="&amp;Y$4,Data[Date],"&lt;"&amp;EDATE(Y$4,1))</f>
        <v>0</v>
      </c>
      <c r="Z120" s="2">
        <f>SUMIFS(Data[Value],Data[Account],$C120,Data[Date],"&gt;="&amp;Z$4,Data[Date],"&lt;"&amp;EDATE(Z$4,1))</f>
        <v>0</v>
      </c>
      <c r="AA120" s="2">
        <f>SUMIFS(Data[Value],Data[Account],$C120,Data[Date],"&gt;="&amp;AA$4,Data[Date],"&lt;"&amp;EDATE(AA$4,1))</f>
        <v>0</v>
      </c>
      <c r="AB120" s="2">
        <f>SUMIFS(Data[Value],Data[Account],$C120,Data[Date],"&gt;="&amp;AB$4,Data[Date],"&lt;"&amp;EDATE(AB$4,1))</f>
        <v>0</v>
      </c>
    </row>
    <row r="121" spans="2:28" x14ac:dyDescent="0.25">
      <c r="B121" s="3">
        <f>OrdersByAcc!B121</f>
        <v>117</v>
      </c>
      <c r="C121" t="str">
        <f>OrdersByAcc!C121</f>
        <v>Mitsubishi (Rangs Group)</v>
      </c>
      <c r="D121" s="2">
        <f t="shared" si="1"/>
        <v>180818</v>
      </c>
      <c r="E121" s="2">
        <f>SUMIFS(Data[Value],Data[Account],$C121,Data[Date],"&gt;="&amp;E$4,Data[Date],"&lt;"&amp;EDATE(E$4,1))</f>
        <v>0</v>
      </c>
      <c r="F121" s="2">
        <f>SUMIFS(Data[Value],Data[Account],$C121,Data[Date],"&gt;="&amp;F$4,Data[Date],"&lt;"&amp;EDATE(F$4,1))</f>
        <v>0</v>
      </c>
      <c r="G121" s="2">
        <f>SUMIFS(Data[Value],Data[Account],$C121,Data[Date],"&gt;="&amp;G$4,Data[Date],"&lt;"&amp;EDATE(G$4,1))</f>
        <v>0</v>
      </c>
      <c r="H121" s="2">
        <f>SUMIFS(Data[Value],Data[Account],$C121,Data[Date],"&gt;="&amp;H$4,Data[Date],"&lt;"&amp;EDATE(H$4,1))</f>
        <v>0</v>
      </c>
      <c r="I121" s="2">
        <f>SUMIFS(Data[Value],Data[Account],$C121,Data[Date],"&gt;="&amp;I$4,Data[Date],"&lt;"&amp;EDATE(I$4,1))</f>
        <v>0</v>
      </c>
      <c r="J121" s="2">
        <f>SUMIFS(Data[Value],Data[Account],$C121,Data[Date],"&gt;="&amp;J$4,Data[Date],"&lt;"&amp;EDATE(J$4,1))</f>
        <v>0</v>
      </c>
      <c r="K121" s="2">
        <f>SUMIFS(Data[Value],Data[Account],$C121,Data[Date],"&gt;="&amp;K$4,Data[Date],"&lt;"&amp;EDATE(K$4,1))</f>
        <v>0</v>
      </c>
      <c r="L121" s="2">
        <f>SUMIFS(Data[Value],Data[Account],$C121,Data[Date],"&gt;="&amp;L$4,Data[Date],"&lt;"&amp;EDATE(L$4,1))</f>
        <v>0</v>
      </c>
      <c r="M121" s="2">
        <f>SUMIFS(Data[Value],Data[Account],$C121,Data[Date],"&gt;="&amp;M$4,Data[Date],"&lt;"&amp;EDATE(M$4,1))</f>
        <v>0</v>
      </c>
      <c r="N121" s="2">
        <f>SUMIFS(Data[Value],Data[Account],$C121,Data[Date],"&gt;="&amp;N$4,Data[Date],"&lt;"&amp;EDATE(N$4,1))</f>
        <v>0</v>
      </c>
      <c r="O121" s="2">
        <f>SUMIFS(Data[Value],Data[Account],$C121,Data[Date],"&gt;="&amp;O$4,Data[Date],"&lt;"&amp;EDATE(O$4,1))</f>
        <v>0</v>
      </c>
      <c r="P121" s="2">
        <f>SUMIFS(Data[Value],Data[Account],$C121,Data[Date],"&gt;="&amp;P$4,Data[Date],"&lt;"&amp;EDATE(P$4,1))</f>
        <v>0</v>
      </c>
      <c r="Q121" s="2">
        <f>SUMIFS(Data[Value],Data[Account],$C121,Data[Date],"&gt;="&amp;Q$4,Data[Date],"&lt;"&amp;EDATE(Q$4,1))</f>
        <v>0</v>
      </c>
      <c r="R121" s="2">
        <f>SUMIFS(Data[Value],Data[Account],$C121,Data[Date],"&gt;="&amp;R$4,Data[Date],"&lt;"&amp;EDATE(R$4,1))</f>
        <v>0</v>
      </c>
      <c r="S121" s="2">
        <f>SUMIFS(Data[Value],Data[Account],$C121,Data[Date],"&gt;="&amp;S$4,Data[Date],"&lt;"&amp;EDATE(S$4,1))</f>
        <v>0</v>
      </c>
      <c r="T121" s="2">
        <f>SUMIFS(Data[Value],Data[Account],$C121,Data[Date],"&gt;="&amp;T$4,Data[Date],"&lt;"&amp;EDATE(T$4,1))</f>
        <v>0</v>
      </c>
      <c r="U121" s="2">
        <f>SUMIFS(Data[Value],Data[Account],$C121,Data[Date],"&gt;="&amp;U$4,Data[Date],"&lt;"&amp;EDATE(U$4,1))</f>
        <v>45000</v>
      </c>
      <c r="V121" s="2">
        <f>SUMIFS(Data[Value],Data[Account],$C121,Data[Date],"&gt;="&amp;V$4,Data[Date],"&lt;"&amp;EDATE(V$4,1))</f>
        <v>48080</v>
      </c>
      <c r="W121" s="2">
        <f>SUMIFS(Data[Value],Data[Account],$C121,Data[Date],"&gt;="&amp;W$4,Data[Date],"&lt;"&amp;EDATE(W$4,1))</f>
        <v>37738</v>
      </c>
      <c r="X121" s="2">
        <f>SUMIFS(Data[Value],Data[Account],$C121,Data[Date],"&gt;="&amp;X$4,Data[Date],"&lt;"&amp;EDATE(X$4,1))</f>
        <v>0</v>
      </c>
      <c r="Y121" s="2">
        <f>SUMIFS(Data[Value],Data[Account],$C121,Data[Date],"&gt;="&amp;Y$4,Data[Date],"&lt;"&amp;EDATE(Y$4,1))</f>
        <v>50000</v>
      </c>
      <c r="Z121" s="2">
        <f>SUMIFS(Data[Value],Data[Account],$C121,Data[Date],"&gt;="&amp;Z$4,Data[Date],"&lt;"&amp;EDATE(Z$4,1))</f>
        <v>0</v>
      </c>
      <c r="AA121" s="2">
        <f>SUMIFS(Data[Value],Data[Account],$C121,Data[Date],"&gt;="&amp;AA$4,Data[Date],"&lt;"&amp;EDATE(AA$4,1))</f>
        <v>0</v>
      </c>
      <c r="AB121" s="2">
        <f>SUMIFS(Data[Value],Data[Account],$C121,Data[Date],"&gt;="&amp;AB$4,Data[Date],"&lt;"&amp;EDATE(AB$4,1))</f>
        <v>0</v>
      </c>
    </row>
    <row r="122" spans="2:28" x14ac:dyDescent="0.25">
      <c r="B122" s="3">
        <f>OrdersByAcc!B122</f>
        <v>118</v>
      </c>
      <c r="C122" t="str">
        <f>OrdersByAcc!C122</f>
        <v>RANCON (Rangs Group)</v>
      </c>
      <c r="D122" s="2">
        <f t="shared" si="1"/>
        <v>30000</v>
      </c>
      <c r="E122" s="2">
        <f>SUMIFS(Data[Value],Data[Account],$C122,Data[Date],"&gt;="&amp;E$4,Data[Date],"&lt;"&amp;EDATE(E$4,1))</f>
        <v>0</v>
      </c>
      <c r="F122" s="2">
        <f>SUMIFS(Data[Value],Data[Account],$C122,Data[Date],"&gt;="&amp;F$4,Data[Date],"&lt;"&amp;EDATE(F$4,1))</f>
        <v>0</v>
      </c>
      <c r="G122" s="2">
        <f>SUMIFS(Data[Value],Data[Account],$C122,Data[Date],"&gt;="&amp;G$4,Data[Date],"&lt;"&amp;EDATE(G$4,1))</f>
        <v>0</v>
      </c>
      <c r="H122" s="2">
        <f>SUMIFS(Data[Value],Data[Account],$C122,Data[Date],"&gt;="&amp;H$4,Data[Date],"&lt;"&amp;EDATE(H$4,1))</f>
        <v>0</v>
      </c>
      <c r="I122" s="2">
        <f>SUMIFS(Data[Value],Data[Account],$C122,Data[Date],"&gt;="&amp;I$4,Data[Date],"&lt;"&amp;EDATE(I$4,1))</f>
        <v>0</v>
      </c>
      <c r="J122" s="2">
        <f>SUMIFS(Data[Value],Data[Account],$C122,Data[Date],"&gt;="&amp;J$4,Data[Date],"&lt;"&amp;EDATE(J$4,1))</f>
        <v>0</v>
      </c>
      <c r="K122" s="2">
        <f>SUMIFS(Data[Value],Data[Account],$C122,Data[Date],"&gt;="&amp;K$4,Data[Date],"&lt;"&amp;EDATE(K$4,1))</f>
        <v>0</v>
      </c>
      <c r="L122" s="2">
        <f>SUMIFS(Data[Value],Data[Account],$C122,Data[Date],"&gt;="&amp;L$4,Data[Date],"&lt;"&amp;EDATE(L$4,1))</f>
        <v>0</v>
      </c>
      <c r="M122" s="2">
        <f>SUMIFS(Data[Value],Data[Account],$C122,Data[Date],"&gt;="&amp;M$4,Data[Date],"&lt;"&amp;EDATE(M$4,1))</f>
        <v>0</v>
      </c>
      <c r="N122" s="2">
        <f>SUMIFS(Data[Value],Data[Account],$C122,Data[Date],"&gt;="&amp;N$4,Data[Date],"&lt;"&amp;EDATE(N$4,1))</f>
        <v>0</v>
      </c>
      <c r="O122" s="2">
        <f>SUMIFS(Data[Value],Data[Account],$C122,Data[Date],"&gt;="&amp;O$4,Data[Date],"&lt;"&amp;EDATE(O$4,1))</f>
        <v>0</v>
      </c>
      <c r="P122" s="2">
        <f>SUMIFS(Data[Value],Data[Account],$C122,Data[Date],"&gt;="&amp;P$4,Data[Date],"&lt;"&amp;EDATE(P$4,1))</f>
        <v>0</v>
      </c>
      <c r="Q122" s="2">
        <f>SUMIFS(Data[Value],Data[Account],$C122,Data[Date],"&gt;="&amp;Q$4,Data[Date],"&lt;"&amp;EDATE(Q$4,1))</f>
        <v>0</v>
      </c>
      <c r="R122" s="2">
        <f>SUMIFS(Data[Value],Data[Account],$C122,Data[Date],"&gt;="&amp;R$4,Data[Date],"&lt;"&amp;EDATE(R$4,1))</f>
        <v>0</v>
      </c>
      <c r="S122" s="2">
        <f>SUMIFS(Data[Value],Data[Account],$C122,Data[Date],"&gt;="&amp;S$4,Data[Date],"&lt;"&amp;EDATE(S$4,1))</f>
        <v>0</v>
      </c>
      <c r="T122" s="2">
        <f>SUMIFS(Data[Value],Data[Account],$C122,Data[Date],"&gt;="&amp;T$4,Data[Date],"&lt;"&amp;EDATE(T$4,1))</f>
        <v>0</v>
      </c>
      <c r="U122" s="2">
        <f>SUMIFS(Data[Value],Data[Account],$C122,Data[Date],"&gt;="&amp;U$4,Data[Date],"&lt;"&amp;EDATE(U$4,1))</f>
        <v>30000</v>
      </c>
      <c r="V122" s="2">
        <f>SUMIFS(Data[Value],Data[Account],$C122,Data[Date],"&gt;="&amp;V$4,Data[Date],"&lt;"&amp;EDATE(V$4,1))</f>
        <v>0</v>
      </c>
      <c r="W122" s="2">
        <f>SUMIFS(Data[Value],Data[Account],$C122,Data[Date],"&gt;="&amp;W$4,Data[Date],"&lt;"&amp;EDATE(W$4,1))</f>
        <v>0</v>
      </c>
      <c r="X122" s="2">
        <f>SUMIFS(Data[Value],Data[Account],$C122,Data[Date],"&gt;="&amp;X$4,Data[Date],"&lt;"&amp;EDATE(X$4,1))</f>
        <v>0</v>
      </c>
      <c r="Y122" s="2">
        <f>SUMIFS(Data[Value],Data[Account],$C122,Data[Date],"&gt;="&amp;Y$4,Data[Date],"&lt;"&amp;EDATE(Y$4,1))</f>
        <v>0</v>
      </c>
      <c r="Z122" s="2">
        <f>SUMIFS(Data[Value],Data[Account],$C122,Data[Date],"&gt;="&amp;Z$4,Data[Date],"&lt;"&amp;EDATE(Z$4,1))</f>
        <v>0</v>
      </c>
      <c r="AA122" s="2">
        <f>SUMIFS(Data[Value],Data[Account],$C122,Data[Date],"&gt;="&amp;AA$4,Data[Date],"&lt;"&amp;EDATE(AA$4,1))</f>
        <v>0</v>
      </c>
      <c r="AB122" s="2">
        <f>SUMIFS(Data[Value],Data[Account],$C122,Data[Date],"&gt;="&amp;AB$4,Data[Date],"&lt;"&amp;EDATE(AB$4,1))</f>
        <v>0</v>
      </c>
    </row>
    <row r="123" spans="2:28" x14ac:dyDescent="0.25">
      <c r="B123" s="3">
        <f>OrdersByAcc!B123</f>
        <v>119</v>
      </c>
      <c r="C123" t="str">
        <f>OrdersByAcc!C123</f>
        <v>Educo</v>
      </c>
      <c r="D123" s="2">
        <f t="shared" si="1"/>
        <v>101484</v>
      </c>
      <c r="E123" s="2">
        <f>SUMIFS(Data[Value],Data[Account],$C123,Data[Date],"&gt;="&amp;E$4,Data[Date],"&lt;"&amp;EDATE(E$4,1))</f>
        <v>0</v>
      </c>
      <c r="F123" s="2">
        <f>SUMIFS(Data[Value],Data[Account],$C123,Data[Date],"&gt;="&amp;F$4,Data[Date],"&lt;"&amp;EDATE(F$4,1))</f>
        <v>0</v>
      </c>
      <c r="G123" s="2">
        <f>SUMIFS(Data[Value],Data[Account],$C123,Data[Date],"&gt;="&amp;G$4,Data[Date],"&lt;"&amp;EDATE(G$4,1))</f>
        <v>0</v>
      </c>
      <c r="H123" s="2">
        <f>SUMIFS(Data[Value],Data[Account],$C123,Data[Date],"&gt;="&amp;H$4,Data[Date],"&lt;"&amp;EDATE(H$4,1))</f>
        <v>0</v>
      </c>
      <c r="I123" s="2">
        <f>SUMIFS(Data[Value],Data[Account],$C123,Data[Date],"&gt;="&amp;I$4,Data[Date],"&lt;"&amp;EDATE(I$4,1))</f>
        <v>0</v>
      </c>
      <c r="J123" s="2">
        <f>SUMIFS(Data[Value],Data[Account],$C123,Data[Date],"&gt;="&amp;J$4,Data[Date],"&lt;"&amp;EDATE(J$4,1))</f>
        <v>0</v>
      </c>
      <c r="K123" s="2">
        <f>SUMIFS(Data[Value],Data[Account],$C123,Data[Date],"&gt;="&amp;K$4,Data[Date],"&lt;"&amp;EDATE(K$4,1))</f>
        <v>0</v>
      </c>
      <c r="L123" s="2">
        <f>SUMIFS(Data[Value],Data[Account],$C123,Data[Date],"&gt;="&amp;L$4,Data[Date],"&lt;"&amp;EDATE(L$4,1))</f>
        <v>0</v>
      </c>
      <c r="M123" s="2">
        <f>SUMIFS(Data[Value],Data[Account],$C123,Data[Date],"&gt;="&amp;M$4,Data[Date],"&lt;"&amp;EDATE(M$4,1))</f>
        <v>0</v>
      </c>
      <c r="N123" s="2">
        <f>SUMIFS(Data[Value],Data[Account],$C123,Data[Date],"&gt;="&amp;N$4,Data[Date],"&lt;"&amp;EDATE(N$4,1))</f>
        <v>0</v>
      </c>
      <c r="O123" s="2">
        <f>SUMIFS(Data[Value],Data[Account],$C123,Data[Date],"&gt;="&amp;O$4,Data[Date],"&lt;"&amp;EDATE(O$4,1))</f>
        <v>0</v>
      </c>
      <c r="P123" s="2">
        <f>SUMIFS(Data[Value],Data[Account],$C123,Data[Date],"&gt;="&amp;P$4,Data[Date],"&lt;"&amp;EDATE(P$4,1))</f>
        <v>0</v>
      </c>
      <c r="Q123" s="2">
        <f>SUMIFS(Data[Value],Data[Account],$C123,Data[Date],"&gt;="&amp;Q$4,Data[Date],"&lt;"&amp;EDATE(Q$4,1))</f>
        <v>0</v>
      </c>
      <c r="R123" s="2">
        <f>SUMIFS(Data[Value],Data[Account],$C123,Data[Date],"&gt;="&amp;R$4,Data[Date],"&lt;"&amp;EDATE(R$4,1))</f>
        <v>0</v>
      </c>
      <c r="S123" s="2">
        <f>SUMIFS(Data[Value],Data[Account],$C123,Data[Date],"&gt;="&amp;S$4,Data[Date],"&lt;"&amp;EDATE(S$4,1))</f>
        <v>0</v>
      </c>
      <c r="T123" s="2">
        <f>SUMIFS(Data[Value],Data[Account],$C123,Data[Date],"&gt;="&amp;T$4,Data[Date],"&lt;"&amp;EDATE(T$4,1))</f>
        <v>0</v>
      </c>
      <c r="U123" s="2">
        <f>SUMIFS(Data[Value],Data[Account],$C123,Data[Date],"&gt;="&amp;U$4,Data[Date],"&lt;"&amp;EDATE(U$4,1))</f>
        <v>62830</v>
      </c>
      <c r="V123" s="2">
        <f>SUMIFS(Data[Value],Data[Account],$C123,Data[Date],"&gt;="&amp;V$4,Data[Date],"&lt;"&amp;EDATE(V$4,1))</f>
        <v>38654</v>
      </c>
      <c r="W123" s="2">
        <f>SUMIFS(Data[Value],Data[Account],$C123,Data[Date],"&gt;="&amp;W$4,Data[Date],"&lt;"&amp;EDATE(W$4,1))</f>
        <v>0</v>
      </c>
      <c r="X123" s="2">
        <f>SUMIFS(Data[Value],Data[Account],$C123,Data[Date],"&gt;="&amp;X$4,Data[Date],"&lt;"&amp;EDATE(X$4,1))</f>
        <v>0</v>
      </c>
      <c r="Y123" s="2">
        <f>SUMIFS(Data[Value],Data[Account],$C123,Data[Date],"&gt;="&amp;Y$4,Data[Date],"&lt;"&amp;EDATE(Y$4,1))</f>
        <v>0</v>
      </c>
      <c r="Z123" s="2">
        <f>SUMIFS(Data[Value],Data[Account],$C123,Data[Date],"&gt;="&amp;Z$4,Data[Date],"&lt;"&amp;EDATE(Z$4,1))</f>
        <v>0</v>
      </c>
      <c r="AA123" s="2">
        <f>SUMIFS(Data[Value],Data[Account],$C123,Data[Date],"&gt;="&amp;AA$4,Data[Date],"&lt;"&amp;EDATE(AA$4,1))</f>
        <v>0</v>
      </c>
      <c r="AB123" s="2">
        <f>SUMIFS(Data[Value],Data[Account],$C123,Data[Date],"&gt;="&amp;AB$4,Data[Date],"&lt;"&amp;EDATE(AB$4,1))</f>
        <v>0</v>
      </c>
    </row>
    <row r="124" spans="2:28" x14ac:dyDescent="0.25">
      <c r="B124" s="3">
        <f>OrdersByAcc!B124</f>
        <v>120</v>
      </c>
      <c r="C124" t="str">
        <f>OrdersByAcc!C124</f>
        <v>Rangs (RWL)</v>
      </c>
      <c r="D124" s="2">
        <f t="shared" si="1"/>
        <v>58592</v>
      </c>
      <c r="E124" s="2">
        <f>SUMIFS(Data[Value],Data[Account],$C124,Data[Date],"&gt;="&amp;E$4,Data[Date],"&lt;"&amp;EDATE(E$4,1))</f>
        <v>0</v>
      </c>
      <c r="F124" s="2">
        <f>SUMIFS(Data[Value],Data[Account],$C124,Data[Date],"&gt;="&amp;F$4,Data[Date],"&lt;"&amp;EDATE(F$4,1))</f>
        <v>0</v>
      </c>
      <c r="G124" s="2">
        <f>SUMIFS(Data[Value],Data[Account],$C124,Data[Date],"&gt;="&amp;G$4,Data[Date],"&lt;"&amp;EDATE(G$4,1))</f>
        <v>0</v>
      </c>
      <c r="H124" s="2">
        <f>SUMIFS(Data[Value],Data[Account],$C124,Data[Date],"&gt;="&amp;H$4,Data[Date],"&lt;"&amp;EDATE(H$4,1))</f>
        <v>0</v>
      </c>
      <c r="I124" s="2">
        <f>SUMIFS(Data[Value],Data[Account],$C124,Data[Date],"&gt;="&amp;I$4,Data[Date],"&lt;"&amp;EDATE(I$4,1))</f>
        <v>0</v>
      </c>
      <c r="J124" s="2">
        <f>SUMIFS(Data[Value],Data[Account],$C124,Data[Date],"&gt;="&amp;J$4,Data[Date],"&lt;"&amp;EDATE(J$4,1))</f>
        <v>0</v>
      </c>
      <c r="K124" s="2">
        <f>SUMIFS(Data[Value],Data[Account],$C124,Data[Date],"&gt;="&amp;K$4,Data[Date],"&lt;"&amp;EDATE(K$4,1))</f>
        <v>0</v>
      </c>
      <c r="L124" s="2">
        <f>SUMIFS(Data[Value],Data[Account],$C124,Data[Date],"&gt;="&amp;L$4,Data[Date],"&lt;"&amp;EDATE(L$4,1))</f>
        <v>0</v>
      </c>
      <c r="M124" s="2">
        <f>SUMIFS(Data[Value],Data[Account],$C124,Data[Date],"&gt;="&amp;M$4,Data[Date],"&lt;"&amp;EDATE(M$4,1))</f>
        <v>0</v>
      </c>
      <c r="N124" s="2">
        <f>SUMIFS(Data[Value],Data[Account],$C124,Data[Date],"&gt;="&amp;N$4,Data[Date],"&lt;"&amp;EDATE(N$4,1))</f>
        <v>0</v>
      </c>
      <c r="O124" s="2">
        <f>SUMIFS(Data[Value],Data[Account],$C124,Data[Date],"&gt;="&amp;O$4,Data[Date],"&lt;"&amp;EDATE(O$4,1))</f>
        <v>0</v>
      </c>
      <c r="P124" s="2">
        <f>SUMIFS(Data[Value],Data[Account],$C124,Data[Date],"&gt;="&amp;P$4,Data[Date],"&lt;"&amp;EDATE(P$4,1))</f>
        <v>0</v>
      </c>
      <c r="Q124" s="2">
        <f>SUMIFS(Data[Value],Data[Account],$C124,Data[Date],"&gt;="&amp;Q$4,Data[Date],"&lt;"&amp;EDATE(Q$4,1))</f>
        <v>0</v>
      </c>
      <c r="R124" s="2">
        <f>SUMIFS(Data[Value],Data[Account],$C124,Data[Date],"&gt;="&amp;R$4,Data[Date],"&lt;"&amp;EDATE(R$4,1))</f>
        <v>0</v>
      </c>
      <c r="S124" s="2">
        <f>SUMIFS(Data[Value],Data[Account],$C124,Data[Date],"&gt;="&amp;S$4,Data[Date],"&lt;"&amp;EDATE(S$4,1))</f>
        <v>0</v>
      </c>
      <c r="T124" s="2">
        <f>SUMIFS(Data[Value],Data[Account],$C124,Data[Date],"&gt;="&amp;T$4,Data[Date],"&lt;"&amp;EDATE(T$4,1))</f>
        <v>0</v>
      </c>
      <c r="U124" s="2">
        <f>SUMIFS(Data[Value],Data[Account],$C124,Data[Date],"&gt;="&amp;U$4,Data[Date],"&lt;"&amp;EDATE(U$4,1))</f>
        <v>18282</v>
      </c>
      <c r="V124" s="2">
        <f>SUMIFS(Data[Value],Data[Account],$C124,Data[Date],"&gt;="&amp;V$4,Data[Date],"&lt;"&amp;EDATE(V$4,1))</f>
        <v>0</v>
      </c>
      <c r="W124" s="2">
        <f>SUMIFS(Data[Value],Data[Account],$C124,Data[Date],"&gt;="&amp;W$4,Data[Date],"&lt;"&amp;EDATE(W$4,1))</f>
        <v>40310</v>
      </c>
      <c r="X124" s="2">
        <f>SUMIFS(Data[Value],Data[Account],$C124,Data[Date],"&gt;="&amp;X$4,Data[Date],"&lt;"&amp;EDATE(X$4,1))</f>
        <v>0</v>
      </c>
      <c r="Y124" s="2">
        <f>SUMIFS(Data[Value],Data[Account],$C124,Data[Date],"&gt;="&amp;Y$4,Data[Date],"&lt;"&amp;EDATE(Y$4,1))</f>
        <v>0</v>
      </c>
      <c r="Z124" s="2">
        <f>SUMIFS(Data[Value],Data[Account],$C124,Data[Date],"&gt;="&amp;Z$4,Data[Date],"&lt;"&amp;EDATE(Z$4,1))</f>
        <v>0</v>
      </c>
      <c r="AA124" s="2">
        <f>SUMIFS(Data[Value],Data[Account],$C124,Data[Date],"&gt;="&amp;AA$4,Data[Date],"&lt;"&amp;EDATE(AA$4,1))</f>
        <v>0</v>
      </c>
      <c r="AB124" s="2">
        <f>SUMIFS(Data[Value],Data[Account],$C124,Data[Date],"&gt;="&amp;AB$4,Data[Date],"&lt;"&amp;EDATE(AB$4,1))</f>
        <v>0</v>
      </c>
    </row>
    <row r="125" spans="2:28" x14ac:dyDescent="0.25">
      <c r="B125" s="3">
        <f>OrdersByAcc!B125</f>
        <v>121</v>
      </c>
      <c r="C125" t="str">
        <f>OrdersByAcc!C125</f>
        <v>MM Builders &amp; Engineers Ltd.</v>
      </c>
      <c r="D125" s="2">
        <f t="shared" si="1"/>
        <v>33206</v>
      </c>
      <c r="E125" s="2">
        <f>SUMIFS(Data[Value],Data[Account],$C125,Data[Date],"&gt;="&amp;E$4,Data[Date],"&lt;"&amp;EDATE(E$4,1))</f>
        <v>0</v>
      </c>
      <c r="F125" s="2">
        <f>SUMIFS(Data[Value],Data[Account],$C125,Data[Date],"&gt;="&amp;F$4,Data[Date],"&lt;"&amp;EDATE(F$4,1))</f>
        <v>0</v>
      </c>
      <c r="G125" s="2">
        <f>SUMIFS(Data[Value],Data[Account],$C125,Data[Date],"&gt;="&amp;G$4,Data[Date],"&lt;"&amp;EDATE(G$4,1))</f>
        <v>0</v>
      </c>
      <c r="H125" s="2">
        <f>SUMIFS(Data[Value],Data[Account],$C125,Data[Date],"&gt;="&amp;H$4,Data[Date],"&lt;"&amp;EDATE(H$4,1))</f>
        <v>0</v>
      </c>
      <c r="I125" s="2">
        <f>SUMIFS(Data[Value],Data[Account],$C125,Data[Date],"&gt;="&amp;I$4,Data[Date],"&lt;"&amp;EDATE(I$4,1))</f>
        <v>0</v>
      </c>
      <c r="J125" s="2">
        <f>SUMIFS(Data[Value],Data[Account],$C125,Data[Date],"&gt;="&amp;J$4,Data[Date],"&lt;"&amp;EDATE(J$4,1))</f>
        <v>0</v>
      </c>
      <c r="K125" s="2">
        <f>SUMIFS(Data[Value],Data[Account],$C125,Data[Date],"&gt;="&amp;K$4,Data[Date],"&lt;"&amp;EDATE(K$4,1))</f>
        <v>0</v>
      </c>
      <c r="L125" s="2">
        <f>SUMIFS(Data[Value],Data[Account],$C125,Data[Date],"&gt;="&amp;L$4,Data[Date],"&lt;"&amp;EDATE(L$4,1))</f>
        <v>0</v>
      </c>
      <c r="M125" s="2">
        <f>SUMIFS(Data[Value],Data[Account],$C125,Data[Date],"&gt;="&amp;M$4,Data[Date],"&lt;"&amp;EDATE(M$4,1))</f>
        <v>0</v>
      </c>
      <c r="N125" s="2">
        <f>SUMIFS(Data[Value],Data[Account],$C125,Data[Date],"&gt;="&amp;N$4,Data[Date],"&lt;"&amp;EDATE(N$4,1))</f>
        <v>0</v>
      </c>
      <c r="O125" s="2">
        <f>SUMIFS(Data[Value],Data[Account],$C125,Data[Date],"&gt;="&amp;O$4,Data[Date],"&lt;"&amp;EDATE(O$4,1))</f>
        <v>0</v>
      </c>
      <c r="P125" s="2">
        <f>SUMIFS(Data[Value],Data[Account],$C125,Data[Date],"&gt;="&amp;P$4,Data[Date],"&lt;"&amp;EDATE(P$4,1))</f>
        <v>0</v>
      </c>
      <c r="Q125" s="2">
        <f>SUMIFS(Data[Value],Data[Account],$C125,Data[Date],"&gt;="&amp;Q$4,Data[Date],"&lt;"&amp;EDATE(Q$4,1))</f>
        <v>0</v>
      </c>
      <c r="R125" s="2">
        <f>SUMIFS(Data[Value],Data[Account],$C125,Data[Date],"&gt;="&amp;R$4,Data[Date],"&lt;"&amp;EDATE(R$4,1))</f>
        <v>0</v>
      </c>
      <c r="S125" s="2">
        <f>SUMIFS(Data[Value],Data[Account],$C125,Data[Date],"&gt;="&amp;S$4,Data[Date],"&lt;"&amp;EDATE(S$4,1))</f>
        <v>0</v>
      </c>
      <c r="T125" s="2">
        <f>SUMIFS(Data[Value],Data[Account],$C125,Data[Date],"&gt;="&amp;T$4,Data[Date],"&lt;"&amp;EDATE(T$4,1))</f>
        <v>0</v>
      </c>
      <c r="U125" s="2">
        <f>SUMIFS(Data[Value],Data[Account],$C125,Data[Date],"&gt;="&amp;U$4,Data[Date],"&lt;"&amp;EDATE(U$4,1))</f>
        <v>18656</v>
      </c>
      <c r="V125" s="2">
        <f>SUMIFS(Data[Value],Data[Account],$C125,Data[Date],"&gt;="&amp;V$4,Data[Date],"&lt;"&amp;EDATE(V$4,1))</f>
        <v>0</v>
      </c>
      <c r="W125" s="2">
        <f>SUMIFS(Data[Value],Data[Account],$C125,Data[Date],"&gt;="&amp;W$4,Data[Date],"&lt;"&amp;EDATE(W$4,1))</f>
        <v>14550</v>
      </c>
      <c r="X125" s="2">
        <f>SUMIFS(Data[Value],Data[Account],$C125,Data[Date],"&gt;="&amp;X$4,Data[Date],"&lt;"&amp;EDATE(X$4,1))</f>
        <v>0</v>
      </c>
      <c r="Y125" s="2">
        <f>SUMIFS(Data[Value],Data[Account],$C125,Data[Date],"&gt;="&amp;Y$4,Data[Date],"&lt;"&amp;EDATE(Y$4,1))</f>
        <v>0</v>
      </c>
      <c r="Z125" s="2">
        <f>SUMIFS(Data[Value],Data[Account],$C125,Data[Date],"&gt;="&amp;Z$4,Data[Date],"&lt;"&amp;EDATE(Z$4,1))</f>
        <v>0</v>
      </c>
      <c r="AA125" s="2">
        <f>SUMIFS(Data[Value],Data[Account],$C125,Data[Date],"&gt;="&amp;AA$4,Data[Date],"&lt;"&amp;EDATE(AA$4,1))</f>
        <v>0</v>
      </c>
      <c r="AB125" s="2">
        <f>SUMIFS(Data[Value],Data[Account],$C125,Data[Date],"&gt;="&amp;AB$4,Data[Date],"&lt;"&amp;EDATE(AB$4,1))</f>
        <v>0</v>
      </c>
    </row>
    <row r="126" spans="2:28" x14ac:dyDescent="0.25">
      <c r="B126" s="3">
        <f>OrdersByAcc!B126</f>
        <v>122</v>
      </c>
      <c r="C126" t="str">
        <f>OrdersByAcc!C126</f>
        <v>Trust Bank Limited</v>
      </c>
      <c r="D126" s="2">
        <f t="shared" si="1"/>
        <v>12030</v>
      </c>
      <c r="E126" s="2">
        <f>SUMIFS(Data[Value],Data[Account],$C126,Data[Date],"&gt;="&amp;E$4,Data[Date],"&lt;"&amp;EDATE(E$4,1))</f>
        <v>0</v>
      </c>
      <c r="F126" s="2">
        <f>SUMIFS(Data[Value],Data[Account],$C126,Data[Date],"&gt;="&amp;F$4,Data[Date],"&lt;"&amp;EDATE(F$4,1))</f>
        <v>0</v>
      </c>
      <c r="G126" s="2">
        <f>SUMIFS(Data[Value],Data[Account],$C126,Data[Date],"&gt;="&amp;G$4,Data[Date],"&lt;"&amp;EDATE(G$4,1))</f>
        <v>0</v>
      </c>
      <c r="H126" s="2">
        <f>SUMIFS(Data[Value],Data[Account],$C126,Data[Date],"&gt;="&amp;H$4,Data[Date],"&lt;"&amp;EDATE(H$4,1))</f>
        <v>0</v>
      </c>
      <c r="I126" s="2">
        <f>SUMIFS(Data[Value],Data[Account],$C126,Data[Date],"&gt;="&amp;I$4,Data[Date],"&lt;"&amp;EDATE(I$4,1))</f>
        <v>0</v>
      </c>
      <c r="J126" s="2">
        <f>SUMIFS(Data[Value],Data[Account],$C126,Data[Date],"&gt;="&amp;J$4,Data[Date],"&lt;"&amp;EDATE(J$4,1))</f>
        <v>0</v>
      </c>
      <c r="K126" s="2">
        <f>SUMIFS(Data[Value],Data[Account],$C126,Data[Date],"&gt;="&amp;K$4,Data[Date],"&lt;"&amp;EDATE(K$4,1))</f>
        <v>0</v>
      </c>
      <c r="L126" s="2">
        <f>SUMIFS(Data[Value],Data[Account],$C126,Data[Date],"&gt;="&amp;L$4,Data[Date],"&lt;"&amp;EDATE(L$4,1))</f>
        <v>0</v>
      </c>
      <c r="M126" s="2">
        <f>SUMIFS(Data[Value],Data[Account],$C126,Data[Date],"&gt;="&amp;M$4,Data[Date],"&lt;"&amp;EDATE(M$4,1))</f>
        <v>0</v>
      </c>
      <c r="N126" s="2">
        <f>SUMIFS(Data[Value],Data[Account],$C126,Data[Date],"&gt;="&amp;N$4,Data[Date],"&lt;"&amp;EDATE(N$4,1))</f>
        <v>0</v>
      </c>
      <c r="O126" s="2">
        <f>SUMIFS(Data[Value],Data[Account],$C126,Data[Date],"&gt;="&amp;O$4,Data[Date],"&lt;"&amp;EDATE(O$4,1))</f>
        <v>0</v>
      </c>
      <c r="P126" s="2">
        <f>SUMIFS(Data[Value],Data[Account],$C126,Data[Date],"&gt;="&amp;P$4,Data[Date],"&lt;"&amp;EDATE(P$4,1))</f>
        <v>0</v>
      </c>
      <c r="Q126" s="2">
        <f>SUMIFS(Data[Value],Data[Account],$C126,Data[Date],"&gt;="&amp;Q$4,Data[Date],"&lt;"&amp;EDATE(Q$4,1))</f>
        <v>0</v>
      </c>
      <c r="R126" s="2">
        <f>SUMIFS(Data[Value],Data[Account],$C126,Data[Date],"&gt;="&amp;R$4,Data[Date],"&lt;"&amp;EDATE(R$4,1))</f>
        <v>0</v>
      </c>
      <c r="S126" s="2">
        <f>SUMIFS(Data[Value],Data[Account],$C126,Data[Date],"&gt;="&amp;S$4,Data[Date],"&lt;"&amp;EDATE(S$4,1))</f>
        <v>0</v>
      </c>
      <c r="T126" s="2">
        <f>SUMIFS(Data[Value],Data[Account],$C126,Data[Date],"&gt;="&amp;T$4,Data[Date],"&lt;"&amp;EDATE(T$4,1))</f>
        <v>0</v>
      </c>
      <c r="U126" s="2">
        <f>SUMIFS(Data[Value],Data[Account],$C126,Data[Date],"&gt;="&amp;U$4,Data[Date],"&lt;"&amp;EDATE(U$4,1))</f>
        <v>12030</v>
      </c>
      <c r="V126" s="2">
        <f>SUMIFS(Data[Value],Data[Account],$C126,Data[Date],"&gt;="&amp;V$4,Data[Date],"&lt;"&amp;EDATE(V$4,1))</f>
        <v>0</v>
      </c>
      <c r="W126" s="2">
        <f>SUMIFS(Data[Value],Data[Account],$C126,Data[Date],"&gt;="&amp;W$4,Data[Date],"&lt;"&amp;EDATE(W$4,1))</f>
        <v>0</v>
      </c>
      <c r="X126" s="2">
        <f>SUMIFS(Data[Value],Data[Account],$C126,Data[Date],"&gt;="&amp;X$4,Data[Date],"&lt;"&amp;EDATE(X$4,1))</f>
        <v>0</v>
      </c>
      <c r="Y126" s="2">
        <f>SUMIFS(Data[Value],Data[Account],$C126,Data[Date],"&gt;="&amp;Y$4,Data[Date],"&lt;"&amp;EDATE(Y$4,1))</f>
        <v>0</v>
      </c>
      <c r="Z126" s="2">
        <f>SUMIFS(Data[Value],Data[Account],$C126,Data[Date],"&gt;="&amp;Z$4,Data[Date],"&lt;"&amp;EDATE(Z$4,1))</f>
        <v>0</v>
      </c>
      <c r="AA126" s="2">
        <f>SUMIFS(Data[Value],Data[Account],$C126,Data[Date],"&gt;="&amp;AA$4,Data[Date],"&lt;"&amp;EDATE(AA$4,1))</f>
        <v>0</v>
      </c>
      <c r="AB126" s="2">
        <f>SUMIFS(Data[Value],Data[Account],$C126,Data[Date],"&gt;="&amp;AB$4,Data[Date],"&lt;"&amp;EDATE(AB$4,1))</f>
        <v>0</v>
      </c>
    </row>
    <row r="127" spans="2:28" x14ac:dyDescent="0.25">
      <c r="B127" s="3">
        <f>OrdersByAcc!B127</f>
        <v>123</v>
      </c>
      <c r="C127" t="str">
        <f>OrdersByAcc!C127</f>
        <v>Rancon Motor Bikes</v>
      </c>
      <c r="D127" s="2">
        <f t="shared" si="1"/>
        <v>495901.95</v>
      </c>
      <c r="E127" s="2">
        <f>SUMIFS(Data[Value],Data[Account],$C127,Data[Date],"&gt;="&amp;E$4,Data[Date],"&lt;"&amp;EDATE(E$4,1))</f>
        <v>0</v>
      </c>
      <c r="F127" s="2">
        <f>SUMIFS(Data[Value],Data[Account],$C127,Data[Date],"&gt;="&amp;F$4,Data[Date],"&lt;"&amp;EDATE(F$4,1))</f>
        <v>0</v>
      </c>
      <c r="G127" s="2">
        <f>SUMIFS(Data[Value],Data[Account],$C127,Data[Date],"&gt;="&amp;G$4,Data[Date],"&lt;"&amp;EDATE(G$4,1))</f>
        <v>0</v>
      </c>
      <c r="H127" s="2">
        <f>SUMIFS(Data[Value],Data[Account],$C127,Data[Date],"&gt;="&amp;H$4,Data[Date],"&lt;"&amp;EDATE(H$4,1))</f>
        <v>0</v>
      </c>
      <c r="I127" s="2">
        <f>SUMIFS(Data[Value],Data[Account],$C127,Data[Date],"&gt;="&amp;I$4,Data[Date],"&lt;"&amp;EDATE(I$4,1))</f>
        <v>0</v>
      </c>
      <c r="J127" s="2">
        <f>SUMIFS(Data[Value],Data[Account],$C127,Data[Date],"&gt;="&amp;J$4,Data[Date],"&lt;"&amp;EDATE(J$4,1))</f>
        <v>0</v>
      </c>
      <c r="K127" s="2">
        <f>SUMIFS(Data[Value],Data[Account],$C127,Data[Date],"&gt;="&amp;K$4,Data[Date],"&lt;"&amp;EDATE(K$4,1))</f>
        <v>0</v>
      </c>
      <c r="L127" s="2">
        <f>SUMIFS(Data[Value],Data[Account],$C127,Data[Date],"&gt;="&amp;L$4,Data[Date],"&lt;"&amp;EDATE(L$4,1))</f>
        <v>0</v>
      </c>
      <c r="M127" s="2">
        <f>SUMIFS(Data[Value],Data[Account],$C127,Data[Date],"&gt;="&amp;M$4,Data[Date],"&lt;"&amp;EDATE(M$4,1))</f>
        <v>0</v>
      </c>
      <c r="N127" s="2">
        <f>SUMIFS(Data[Value],Data[Account],$C127,Data[Date],"&gt;="&amp;N$4,Data[Date],"&lt;"&amp;EDATE(N$4,1))</f>
        <v>0</v>
      </c>
      <c r="O127" s="2">
        <f>SUMIFS(Data[Value],Data[Account],$C127,Data[Date],"&gt;="&amp;O$4,Data[Date],"&lt;"&amp;EDATE(O$4,1))</f>
        <v>0</v>
      </c>
      <c r="P127" s="2">
        <f>SUMIFS(Data[Value],Data[Account],$C127,Data[Date],"&gt;="&amp;P$4,Data[Date],"&lt;"&amp;EDATE(P$4,1))</f>
        <v>0</v>
      </c>
      <c r="Q127" s="2">
        <f>SUMIFS(Data[Value],Data[Account],$C127,Data[Date],"&gt;="&amp;Q$4,Data[Date],"&lt;"&amp;EDATE(Q$4,1))</f>
        <v>0</v>
      </c>
      <c r="R127" s="2">
        <f>SUMIFS(Data[Value],Data[Account],$C127,Data[Date],"&gt;="&amp;R$4,Data[Date],"&lt;"&amp;EDATE(R$4,1))</f>
        <v>0</v>
      </c>
      <c r="S127" s="2">
        <f>SUMIFS(Data[Value],Data[Account],$C127,Data[Date],"&gt;="&amp;S$4,Data[Date],"&lt;"&amp;EDATE(S$4,1))</f>
        <v>0</v>
      </c>
      <c r="T127" s="2">
        <f>SUMIFS(Data[Value],Data[Account],$C127,Data[Date],"&gt;="&amp;T$4,Data[Date],"&lt;"&amp;EDATE(T$4,1))</f>
        <v>0</v>
      </c>
      <c r="U127" s="2">
        <f>SUMIFS(Data[Value],Data[Account],$C127,Data[Date],"&gt;="&amp;U$4,Data[Date],"&lt;"&amp;EDATE(U$4,1))</f>
        <v>107721</v>
      </c>
      <c r="V127" s="2">
        <f>SUMIFS(Data[Value],Data[Account],$C127,Data[Date],"&gt;="&amp;V$4,Data[Date],"&lt;"&amp;EDATE(V$4,1))</f>
        <v>133987.20000000001</v>
      </c>
      <c r="W127" s="2">
        <f>SUMIFS(Data[Value],Data[Account],$C127,Data[Date],"&gt;="&amp;W$4,Data[Date],"&lt;"&amp;EDATE(W$4,1))</f>
        <v>0</v>
      </c>
      <c r="X127" s="2">
        <f>SUMIFS(Data[Value],Data[Account],$C127,Data[Date],"&gt;="&amp;X$4,Data[Date],"&lt;"&amp;EDATE(X$4,1))</f>
        <v>128123.58</v>
      </c>
      <c r="Y127" s="2">
        <f>SUMIFS(Data[Value],Data[Account],$C127,Data[Date],"&gt;="&amp;Y$4,Data[Date],"&lt;"&amp;EDATE(Y$4,1))</f>
        <v>126070.17</v>
      </c>
      <c r="Z127" s="2">
        <f>SUMIFS(Data[Value],Data[Account],$C127,Data[Date],"&gt;="&amp;Z$4,Data[Date],"&lt;"&amp;EDATE(Z$4,1))</f>
        <v>0</v>
      </c>
      <c r="AA127" s="2">
        <f>SUMIFS(Data[Value],Data[Account],$C127,Data[Date],"&gt;="&amp;AA$4,Data[Date],"&lt;"&amp;EDATE(AA$4,1))</f>
        <v>0</v>
      </c>
      <c r="AB127" s="2">
        <f>SUMIFS(Data[Value],Data[Account],$C127,Data[Date],"&gt;="&amp;AB$4,Data[Date],"&lt;"&amp;EDATE(AB$4,1))</f>
        <v>0</v>
      </c>
    </row>
    <row r="128" spans="2:28" x14ac:dyDescent="0.25">
      <c r="B128" s="3">
        <f>OrdersByAcc!B128</f>
        <v>124</v>
      </c>
      <c r="C128" t="str">
        <f>OrdersByAcc!C128</f>
        <v>MR Corporation</v>
      </c>
      <c r="D128" s="2">
        <f t="shared" si="1"/>
        <v>196590</v>
      </c>
      <c r="E128" s="2">
        <f>SUMIFS(Data[Value],Data[Account],$C128,Data[Date],"&gt;="&amp;E$4,Data[Date],"&lt;"&amp;EDATE(E$4,1))</f>
        <v>0</v>
      </c>
      <c r="F128" s="2">
        <f>SUMIFS(Data[Value],Data[Account],$C128,Data[Date],"&gt;="&amp;F$4,Data[Date],"&lt;"&amp;EDATE(F$4,1))</f>
        <v>0</v>
      </c>
      <c r="G128" s="2">
        <f>SUMIFS(Data[Value],Data[Account],$C128,Data[Date],"&gt;="&amp;G$4,Data[Date],"&lt;"&amp;EDATE(G$4,1))</f>
        <v>0</v>
      </c>
      <c r="H128" s="2">
        <f>SUMIFS(Data[Value],Data[Account],$C128,Data[Date],"&gt;="&amp;H$4,Data[Date],"&lt;"&amp;EDATE(H$4,1))</f>
        <v>0</v>
      </c>
      <c r="I128" s="2">
        <f>SUMIFS(Data[Value],Data[Account],$C128,Data[Date],"&gt;="&amp;I$4,Data[Date],"&lt;"&amp;EDATE(I$4,1))</f>
        <v>0</v>
      </c>
      <c r="J128" s="2">
        <f>SUMIFS(Data[Value],Data[Account],$C128,Data[Date],"&gt;="&amp;J$4,Data[Date],"&lt;"&amp;EDATE(J$4,1))</f>
        <v>0</v>
      </c>
      <c r="K128" s="2">
        <f>SUMIFS(Data[Value],Data[Account],$C128,Data[Date],"&gt;="&amp;K$4,Data[Date],"&lt;"&amp;EDATE(K$4,1))</f>
        <v>0</v>
      </c>
      <c r="L128" s="2">
        <f>SUMIFS(Data[Value],Data[Account],$C128,Data[Date],"&gt;="&amp;L$4,Data[Date],"&lt;"&amp;EDATE(L$4,1))</f>
        <v>0</v>
      </c>
      <c r="M128" s="2">
        <f>SUMIFS(Data[Value],Data[Account],$C128,Data[Date],"&gt;="&amp;M$4,Data[Date],"&lt;"&amp;EDATE(M$4,1))</f>
        <v>0</v>
      </c>
      <c r="N128" s="2">
        <f>SUMIFS(Data[Value],Data[Account],$C128,Data[Date],"&gt;="&amp;N$4,Data[Date],"&lt;"&amp;EDATE(N$4,1))</f>
        <v>0</v>
      </c>
      <c r="O128" s="2">
        <f>SUMIFS(Data[Value],Data[Account],$C128,Data[Date],"&gt;="&amp;O$4,Data[Date],"&lt;"&amp;EDATE(O$4,1))</f>
        <v>0</v>
      </c>
      <c r="P128" s="2">
        <f>SUMIFS(Data[Value],Data[Account],$C128,Data[Date],"&gt;="&amp;P$4,Data[Date],"&lt;"&amp;EDATE(P$4,1))</f>
        <v>0</v>
      </c>
      <c r="Q128" s="2">
        <f>SUMIFS(Data[Value],Data[Account],$C128,Data[Date],"&gt;="&amp;Q$4,Data[Date],"&lt;"&amp;EDATE(Q$4,1))</f>
        <v>0</v>
      </c>
      <c r="R128" s="2">
        <f>SUMIFS(Data[Value],Data[Account],$C128,Data[Date],"&gt;="&amp;R$4,Data[Date],"&lt;"&amp;EDATE(R$4,1))</f>
        <v>0</v>
      </c>
      <c r="S128" s="2">
        <f>SUMIFS(Data[Value],Data[Account],$C128,Data[Date],"&gt;="&amp;S$4,Data[Date],"&lt;"&amp;EDATE(S$4,1))</f>
        <v>0</v>
      </c>
      <c r="T128" s="2">
        <f>SUMIFS(Data[Value],Data[Account],$C128,Data[Date],"&gt;="&amp;T$4,Data[Date],"&lt;"&amp;EDATE(T$4,1))</f>
        <v>0</v>
      </c>
      <c r="U128" s="2">
        <f>SUMIFS(Data[Value],Data[Account],$C128,Data[Date],"&gt;="&amp;U$4,Data[Date],"&lt;"&amp;EDATE(U$4,1))</f>
        <v>0</v>
      </c>
      <c r="V128" s="2">
        <f>SUMIFS(Data[Value],Data[Account],$C128,Data[Date],"&gt;="&amp;V$4,Data[Date],"&lt;"&amp;EDATE(V$4,1))</f>
        <v>127347</v>
      </c>
      <c r="W128" s="2">
        <f>SUMIFS(Data[Value],Data[Account],$C128,Data[Date],"&gt;="&amp;W$4,Data[Date],"&lt;"&amp;EDATE(W$4,1))</f>
        <v>0</v>
      </c>
      <c r="X128" s="2">
        <f>SUMIFS(Data[Value],Data[Account],$C128,Data[Date],"&gt;="&amp;X$4,Data[Date],"&lt;"&amp;EDATE(X$4,1))</f>
        <v>69243</v>
      </c>
      <c r="Y128" s="2">
        <f>SUMIFS(Data[Value],Data[Account],$C128,Data[Date],"&gt;="&amp;Y$4,Data[Date],"&lt;"&amp;EDATE(Y$4,1))</f>
        <v>0</v>
      </c>
      <c r="Z128" s="2">
        <f>SUMIFS(Data[Value],Data[Account],$C128,Data[Date],"&gt;="&amp;Z$4,Data[Date],"&lt;"&amp;EDATE(Z$4,1))</f>
        <v>0</v>
      </c>
      <c r="AA128" s="2">
        <f>SUMIFS(Data[Value],Data[Account],$C128,Data[Date],"&gt;="&amp;AA$4,Data[Date],"&lt;"&amp;EDATE(AA$4,1))</f>
        <v>0</v>
      </c>
      <c r="AB128" s="2">
        <f>SUMIFS(Data[Value],Data[Account],$C128,Data[Date],"&gt;="&amp;AB$4,Data[Date],"&lt;"&amp;EDATE(AB$4,1))</f>
        <v>0</v>
      </c>
    </row>
    <row r="129" spans="2:28" x14ac:dyDescent="0.25">
      <c r="B129" s="3">
        <f>OrdersByAcc!B129</f>
        <v>125</v>
      </c>
      <c r="C129" t="str">
        <f>OrdersByAcc!C129</f>
        <v>Rancon British Motors Limited</v>
      </c>
      <c r="D129" s="2">
        <f t="shared" si="1"/>
        <v>24637</v>
      </c>
      <c r="E129" s="2">
        <f>SUMIFS(Data[Value],Data[Account],$C129,Data[Date],"&gt;="&amp;E$4,Data[Date],"&lt;"&amp;EDATE(E$4,1))</f>
        <v>0</v>
      </c>
      <c r="F129" s="2">
        <f>SUMIFS(Data[Value],Data[Account],$C129,Data[Date],"&gt;="&amp;F$4,Data[Date],"&lt;"&amp;EDATE(F$4,1))</f>
        <v>0</v>
      </c>
      <c r="G129" s="2">
        <f>SUMIFS(Data[Value],Data[Account],$C129,Data[Date],"&gt;="&amp;G$4,Data[Date],"&lt;"&amp;EDATE(G$4,1))</f>
        <v>0</v>
      </c>
      <c r="H129" s="2">
        <f>SUMIFS(Data[Value],Data[Account],$C129,Data[Date],"&gt;="&amp;H$4,Data[Date],"&lt;"&amp;EDATE(H$4,1))</f>
        <v>0</v>
      </c>
      <c r="I129" s="2">
        <f>SUMIFS(Data[Value],Data[Account],$C129,Data[Date],"&gt;="&amp;I$4,Data[Date],"&lt;"&amp;EDATE(I$4,1))</f>
        <v>0</v>
      </c>
      <c r="J129" s="2">
        <f>SUMIFS(Data[Value],Data[Account],$C129,Data[Date],"&gt;="&amp;J$4,Data[Date],"&lt;"&amp;EDATE(J$4,1))</f>
        <v>0</v>
      </c>
      <c r="K129" s="2">
        <f>SUMIFS(Data[Value],Data[Account],$C129,Data[Date],"&gt;="&amp;K$4,Data[Date],"&lt;"&amp;EDATE(K$4,1))</f>
        <v>0</v>
      </c>
      <c r="L129" s="2">
        <f>SUMIFS(Data[Value],Data[Account],$C129,Data[Date],"&gt;="&amp;L$4,Data[Date],"&lt;"&amp;EDATE(L$4,1))</f>
        <v>0</v>
      </c>
      <c r="M129" s="2">
        <f>SUMIFS(Data[Value],Data[Account],$C129,Data[Date],"&gt;="&amp;M$4,Data[Date],"&lt;"&amp;EDATE(M$4,1))</f>
        <v>0</v>
      </c>
      <c r="N129" s="2">
        <f>SUMIFS(Data[Value],Data[Account],$C129,Data[Date],"&gt;="&amp;N$4,Data[Date],"&lt;"&amp;EDATE(N$4,1))</f>
        <v>0</v>
      </c>
      <c r="O129" s="2">
        <f>SUMIFS(Data[Value],Data[Account],$C129,Data[Date],"&gt;="&amp;O$4,Data[Date],"&lt;"&amp;EDATE(O$4,1))</f>
        <v>0</v>
      </c>
      <c r="P129" s="2">
        <f>SUMIFS(Data[Value],Data[Account],$C129,Data[Date],"&gt;="&amp;P$4,Data[Date],"&lt;"&amp;EDATE(P$4,1))</f>
        <v>0</v>
      </c>
      <c r="Q129" s="2">
        <f>SUMIFS(Data[Value],Data[Account],$C129,Data[Date],"&gt;="&amp;Q$4,Data[Date],"&lt;"&amp;EDATE(Q$4,1))</f>
        <v>0</v>
      </c>
      <c r="R129" s="2">
        <f>SUMIFS(Data[Value],Data[Account],$C129,Data[Date],"&gt;="&amp;R$4,Data[Date],"&lt;"&amp;EDATE(R$4,1))</f>
        <v>0</v>
      </c>
      <c r="S129" s="2">
        <f>SUMIFS(Data[Value],Data[Account],$C129,Data[Date],"&gt;="&amp;S$4,Data[Date],"&lt;"&amp;EDATE(S$4,1))</f>
        <v>0</v>
      </c>
      <c r="T129" s="2">
        <f>SUMIFS(Data[Value],Data[Account],$C129,Data[Date],"&gt;="&amp;T$4,Data[Date],"&lt;"&amp;EDATE(T$4,1))</f>
        <v>0</v>
      </c>
      <c r="U129" s="2">
        <f>SUMIFS(Data[Value],Data[Account],$C129,Data[Date],"&gt;="&amp;U$4,Data[Date],"&lt;"&amp;EDATE(U$4,1))</f>
        <v>0</v>
      </c>
      <c r="V129" s="2">
        <f>SUMIFS(Data[Value],Data[Account],$C129,Data[Date],"&gt;="&amp;V$4,Data[Date],"&lt;"&amp;EDATE(V$4,1))</f>
        <v>11282</v>
      </c>
      <c r="W129" s="2">
        <f>SUMIFS(Data[Value],Data[Account],$C129,Data[Date],"&gt;="&amp;W$4,Data[Date],"&lt;"&amp;EDATE(W$4,1))</f>
        <v>13355</v>
      </c>
      <c r="X129" s="2">
        <f>SUMIFS(Data[Value],Data[Account],$C129,Data[Date],"&gt;="&amp;X$4,Data[Date],"&lt;"&amp;EDATE(X$4,1))</f>
        <v>0</v>
      </c>
      <c r="Y129" s="2">
        <f>SUMIFS(Data[Value],Data[Account],$C129,Data[Date],"&gt;="&amp;Y$4,Data[Date],"&lt;"&amp;EDATE(Y$4,1))</f>
        <v>0</v>
      </c>
      <c r="Z129" s="2">
        <f>SUMIFS(Data[Value],Data[Account],$C129,Data[Date],"&gt;="&amp;Z$4,Data[Date],"&lt;"&amp;EDATE(Z$4,1))</f>
        <v>0</v>
      </c>
      <c r="AA129" s="2">
        <f>SUMIFS(Data[Value],Data[Account],$C129,Data[Date],"&gt;="&amp;AA$4,Data[Date],"&lt;"&amp;EDATE(AA$4,1))</f>
        <v>0</v>
      </c>
      <c r="AB129" s="2">
        <f>SUMIFS(Data[Value],Data[Account],$C129,Data[Date],"&gt;="&amp;AB$4,Data[Date],"&lt;"&amp;EDATE(AB$4,1))</f>
        <v>0</v>
      </c>
    </row>
    <row r="130" spans="2:28" x14ac:dyDescent="0.25">
      <c r="B130" s="3">
        <f>OrdersByAcc!B130</f>
        <v>126</v>
      </c>
      <c r="C130" t="str">
        <f>OrdersByAcc!C130</f>
        <v>RANCON TRUCKS &amp; BUSES LIMITED</v>
      </c>
      <c r="D130" s="2">
        <f t="shared" si="1"/>
        <v>37533</v>
      </c>
      <c r="E130" s="2">
        <f>SUMIFS(Data[Value],Data[Account],$C130,Data[Date],"&gt;="&amp;E$4,Data[Date],"&lt;"&amp;EDATE(E$4,1))</f>
        <v>0</v>
      </c>
      <c r="F130" s="2">
        <f>SUMIFS(Data[Value],Data[Account],$C130,Data[Date],"&gt;="&amp;F$4,Data[Date],"&lt;"&amp;EDATE(F$4,1))</f>
        <v>0</v>
      </c>
      <c r="G130" s="2">
        <f>SUMIFS(Data[Value],Data[Account],$C130,Data[Date],"&gt;="&amp;G$4,Data[Date],"&lt;"&amp;EDATE(G$4,1))</f>
        <v>0</v>
      </c>
      <c r="H130" s="2">
        <f>SUMIFS(Data[Value],Data[Account],$C130,Data[Date],"&gt;="&amp;H$4,Data[Date],"&lt;"&amp;EDATE(H$4,1))</f>
        <v>0</v>
      </c>
      <c r="I130" s="2">
        <f>SUMIFS(Data[Value],Data[Account],$C130,Data[Date],"&gt;="&amp;I$4,Data[Date],"&lt;"&amp;EDATE(I$4,1))</f>
        <v>0</v>
      </c>
      <c r="J130" s="2">
        <f>SUMIFS(Data[Value],Data[Account],$C130,Data[Date],"&gt;="&amp;J$4,Data[Date],"&lt;"&amp;EDATE(J$4,1))</f>
        <v>0</v>
      </c>
      <c r="K130" s="2">
        <f>SUMIFS(Data[Value],Data[Account],$C130,Data[Date],"&gt;="&amp;K$4,Data[Date],"&lt;"&amp;EDATE(K$4,1))</f>
        <v>0</v>
      </c>
      <c r="L130" s="2">
        <f>SUMIFS(Data[Value],Data[Account],$C130,Data[Date],"&gt;="&amp;L$4,Data[Date],"&lt;"&amp;EDATE(L$4,1))</f>
        <v>0</v>
      </c>
      <c r="M130" s="2">
        <f>SUMIFS(Data[Value],Data[Account],$C130,Data[Date],"&gt;="&amp;M$4,Data[Date],"&lt;"&amp;EDATE(M$4,1))</f>
        <v>0</v>
      </c>
      <c r="N130" s="2">
        <f>SUMIFS(Data[Value],Data[Account],$C130,Data[Date],"&gt;="&amp;N$4,Data[Date],"&lt;"&amp;EDATE(N$4,1))</f>
        <v>0</v>
      </c>
      <c r="O130" s="2">
        <f>SUMIFS(Data[Value],Data[Account],$C130,Data[Date],"&gt;="&amp;O$4,Data[Date],"&lt;"&amp;EDATE(O$4,1))</f>
        <v>0</v>
      </c>
      <c r="P130" s="2">
        <f>SUMIFS(Data[Value],Data[Account],$C130,Data[Date],"&gt;="&amp;P$4,Data[Date],"&lt;"&amp;EDATE(P$4,1))</f>
        <v>0</v>
      </c>
      <c r="Q130" s="2">
        <f>SUMIFS(Data[Value],Data[Account],$C130,Data[Date],"&gt;="&amp;Q$4,Data[Date],"&lt;"&amp;EDATE(Q$4,1))</f>
        <v>0</v>
      </c>
      <c r="R130" s="2">
        <f>SUMIFS(Data[Value],Data[Account],$C130,Data[Date],"&gt;="&amp;R$4,Data[Date],"&lt;"&amp;EDATE(R$4,1))</f>
        <v>0</v>
      </c>
      <c r="S130" s="2">
        <f>SUMIFS(Data[Value],Data[Account],$C130,Data[Date],"&gt;="&amp;S$4,Data[Date],"&lt;"&amp;EDATE(S$4,1))</f>
        <v>0</v>
      </c>
      <c r="T130" s="2">
        <f>SUMIFS(Data[Value],Data[Account],$C130,Data[Date],"&gt;="&amp;T$4,Data[Date],"&lt;"&amp;EDATE(T$4,1))</f>
        <v>0</v>
      </c>
      <c r="U130" s="2">
        <f>SUMIFS(Data[Value],Data[Account],$C130,Data[Date],"&gt;="&amp;U$4,Data[Date],"&lt;"&amp;EDATE(U$4,1))</f>
        <v>0</v>
      </c>
      <c r="V130" s="2">
        <f>SUMIFS(Data[Value],Data[Account],$C130,Data[Date],"&gt;="&amp;V$4,Data[Date],"&lt;"&amp;EDATE(V$4,1))</f>
        <v>10287</v>
      </c>
      <c r="W130" s="2">
        <f>SUMIFS(Data[Value],Data[Account],$C130,Data[Date],"&gt;="&amp;W$4,Data[Date],"&lt;"&amp;EDATE(W$4,1))</f>
        <v>8040</v>
      </c>
      <c r="X130" s="2">
        <f>SUMIFS(Data[Value],Data[Account],$C130,Data[Date],"&gt;="&amp;X$4,Data[Date],"&lt;"&amp;EDATE(X$4,1))</f>
        <v>5404</v>
      </c>
      <c r="Y130" s="2">
        <f>SUMIFS(Data[Value],Data[Account],$C130,Data[Date],"&gt;="&amp;Y$4,Data[Date],"&lt;"&amp;EDATE(Y$4,1))</f>
        <v>13802</v>
      </c>
      <c r="Z130" s="2">
        <f>SUMIFS(Data[Value],Data[Account],$C130,Data[Date],"&gt;="&amp;Z$4,Data[Date],"&lt;"&amp;EDATE(Z$4,1))</f>
        <v>0</v>
      </c>
      <c r="AA130" s="2">
        <f>SUMIFS(Data[Value],Data[Account],$C130,Data[Date],"&gt;="&amp;AA$4,Data[Date],"&lt;"&amp;EDATE(AA$4,1))</f>
        <v>0</v>
      </c>
      <c r="AB130" s="2">
        <f>SUMIFS(Data[Value],Data[Account],$C130,Data[Date],"&gt;="&amp;AB$4,Data[Date],"&lt;"&amp;EDATE(AB$4,1))</f>
        <v>0</v>
      </c>
    </row>
    <row r="131" spans="2:28" x14ac:dyDescent="0.25">
      <c r="B131" s="3">
        <f>OrdersByAcc!B131</f>
        <v>127</v>
      </c>
      <c r="C131" t="str">
        <f>OrdersByAcc!C131</f>
        <v>JMI - Nippro</v>
      </c>
      <c r="D131" s="2">
        <f t="shared" si="1"/>
        <v>367306.1</v>
      </c>
      <c r="E131" s="2">
        <f>SUMIFS(Data[Value],Data[Account],$C131,Data[Date],"&gt;="&amp;E$4,Data[Date],"&lt;"&amp;EDATE(E$4,1))</f>
        <v>0</v>
      </c>
      <c r="F131" s="2">
        <f>SUMIFS(Data[Value],Data[Account],$C131,Data[Date],"&gt;="&amp;F$4,Data[Date],"&lt;"&amp;EDATE(F$4,1))</f>
        <v>0</v>
      </c>
      <c r="G131" s="2">
        <f>SUMIFS(Data[Value],Data[Account],$C131,Data[Date],"&gt;="&amp;G$4,Data[Date],"&lt;"&amp;EDATE(G$4,1))</f>
        <v>0</v>
      </c>
      <c r="H131" s="2">
        <f>SUMIFS(Data[Value],Data[Account],$C131,Data[Date],"&gt;="&amp;H$4,Data[Date],"&lt;"&amp;EDATE(H$4,1))</f>
        <v>0</v>
      </c>
      <c r="I131" s="2">
        <f>SUMIFS(Data[Value],Data[Account],$C131,Data[Date],"&gt;="&amp;I$4,Data[Date],"&lt;"&amp;EDATE(I$4,1))</f>
        <v>0</v>
      </c>
      <c r="J131" s="2">
        <f>SUMIFS(Data[Value],Data[Account],$C131,Data[Date],"&gt;="&amp;J$4,Data[Date],"&lt;"&amp;EDATE(J$4,1))</f>
        <v>0</v>
      </c>
      <c r="K131" s="2">
        <f>SUMIFS(Data[Value],Data[Account],$C131,Data[Date],"&gt;="&amp;K$4,Data[Date],"&lt;"&amp;EDATE(K$4,1))</f>
        <v>0</v>
      </c>
      <c r="L131" s="2">
        <f>SUMIFS(Data[Value],Data[Account],$C131,Data[Date],"&gt;="&amp;L$4,Data[Date],"&lt;"&amp;EDATE(L$4,1))</f>
        <v>0</v>
      </c>
      <c r="M131" s="2">
        <f>SUMIFS(Data[Value],Data[Account],$C131,Data[Date],"&gt;="&amp;M$4,Data[Date],"&lt;"&amp;EDATE(M$4,1))</f>
        <v>0</v>
      </c>
      <c r="N131" s="2">
        <f>SUMIFS(Data[Value],Data[Account],$C131,Data[Date],"&gt;="&amp;N$4,Data[Date],"&lt;"&amp;EDATE(N$4,1))</f>
        <v>0</v>
      </c>
      <c r="O131" s="2">
        <f>SUMIFS(Data[Value],Data[Account],$C131,Data[Date],"&gt;="&amp;O$4,Data[Date],"&lt;"&amp;EDATE(O$4,1))</f>
        <v>0</v>
      </c>
      <c r="P131" s="2">
        <f>SUMIFS(Data[Value],Data[Account],$C131,Data[Date],"&gt;="&amp;P$4,Data[Date],"&lt;"&amp;EDATE(P$4,1))</f>
        <v>0</v>
      </c>
      <c r="Q131" s="2">
        <f>SUMIFS(Data[Value],Data[Account],$C131,Data[Date],"&gt;="&amp;Q$4,Data[Date],"&lt;"&amp;EDATE(Q$4,1))</f>
        <v>0</v>
      </c>
      <c r="R131" s="2">
        <f>SUMIFS(Data[Value],Data[Account],$C131,Data[Date],"&gt;="&amp;R$4,Data[Date],"&lt;"&amp;EDATE(R$4,1))</f>
        <v>0</v>
      </c>
      <c r="S131" s="2">
        <f>SUMIFS(Data[Value],Data[Account],$C131,Data[Date],"&gt;="&amp;S$4,Data[Date],"&lt;"&amp;EDATE(S$4,1))</f>
        <v>0</v>
      </c>
      <c r="T131" s="2">
        <f>SUMIFS(Data[Value],Data[Account],$C131,Data[Date],"&gt;="&amp;T$4,Data[Date],"&lt;"&amp;EDATE(T$4,1))</f>
        <v>0</v>
      </c>
      <c r="U131" s="2">
        <f>SUMIFS(Data[Value],Data[Account],$C131,Data[Date],"&gt;="&amp;U$4,Data[Date],"&lt;"&amp;EDATE(U$4,1))</f>
        <v>0</v>
      </c>
      <c r="V131" s="2">
        <f>SUMIFS(Data[Value],Data[Account],$C131,Data[Date],"&gt;="&amp;V$4,Data[Date],"&lt;"&amp;EDATE(V$4,1))</f>
        <v>0</v>
      </c>
      <c r="W131" s="2">
        <f>SUMIFS(Data[Value],Data[Account],$C131,Data[Date],"&gt;="&amp;W$4,Data[Date],"&lt;"&amp;EDATE(W$4,1))</f>
        <v>293838.2</v>
      </c>
      <c r="X131" s="2">
        <f>SUMIFS(Data[Value],Data[Account],$C131,Data[Date],"&gt;="&amp;X$4,Data[Date],"&lt;"&amp;EDATE(X$4,1))</f>
        <v>0</v>
      </c>
      <c r="Y131" s="2">
        <f>SUMIFS(Data[Value],Data[Account],$C131,Data[Date],"&gt;="&amp;Y$4,Data[Date],"&lt;"&amp;EDATE(Y$4,1))</f>
        <v>73467.899999999994</v>
      </c>
      <c r="Z131" s="2">
        <f>SUMIFS(Data[Value],Data[Account],$C131,Data[Date],"&gt;="&amp;Z$4,Data[Date],"&lt;"&amp;EDATE(Z$4,1))</f>
        <v>0</v>
      </c>
      <c r="AA131" s="2">
        <f>SUMIFS(Data[Value],Data[Account],$C131,Data[Date],"&gt;="&amp;AA$4,Data[Date],"&lt;"&amp;EDATE(AA$4,1))</f>
        <v>0</v>
      </c>
      <c r="AB131" s="2">
        <f>SUMIFS(Data[Value],Data[Account],$C131,Data[Date],"&gt;="&amp;AB$4,Data[Date],"&lt;"&amp;EDATE(AB$4,1))</f>
        <v>0</v>
      </c>
    </row>
    <row r="132" spans="2:28" x14ac:dyDescent="0.25">
      <c r="B132" s="3">
        <f>OrdersByAcc!B132</f>
        <v>128</v>
      </c>
      <c r="C132" t="str">
        <f>OrdersByAcc!C132</f>
        <v>Action Aid</v>
      </c>
      <c r="D132" s="2">
        <f t="shared" si="1"/>
        <v>205590</v>
      </c>
      <c r="E132" s="2">
        <f>SUMIFS(Data[Value],Data[Account],$C132,Data[Date],"&gt;="&amp;E$4,Data[Date],"&lt;"&amp;EDATE(E$4,1))</f>
        <v>0</v>
      </c>
      <c r="F132" s="2">
        <f>SUMIFS(Data[Value],Data[Account],$C132,Data[Date],"&gt;="&amp;F$4,Data[Date],"&lt;"&amp;EDATE(F$4,1))</f>
        <v>0</v>
      </c>
      <c r="G132" s="2">
        <f>SUMIFS(Data[Value],Data[Account],$C132,Data[Date],"&gt;="&amp;G$4,Data[Date],"&lt;"&amp;EDATE(G$4,1))</f>
        <v>0</v>
      </c>
      <c r="H132" s="2">
        <f>SUMIFS(Data[Value],Data[Account],$C132,Data[Date],"&gt;="&amp;H$4,Data[Date],"&lt;"&amp;EDATE(H$4,1))</f>
        <v>0</v>
      </c>
      <c r="I132" s="2">
        <f>SUMIFS(Data[Value],Data[Account],$C132,Data[Date],"&gt;="&amp;I$4,Data[Date],"&lt;"&amp;EDATE(I$4,1))</f>
        <v>0</v>
      </c>
      <c r="J132" s="2">
        <f>SUMIFS(Data[Value],Data[Account],$C132,Data[Date],"&gt;="&amp;J$4,Data[Date],"&lt;"&amp;EDATE(J$4,1))</f>
        <v>0</v>
      </c>
      <c r="K132" s="2">
        <f>SUMIFS(Data[Value],Data[Account],$C132,Data[Date],"&gt;="&amp;K$4,Data[Date],"&lt;"&amp;EDATE(K$4,1))</f>
        <v>0</v>
      </c>
      <c r="L132" s="2">
        <f>SUMIFS(Data[Value],Data[Account],$C132,Data[Date],"&gt;="&amp;L$4,Data[Date],"&lt;"&amp;EDATE(L$4,1))</f>
        <v>0</v>
      </c>
      <c r="M132" s="2">
        <f>SUMIFS(Data[Value],Data[Account],$C132,Data[Date],"&gt;="&amp;M$4,Data[Date],"&lt;"&amp;EDATE(M$4,1))</f>
        <v>0</v>
      </c>
      <c r="N132" s="2">
        <f>SUMIFS(Data[Value],Data[Account],$C132,Data[Date],"&gt;="&amp;N$4,Data[Date],"&lt;"&amp;EDATE(N$4,1))</f>
        <v>0</v>
      </c>
      <c r="O132" s="2">
        <f>SUMIFS(Data[Value],Data[Account],$C132,Data[Date],"&gt;="&amp;O$4,Data[Date],"&lt;"&amp;EDATE(O$4,1))</f>
        <v>0</v>
      </c>
      <c r="P132" s="2">
        <f>SUMIFS(Data[Value],Data[Account],$C132,Data[Date],"&gt;="&amp;P$4,Data[Date],"&lt;"&amp;EDATE(P$4,1))</f>
        <v>0</v>
      </c>
      <c r="Q132" s="2">
        <f>SUMIFS(Data[Value],Data[Account],$C132,Data[Date],"&gt;="&amp;Q$4,Data[Date],"&lt;"&amp;EDATE(Q$4,1))</f>
        <v>0</v>
      </c>
      <c r="R132" s="2">
        <f>SUMIFS(Data[Value],Data[Account],$C132,Data[Date],"&gt;="&amp;R$4,Data[Date],"&lt;"&amp;EDATE(R$4,1))</f>
        <v>0</v>
      </c>
      <c r="S132" s="2">
        <f>SUMIFS(Data[Value],Data[Account],$C132,Data[Date],"&gt;="&amp;S$4,Data[Date],"&lt;"&amp;EDATE(S$4,1))</f>
        <v>0</v>
      </c>
      <c r="T132" s="2">
        <f>SUMIFS(Data[Value],Data[Account],$C132,Data[Date],"&gt;="&amp;T$4,Data[Date],"&lt;"&amp;EDATE(T$4,1))</f>
        <v>0</v>
      </c>
      <c r="U132" s="2">
        <f>SUMIFS(Data[Value],Data[Account],$C132,Data[Date],"&gt;="&amp;U$4,Data[Date],"&lt;"&amp;EDATE(U$4,1))</f>
        <v>0</v>
      </c>
      <c r="V132" s="2">
        <f>SUMIFS(Data[Value],Data[Account],$C132,Data[Date],"&gt;="&amp;V$4,Data[Date],"&lt;"&amp;EDATE(V$4,1))</f>
        <v>0</v>
      </c>
      <c r="W132" s="2">
        <f>SUMIFS(Data[Value],Data[Account],$C132,Data[Date],"&gt;="&amp;W$4,Data[Date],"&lt;"&amp;EDATE(W$4,1))</f>
        <v>205590</v>
      </c>
      <c r="X132" s="2">
        <f>SUMIFS(Data[Value],Data[Account],$C132,Data[Date],"&gt;="&amp;X$4,Data[Date],"&lt;"&amp;EDATE(X$4,1))</f>
        <v>0</v>
      </c>
      <c r="Y132" s="2">
        <f>SUMIFS(Data[Value],Data[Account],$C132,Data[Date],"&gt;="&amp;Y$4,Data[Date],"&lt;"&amp;EDATE(Y$4,1))</f>
        <v>0</v>
      </c>
      <c r="Z132" s="2">
        <f>SUMIFS(Data[Value],Data[Account],$C132,Data[Date],"&gt;="&amp;Z$4,Data[Date],"&lt;"&amp;EDATE(Z$4,1))</f>
        <v>0</v>
      </c>
      <c r="AA132" s="2">
        <f>SUMIFS(Data[Value],Data[Account],$C132,Data[Date],"&gt;="&amp;AA$4,Data[Date],"&lt;"&amp;EDATE(AA$4,1))</f>
        <v>0</v>
      </c>
      <c r="AB132" s="2">
        <f>SUMIFS(Data[Value],Data[Account],$C132,Data[Date],"&gt;="&amp;AB$4,Data[Date],"&lt;"&amp;EDATE(AB$4,1))</f>
        <v>0</v>
      </c>
    </row>
    <row r="133" spans="2:28" x14ac:dyDescent="0.25">
      <c r="B133" s="3">
        <f>OrdersByAcc!B133</f>
        <v>129</v>
      </c>
      <c r="C133" t="str">
        <f>OrdersByAcc!C133</f>
        <v>Provati Courier Service Ltd.</v>
      </c>
      <c r="D133" s="2">
        <f t="shared" si="1"/>
        <v>26398.400000000001</v>
      </c>
      <c r="E133" s="2">
        <f>SUMIFS(Data[Value],Data[Account],$C133,Data[Date],"&gt;="&amp;E$4,Data[Date],"&lt;"&amp;EDATE(E$4,1))</f>
        <v>0</v>
      </c>
      <c r="F133" s="2">
        <f>SUMIFS(Data[Value],Data[Account],$C133,Data[Date],"&gt;="&amp;F$4,Data[Date],"&lt;"&amp;EDATE(F$4,1))</f>
        <v>0</v>
      </c>
      <c r="G133" s="2">
        <f>SUMIFS(Data[Value],Data[Account],$C133,Data[Date],"&gt;="&amp;G$4,Data[Date],"&lt;"&amp;EDATE(G$4,1))</f>
        <v>0</v>
      </c>
      <c r="H133" s="2">
        <f>SUMIFS(Data[Value],Data[Account],$C133,Data[Date],"&gt;="&amp;H$4,Data[Date],"&lt;"&amp;EDATE(H$4,1))</f>
        <v>0</v>
      </c>
      <c r="I133" s="2">
        <f>SUMIFS(Data[Value],Data[Account],$C133,Data[Date],"&gt;="&amp;I$4,Data[Date],"&lt;"&amp;EDATE(I$4,1))</f>
        <v>0</v>
      </c>
      <c r="J133" s="2">
        <f>SUMIFS(Data[Value],Data[Account],$C133,Data[Date],"&gt;="&amp;J$4,Data[Date],"&lt;"&amp;EDATE(J$4,1))</f>
        <v>0</v>
      </c>
      <c r="K133" s="2">
        <f>SUMIFS(Data[Value],Data[Account],$C133,Data[Date],"&gt;="&amp;K$4,Data[Date],"&lt;"&amp;EDATE(K$4,1))</f>
        <v>0</v>
      </c>
      <c r="L133" s="2">
        <f>SUMIFS(Data[Value],Data[Account],$C133,Data[Date],"&gt;="&amp;L$4,Data[Date],"&lt;"&amp;EDATE(L$4,1))</f>
        <v>0</v>
      </c>
      <c r="M133" s="2">
        <f>SUMIFS(Data[Value],Data[Account],$C133,Data[Date],"&gt;="&amp;M$4,Data[Date],"&lt;"&amp;EDATE(M$4,1))</f>
        <v>0</v>
      </c>
      <c r="N133" s="2">
        <f>SUMIFS(Data[Value],Data[Account],$C133,Data[Date],"&gt;="&amp;N$4,Data[Date],"&lt;"&amp;EDATE(N$4,1))</f>
        <v>0</v>
      </c>
      <c r="O133" s="2">
        <f>SUMIFS(Data[Value],Data[Account],$C133,Data[Date],"&gt;="&amp;O$4,Data[Date],"&lt;"&amp;EDATE(O$4,1))</f>
        <v>0</v>
      </c>
      <c r="P133" s="2">
        <f>SUMIFS(Data[Value],Data[Account],$C133,Data[Date],"&gt;="&amp;P$4,Data[Date],"&lt;"&amp;EDATE(P$4,1))</f>
        <v>0</v>
      </c>
      <c r="Q133" s="2">
        <f>SUMIFS(Data[Value],Data[Account],$C133,Data[Date],"&gt;="&amp;Q$4,Data[Date],"&lt;"&amp;EDATE(Q$4,1))</f>
        <v>0</v>
      </c>
      <c r="R133" s="2">
        <f>SUMIFS(Data[Value],Data[Account],$C133,Data[Date],"&gt;="&amp;R$4,Data[Date],"&lt;"&amp;EDATE(R$4,1))</f>
        <v>0</v>
      </c>
      <c r="S133" s="2">
        <f>SUMIFS(Data[Value],Data[Account],$C133,Data[Date],"&gt;="&amp;S$4,Data[Date],"&lt;"&amp;EDATE(S$4,1))</f>
        <v>0</v>
      </c>
      <c r="T133" s="2">
        <f>SUMIFS(Data[Value],Data[Account],$C133,Data[Date],"&gt;="&amp;T$4,Data[Date],"&lt;"&amp;EDATE(T$4,1))</f>
        <v>0</v>
      </c>
      <c r="U133" s="2">
        <f>SUMIFS(Data[Value],Data[Account],$C133,Data[Date],"&gt;="&amp;U$4,Data[Date],"&lt;"&amp;EDATE(U$4,1))</f>
        <v>0</v>
      </c>
      <c r="V133" s="2">
        <f>SUMIFS(Data[Value],Data[Account],$C133,Data[Date],"&gt;="&amp;V$4,Data[Date],"&lt;"&amp;EDATE(V$4,1))</f>
        <v>0</v>
      </c>
      <c r="W133" s="2">
        <f>SUMIFS(Data[Value],Data[Account],$C133,Data[Date],"&gt;="&amp;W$4,Data[Date],"&lt;"&amp;EDATE(W$4,1))</f>
        <v>26398.400000000001</v>
      </c>
      <c r="X133" s="2">
        <f>SUMIFS(Data[Value],Data[Account],$C133,Data[Date],"&gt;="&amp;X$4,Data[Date],"&lt;"&amp;EDATE(X$4,1))</f>
        <v>0</v>
      </c>
      <c r="Y133" s="2">
        <f>SUMIFS(Data[Value],Data[Account],$C133,Data[Date],"&gt;="&amp;Y$4,Data[Date],"&lt;"&amp;EDATE(Y$4,1))</f>
        <v>0</v>
      </c>
      <c r="Z133" s="2">
        <f>SUMIFS(Data[Value],Data[Account],$C133,Data[Date],"&gt;="&amp;Z$4,Data[Date],"&lt;"&amp;EDATE(Z$4,1))</f>
        <v>0</v>
      </c>
      <c r="AA133" s="2">
        <f>SUMIFS(Data[Value],Data[Account],$C133,Data[Date],"&gt;="&amp;AA$4,Data[Date],"&lt;"&amp;EDATE(AA$4,1))</f>
        <v>0</v>
      </c>
      <c r="AB133" s="2">
        <f>SUMIFS(Data[Value],Data[Account],$C133,Data[Date],"&gt;="&amp;AB$4,Data[Date],"&lt;"&amp;EDATE(AB$4,1))</f>
        <v>0</v>
      </c>
    </row>
    <row r="134" spans="2:28" x14ac:dyDescent="0.25">
      <c r="B134" s="3">
        <f>OrdersByAcc!B134</f>
        <v>130</v>
      </c>
      <c r="C134" t="str">
        <f>OrdersByAcc!C134</f>
        <v>Sheba XYZ</v>
      </c>
      <c r="D134" s="2">
        <f t="shared" ref="D134:D197" si="2">SUM(E134:AB134)</f>
        <v>188644</v>
      </c>
      <c r="E134" s="2">
        <f>SUMIFS(Data[Value],Data[Account],$C134,Data[Date],"&gt;="&amp;E$4,Data[Date],"&lt;"&amp;EDATE(E$4,1))</f>
        <v>0</v>
      </c>
      <c r="F134" s="2">
        <f>SUMIFS(Data[Value],Data[Account],$C134,Data[Date],"&gt;="&amp;F$4,Data[Date],"&lt;"&amp;EDATE(F$4,1))</f>
        <v>0</v>
      </c>
      <c r="G134" s="2">
        <f>SUMIFS(Data[Value],Data[Account],$C134,Data[Date],"&gt;="&amp;G$4,Data[Date],"&lt;"&amp;EDATE(G$4,1))</f>
        <v>0</v>
      </c>
      <c r="H134" s="2">
        <f>SUMIFS(Data[Value],Data[Account],$C134,Data[Date],"&gt;="&amp;H$4,Data[Date],"&lt;"&amp;EDATE(H$4,1))</f>
        <v>0</v>
      </c>
      <c r="I134" s="2">
        <f>SUMIFS(Data[Value],Data[Account],$C134,Data[Date],"&gt;="&amp;I$4,Data[Date],"&lt;"&amp;EDATE(I$4,1))</f>
        <v>0</v>
      </c>
      <c r="J134" s="2">
        <f>SUMIFS(Data[Value],Data[Account],$C134,Data[Date],"&gt;="&amp;J$4,Data[Date],"&lt;"&amp;EDATE(J$4,1))</f>
        <v>0</v>
      </c>
      <c r="K134" s="2">
        <f>SUMIFS(Data[Value],Data[Account],$C134,Data[Date],"&gt;="&amp;K$4,Data[Date],"&lt;"&amp;EDATE(K$4,1))</f>
        <v>0</v>
      </c>
      <c r="L134" s="2">
        <f>SUMIFS(Data[Value],Data[Account],$C134,Data[Date],"&gt;="&amp;L$4,Data[Date],"&lt;"&amp;EDATE(L$4,1))</f>
        <v>0</v>
      </c>
      <c r="M134" s="2">
        <f>SUMIFS(Data[Value],Data[Account],$C134,Data[Date],"&gt;="&amp;M$4,Data[Date],"&lt;"&amp;EDATE(M$4,1))</f>
        <v>0</v>
      </c>
      <c r="N134" s="2">
        <f>SUMIFS(Data[Value],Data[Account],$C134,Data[Date],"&gt;="&amp;N$4,Data[Date],"&lt;"&amp;EDATE(N$4,1))</f>
        <v>0</v>
      </c>
      <c r="O134" s="2">
        <f>SUMIFS(Data[Value],Data[Account],$C134,Data[Date],"&gt;="&amp;O$4,Data[Date],"&lt;"&amp;EDATE(O$4,1))</f>
        <v>0</v>
      </c>
      <c r="P134" s="2">
        <f>SUMIFS(Data[Value],Data[Account],$C134,Data[Date],"&gt;="&amp;P$4,Data[Date],"&lt;"&amp;EDATE(P$4,1))</f>
        <v>0</v>
      </c>
      <c r="Q134" s="2">
        <f>SUMIFS(Data[Value],Data[Account],$C134,Data[Date],"&gt;="&amp;Q$4,Data[Date],"&lt;"&amp;EDATE(Q$4,1))</f>
        <v>0</v>
      </c>
      <c r="R134" s="2">
        <f>SUMIFS(Data[Value],Data[Account],$C134,Data[Date],"&gt;="&amp;R$4,Data[Date],"&lt;"&amp;EDATE(R$4,1))</f>
        <v>0</v>
      </c>
      <c r="S134" s="2">
        <f>SUMIFS(Data[Value],Data[Account],$C134,Data[Date],"&gt;="&amp;S$4,Data[Date],"&lt;"&amp;EDATE(S$4,1))</f>
        <v>0</v>
      </c>
      <c r="T134" s="2">
        <f>SUMIFS(Data[Value],Data[Account],$C134,Data[Date],"&gt;="&amp;T$4,Data[Date],"&lt;"&amp;EDATE(T$4,1))</f>
        <v>0</v>
      </c>
      <c r="U134" s="2">
        <f>SUMIFS(Data[Value],Data[Account],$C134,Data[Date],"&gt;="&amp;U$4,Data[Date],"&lt;"&amp;EDATE(U$4,1))</f>
        <v>0</v>
      </c>
      <c r="V134" s="2">
        <f>SUMIFS(Data[Value],Data[Account],$C134,Data[Date],"&gt;="&amp;V$4,Data[Date],"&lt;"&amp;EDATE(V$4,1))</f>
        <v>0</v>
      </c>
      <c r="W134" s="2">
        <f>SUMIFS(Data[Value],Data[Account],$C134,Data[Date],"&gt;="&amp;W$4,Data[Date],"&lt;"&amp;EDATE(W$4,1))</f>
        <v>60238</v>
      </c>
      <c r="X134" s="2">
        <f>SUMIFS(Data[Value],Data[Account],$C134,Data[Date],"&gt;="&amp;X$4,Data[Date],"&lt;"&amp;EDATE(X$4,1))</f>
        <v>128406</v>
      </c>
      <c r="Y134" s="2">
        <f>SUMIFS(Data[Value],Data[Account],$C134,Data[Date],"&gt;="&amp;Y$4,Data[Date],"&lt;"&amp;EDATE(Y$4,1))</f>
        <v>0</v>
      </c>
      <c r="Z134" s="2">
        <f>SUMIFS(Data[Value],Data[Account],$C134,Data[Date],"&gt;="&amp;Z$4,Data[Date],"&lt;"&amp;EDATE(Z$4,1))</f>
        <v>0</v>
      </c>
      <c r="AA134" s="2">
        <f>SUMIFS(Data[Value],Data[Account],$C134,Data[Date],"&gt;="&amp;AA$4,Data[Date],"&lt;"&amp;EDATE(AA$4,1))</f>
        <v>0</v>
      </c>
      <c r="AB134" s="2">
        <f>SUMIFS(Data[Value],Data[Account],$C134,Data[Date],"&gt;="&amp;AB$4,Data[Date],"&lt;"&amp;EDATE(AB$4,1))</f>
        <v>0</v>
      </c>
    </row>
    <row r="135" spans="2:28" x14ac:dyDescent="0.25">
      <c r="B135" s="3">
        <f>OrdersByAcc!B135</f>
        <v>131</v>
      </c>
      <c r="C135" t="str">
        <f>OrdersByAcc!C135</f>
        <v>Bay Services Ltd.</v>
      </c>
      <c r="D135" s="2">
        <f t="shared" si="2"/>
        <v>523098.12</v>
      </c>
      <c r="E135" s="2">
        <f>SUMIFS(Data[Value],Data[Account],$C135,Data[Date],"&gt;="&amp;E$4,Data[Date],"&lt;"&amp;EDATE(E$4,1))</f>
        <v>0</v>
      </c>
      <c r="F135" s="2">
        <f>SUMIFS(Data[Value],Data[Account],$C135,Data[Date],"&gt;="&amp;F$4,Data[Date],"&lt;"&amp;EDATE(F$4,1))</f>
        <v>0</v>
      </c>
      <c r="G135" s="2">
        <f>SUMIFS(Data[Value],Data[Account],$C135,Data[Date],"&gt;="&amp;G$4,Data[Date],"&lt;"&amp;EDATE(G$4,1))</f>
        <v>0</v>
      </c>
      <c r="H135" s="2">
        <f>SUMIFS(Data[Value],Data[Account],$C135,Data[Date],"&gt;="&amp;H$4,Data[Date],"&lt;"&amp;EDATE(H$4,1))</f>
        <v>0</v>
      </c>
      <c r="I135" s="2">
        <f>SUMIFS(Data[Value],Data[Account],$C135,Data[Date],"&gt;="&amp;I$4,Data[Date],"&lt;"&amp;EDATE(I$4,1))</f>
        <v>0</v>
      </c>
      <c r="J135" s="2">
        <f>SUMIFS(Data[Value],Data[Account],$C135,Data[Date],"&gt;="&amp;J$4,Data[Date],"&lt;"&amp;EDATE(J$4,1))</f>
        <v>0</v>
      </c>
      <c r="K135" s="2">
        <f>SUMIFS(Data[Value],Data[Account],$C135,Data[Date],"&gt;="&amp;K$4,Data[Date],"&lt;"&amp;EDATE(K$4,1))</f>
        <v>0</v>
      </c>
      <c r="L135" s="2">
        <f>SUMIFS(Data[Value],Data[Account],$C135,Data[Date],"&gt;="&amp;L$4,Data[Date],"&lt;"&amp;EDATE(L$4,1))</f>
        <v>0</v>
      </c>
      <c r="M135" s="2">
        <f>SUMIFS(Data[Value],Data[Account],$C135,Data[Date],"&gt;="&amp;M$4,Data[Date],"&lt;"&amp;EDATE(M$4,1))</f>
        <v>0</v>
      </c>
      <c r="N135" s="2">
        <f>SUMIFS(Data[Value],Data[Account],$C135,Data[Date],"&gt;="&amp;N$4,Data[Date],"&lt;"&amp;EDATE(N$4,1))</f>
        <v>0</v>
      </c>
      <c r="O135" s="2">
        <f>SUMIFS(Data[Value],Data[Account],$C135,Data[Date],"&gt;="&amp;O$4,Data[Date],"&lt;"&amp;EDATE(O$4,1))</f>
        <v>0</v>
      </c>
      <c r="P135" s="2">
        <f>SUMIFS(Data[Value],Data[Account],$C135,Data[Date],"&gt;="&amp;P$4,Data[Date],"&lt;"&amp;EDATE(P$4,1))</f>
        <v>0</v>
      </c>
      <c r="Q135" s="2">
        <f>SUMIFS(Data[Value],Data[Account],$C135,Data[Date],"&gt;="&amp;Q$4,Data[Date],"&lt;"&amp;EDATE(Q$4,1))</f>
        <v>0</v>
      </c>
      <c r="R135" s="2">
        <f>SUMIFS(Data[Value],Data[Account],$C135,Data[Date],"&gt;="&amp;R$4,Data[Date],"&lt;"&amp;EDATE(R$4,1))</f>
        <v>0</v>
      </c>
      <c r="S135" s="2">
        <f>SUMIFS(Data[Value],Data[Account],$C135,Data[Date],"&gt;="&amp;S$4,Data[Date],"&lt;"&amp;EDATE(S$4,1))</f>
        <v>0</v>
      </c>
      <c r="T135" s="2">
        <f>SUMIFS(Data[Value],Data[Account],$C135,Data[Date],"&gt;="&amp;T$4,Data[Date],"&lt;"&amp;EDATE(T$4,1))</f>
        <v>0</v>
      </c>
      <c r="U135" s="2">
        <f>SUMIFS(Data[Value],Data[Account],$C135,Data[Date],"&gt;="&amp;U$4,Data[Date],"&lt;"&amp;EDATE(U$4,1))</f>
        <v>0</v>
      </c>
      <c r="V135" s="2">
        <f>SUMIFS(Data[Value],Data[Account],$C135,Data[Date],"&gt;="&amp;V$4,Data[Date],"&lt;"&amp;EDATE(V$4,1))</f>
        <v>0</v>
      </c>
      <c r="W135" s="2">
        <f>SUMIFS(Data[Value],Data[Account],$C135,Data[Date],"&gt;="&amp;W$4,Data[Date],"&lt;"&amp;EDATE(W$4,1))</f>
        <v>0</v>
      </c>
      <c r="X135" s="2">
        <f>SUMIFS(Data[Value],Data[Account],$C135,Data[Date],"&gt;="&amp;X$4,Data[Date],"&lt;"&amp;EDATE(X$4,1))</f>
        <v>0</v>
      </c>
      <c r="Y135" s="2">
        <f>SUMIFS(Data[Value],Data[Account],$C135,Data[Date],"&gt;="&amp;Y$4,Data[Date],"&lt;"&amp;EDATE(Y$4,1))</f>
        <v>523098.12</v>
      </c>
      <c r="Z135" s="2">
        <f>SUMIFS(Data[Value],Data[Account],$C135,Data[Date],"&gt;="&amp;Z$4,Data[Date],"&lt;"&amp;EDATE(Z$4,1))</f>
        <v>0</v>
      </c>
      <c r="AA135" s="2">
        <f>SUMIFS(Data[Value],Data[Account],$C135,Data[Date],"&gt;="&amp;AA$4,Data[Date],"&lt;"&amp;EDATE(AA$4,1))</f>
        <v>0</v>
      </c>
      <c r="AB135" s="2">
        <f>SUMIFS(Data[Value],Data[Account],$C135,Data[Date],"&gt;="&amp;AB$4,Data[Date],"&lt;"&amp;EDATE(AB$4,1))</f>
        <v>0</v>
      </c>
    </row>
    <row r="136" spans="2:28" x14ac:dyDescent="0.25">
      <c r="B136" s="3">
        <f>OrdersByAcc!B136</f>
        <v>132</v>
      </c>
      <c r="C136" t="str">
        <f>OrdersByAcc!C136</f>
        <v>Circle Fintech Limited</v>
      </c>
      <c r="D136" s="2">
        <f t="shared" si="2"/>
        <v>20000</v>
      </c>
      <c r="E136" s="2">
        <f>SUMIFS(Data[Value],Data[Account],$C136,Data[Date],"&gt;="&amp;E$4,Data[Date],"&lt;"&amp;EDATE(E$4,1))</f>
        <v>0</v>
      </c>
      <c r="F136" s="2">
        <f>SUMIFS(Data[Value],Data[Account],$C136,Data[Date],"&gt;="&amp;F$4,Data[Date],"&lt;"&amp;EDATE(F$4,1))</f>
        <v>0</v>
      </c>
      <c r="G136" s="2">
        <f>SUMIFS(Data[Value],Data[Account],$C136,Data[Date],"&gt;="&amp;G$4,Data[Date],"&lt;"&amp;EDATE(G$4,1))</f>
        <v>0</v>
      </c>
      <c r="H136" s="2">
        <f>SUMIFS(Data[Value],Data[Account],$C136,Data[Date],"&gt;="&amp;H$4,Data[Date],"&lt;"&amp;EDATE(H$4,1))</f>
        <v>0</v>
      </c>
      <c r="I136" s="2">
        <f>SUMIFS(Data[Value],Data[Account],$C136,Data[Date],"&gt;="&amp;I$4,Data[Date],"&lt;"&amp;EDATE(I$4,1))</f>
        <v>0</v>
      </c>
      <c r="J136" s="2">
        <f>SUMIFS(Data[Value],Data[Account],$C136,Data[Date],"&gt;="&amp;J$4,Data[Date],"&lt;"&amp;EDATE(J$4,1))</f>
        <v>0</v>
      </c>
      <c r="K136" s="2">
        <f>SUMIFS(Data[Value],Data[Account],$C136,Data[Date],"&gt;="&amp;K$4,Data[Date],"&lt;"&amp;EDATE(K$4,1))</f>
        <v>0</v>
      </c>
      <c r="L136" s="2">
        <f>SUMIFS(Data[Value],Data[Account],$C136,Data[Date],"&gt;="&amp;L$4,Data[Date],"&lt;"&amp;EDATE(L$4,1))</f>
        <v>0</v>
      </c>
      <c r="M136" s="2">
        <f>SUMIFS(Data[Value],Data[Account],$C136,Data[Date],"&gt;="&amp;M$4,Data[Date],"&lt;"&amp;EDATE(M$4,1))</f>
        <v>0</v>
      </c>
      <c r="N136" s="2">
        <f>SUMIFS(Data[Value],Data[Account],$C136,Data[Date],"&gt;="&amp;N$4,Data[Date],"&lt;"&amp;EDATE(N$4,1))</f>
        <v>0</v>
      </c>
      <c r="O136" s="2">
        <f>SUMIFS(Data[Value],Data[Account],$C136,Data[Date],"&gt;="&amp;O$4,Data[Date],"&lt;"&amp;EDATE(O$4,1))</f>
        <v>0</v>
      </c>
      <c r="P136" s="2">
        <f>SUMIFS(Data[Value],Data[Account],$C136,Data[Date],"&gt;="&amp;P$4,Data[Date],"&lt;"&amp;EDATE(P$4,1))</f>
        <v>0</v>
      </c>
      <c r="Q136" s="2">
        <f>SUMIFS(Data[Value],Data[Account],$C136,Data[Date],"&gt;="&amp;Q$4,Data[Date],"&lt;"&amp;EDATE(Q$4,1))</f>
        <v>0</v>
      </c>
      <c r="R136" s="2">
        <f>SUMIFS(Data[Value],Data[Account],$C136,Data[Date],"&gt;="&amp;R$4,Data[Date],"&lt;"&amp;EDATE(R$4,1))</f>
        <v>0</v>
      </c>
      <c r="S136" s="2">
        <f>SUMIFS(Data[Value],Data[Account],$C136,Data[Date],"&gt;="&amp;S$4,Data[Date],"&lt;"&amp;EDATE(S$4,1))</f>
        <v>0</v>
      </c>
      <c r="T136" s="2">
        <f>SUMIFS(Data[Value],Data[Account],$C136,Data[Date],"&gt;="&amp;T$4,Data[Date],"&lt;"&amp;EDATE(T$4,1))</f>
        <v>0</v>
      </c>
      <c r="U136" s="2">
        <f>SUMIFS(Data[Value],Data[Account],$C136,Data[Date],"&gt;="&amp;U$4,Data[Date],"&lt;"&amp;EDATE(U$4,1))</f>
        <v>0</v>
      </c>
      <c r="V136" s="2">
        <f>SUMIFS(Data[Value],Data[Account],$C136,Data[Date],"&gt;="&amp;V$4,Data[Date],"&lt;"&amp;EDATE(V$4,1))</f>
        <v>0</v>
      </c>
      <c r="W136" s="2">
        <f>SUMIFS(Data[Value],Data[Account],$C136,Data[Date],"&gt;="&amp;W$4,Data[Date],"&lt;"&amp;EDATE(W$4,1))</f>
        <v>0</v>
      </c>
      <c r="X136" s="2">
        <f>SUMIFS(Data[Value],Data[Account],$C136,Data[Date],"&gt;="&amp;X$4,Data[Date],"&lt;"&amp;EDATE(X$4,1))</f>
        <v>0</v>
      </c>
      <c r="Y136" s="2">
        <f>SUMIFS(Data[Value],Data[Account],$C136,Data[Date],"&gt;="&amp;Y$4,Data[Date],"&lt;"&amp;EDATE(Y$4,1))</f>
        <v>20000</v>
      </c>
      <c r="Z136" s="2">
        <f>SUMIFS(Data[Value],Data[Account],$C136,Data[Date],"&gt;="&amp;Z$4,Data[Date],"&lt;"&amp;EDATE(Z$4,1))</f>
        <v>0</v>
      </c>
      <c r="AA136" s="2">
        <f>SUMIFS(Data[Value],Data[Account],$C136,Data[Date],"&gt;="&amp;AA$4,Data[Date],"&lt;"&amp;EDATE(AA$4,1))</f>
        <v>0</v>
      </c>
      <c r="AB136" s="2">
        <f>SUMIFS(Data[Value],Data[Account],$C136,Data[Date],"&gt;="&amp;AB$4,Data[Date],"&lt;"&amp;EDATE(AB$4,1))</f>
        <v>0</v>
      </c>
    </row>
    <row r="137" spans="2:28" x14ac:dyDescent="0.25">
      <c r="B137" s="3">
        <f>OrdersByAcc!B137</f>
        <v>133</v>
      </c>
      <c r="C137" t="str">
        <f>OrdersByAcc!C137</f>
        <v>Verbatim</v>
      </c>
      <c r="D137" s="2">
        <f t="shared" si="2"/>
        <v>559275</v>
      </c>
      <c r="E137" s="2">
        <f>SUMIFS(Data[Value],Data[Account],$C137,Data[Date],"&gt;="&amp;E$4,Data[Date],"&lt;"&amp;EDATE(E$4,1))</f>
        <v>0</v>
      </c>
      <c r="F137" s="2">
        <f>SUMIFS(Data[Value],Data[Account],$C137,Data[Date],"&gt;="&amp;F$4,Data[Date],"&lt;"&amp;EDATE(F$4,1))</f>
        <v>0</v>
      </c>
      <c r="G137" s="2">
        <f>SUMIFS(Data[Value],Data[Account],$C137,Data[Date],"&gt;="&amp;G$4,Data[Date],"&lt;"&amp;EDATE(G$4,1))</f>
        <v>0</v>
      </c>
      <c r="H137" s="2">
        <f>SUMIFS(Data[Value],Data[Account],$C137,Data[Date],"&gt;="&amp;H$4,Data[Date],"&lt;"&amp;EDATE(H$4,1))</f>
        <v>0</v>
      </c>
      <c r="I137" s="2">
        <f>SUMIFS(Data[Value],Data[Account],$C137,Data[Date],"&gt;="&amp;I$4,Data[Date],"&lt;"&amp;EDATE(I$4,1))</f>
        <v>0</v>
      </c>
      <c r="J137" s="2">
        <f>SUMIFS(Data[Value],Data[Account],$C137,Data[Date],"&gt;="&amp;J$4,Data[Date],"&lt;"&amp;EDATE(J$4,1))</f>
        <v>0</v>
      </c>
      <c r="K137" s="2">
        <f>SUMIFS(Data[Value],Data[Account],$C137,Data[Date],"&gt;="&amp;K$4,Data[Date],"&lt;"&amp;EDATE(K$4,1))</f>
        <v>0</v>
      </c>
      <c r="L137" s="2">
        <f>SUMIFS(Data[Value],Data[Account],$C137,Data[Date],"&gt;="&amp;L$4,Data[Date],"&lt;"&amp;EDATE(L$4,1))</f>
        <v>0</v>
      </c>
      <c r="M137" s="2">
        <f>SUMIFS(Data[Value],Data[Account],$C137,Data[Date],"&gt;="&amp;M$4,Data[Date],"&lt;"&amp;EDATE(M$4,1))</f>
        <v>0</v>
      </c>
      <c r="N137" s="2">
        <f>SUMIFS(Data[Value],Data[Account],$C137,Data[Date],"&gt;="&amp;N$4,Data[Date],"&lt;"&amp;EDATE(N$4,1))</f>
        <v>0</v>
      </c>
      <c r="O137" s="2">
        <f>SUMIFS(Data[Value],Data[Account],$C137,Data[Date],"&gt;="&amp;O$4,Data[Date],"&lt;"&amp;EDATE(O$4,1))</f>
        <v>0</v>
      </c>
      <c r="P137" s="2">
        <f>SUMIFS(Data[Value],Data[Account],$C137,Data[Date],"&gt;="&amp;P$4,Data[Date],"&lt;"&amp;EDATE(P$4,1))</f>
        <v>0</v>
      </c>
      <c r="Q137" s="2">
        <f>SUMIFS(Data[Value],Data[Account],$C137,Data[Date],"&gt;="&amp;Q$4,Data[Date],"&lt;"&amp;EDATE(Q$4,1))</f>
        <v>0</v>
      </c>
      <c r="R137" s="2">
        <f>SUMIFS(Data[Value],Data[Account],$C137,Data[Date],"&gt;="&amp;R$4,Data[Date],"&lt;"&amp;EDATE(R$4,1))</f>
        <v>0</v>
      </c>
      <c r="S137" s="2">
        <f>SUMIFS(Data[Value],Data[Account],$C137,Data[Date],"&gt;="&amp;S$4,Data[Date],"&lt;"&amp;EDATE(S$4,1))</f>
        <v>0</v>
      </c>
      <c r="T137" s="2">
        <f>SUMIFS(Data[Value],Data[Account],$C137,Data[Date],"&gt;="&amp;T$4,Data[Date],"&lt;"&amp;EDATE(T$4,1))</f>
        <v>0</v>
      </c>
      <c r="U137" s="2">
        <f>SUMIFS(Data[Value],Data[Account],$C137,Data[Date],"&gt;="&amp;U$4,Data[Date],"&lt;"&amp;EDATE(U$4,1))</f>
        <v>0</v>
      </c>
      <c r="V137" s="2">
        <f>SUMIFS(Data[Value],Data[Account],$C137,Data[Date],"&gt;="&amp;V$4,Data[Date],"&lt;"&amp;EDATE(V$4,1))</f>
        <v>0</v>
      </c>
      <c r="W137" s="2">
        <f>SUMIFS(Data[Value],Data[Account],$C137,Data[Date],"&gt;="&amp;W$4,Data[Date],"&lt;"&amp;EDATE(W$4,1))</f>
        <v>0</v>
      </c>
      <c r="X137" s="2">
        <f>SUMIFS(Data[Value],Data[Account],$C137,Data[Date],"&gt;="&amp;X$4,Data[Date],"&lt;"&amp;EDATE(X$4,1))</f>
        <v>0</v>
      </c>
      <c r="Y137" s="2">
        <f>SUMIFS(Data[Value],Data[Account],$C137,Data[Date],"&gt;="&amp;Y$4,Data[Date],"&lt;"&amp;EDATE(Y$4,1))</f>
        <v>559275</v>
      </c>
      <c r="Z137" s="2">
        <f>SUMIFS(Data[Value],Data[Account],$C137,Data[Date],"&gt;="&amp;Z$4,Data[Date],"&lt;"&amp;EDATE(Z$4,1))</f>
        <v>0</v>
      </c>
      <c r="AA137" s="2">
        <f>SUMIFS(Data[Value],Data[Account],$C137,Data[Date],"&gt;="&amp;AA$4,Data[Date],"&lt;"&amp;EDATE(AA$4,1))</f>
        <v>0</v>
      </c>
      <c r="AB137" s="2">
        <f>SUMIFS(Data[Value],Data[Account],$C137,Data[Date],"&gt;="&amp;AB$4,Data[Date],"&lt;"&amp;EDATE(AB$4,1))</f>
        <v>0</v>
      </c>
    </row>
    <row r="138" spans="2:28" x14ac:dyDescent="0.25">
      <c r="B138" s="3">
        <f>OrdersByAcc!B138</f>
        <v>134</v>
      </c>
      <c r="C138" t="str">
        <f>OrdersByAcc!C138</f>
        <v>CEVA Logistic</v>
      </c>
      <c r="D138" s="2">
        <f t="shared" si="2"/>
        <v>9150</v>
      </c>
      <c r="E138" s="2">
        <f>SUMIFS(Data[Value],Data[Account],$C138,Data[Date],"&gt;="&amp;E$4,Data[Date],"&lt;"&amp;EDATE(E$4,1))</f>
        <v>0</v>
      </c>
      <c r="F138" s="2">
        <f>SUMIFS(Data[Value],Data[Account],$C138,Data[Date],"&gt;="&amp;F$4,Data[Date],"&lt;"&amp;EDATE(F$4,1))</f>
        <v>0</v>
      </c>
      <c r="G138" s="2">
        <f>SUMIFS(Data[Value],Data[Account],$C138,Data[Date],"&gt;="&amp;G$4,Data[Date],"&lt;"&amp;EDATE(G$4,1))</f>
        <v>0</v>
      </c>
      <c r="H138" s="2">
        <f>SUMIFS(Data[Value],Data[Account],$C138,Data[Date],"&gt;="&amp;H$4,Data[Date],"&lt;"&amp;EDATE(H$4,1))</f>
        <v>0</v>
      </c>
      <c r="I138" s="2">
        <f>SUMIFS(Data[Value],Data[Account],$C138,Data[Date],"&gt;="&amp;I$4,Data[Date],"&lt;"&amp;EDATE(I$4,1))</f>
        <v>0</v>
      </c>
      <c r="J138" s="2">
        <f>SUMIFS(Data[Value],Data[Account],$C138,Data[Date],"&gt;="&amp;J$4,Data[Date],"&lt;"&amp;EDATE(J$4,1))</f>
        <v>0</v>
      </c>
      <c r="K138" s="2">
        <f>SUMIFS(Data[Value],Data[Account],$C138,Data[Date],"&gt;="&amp;K$4,Data[Date],"&lt;"&amp;EDATE(K$4,1))</f>
        <v>0</v>
      </c>
      <c r="L138" s="2">
        <f>SUMIFS(Data[Value],Data[Account],$C138,Data[Date],"&gt;="&amp;L$4,Data[Date],"&lt;"&amp;EDATE(L$4,1))</f>
        <v>0</v>
      </c>
      <c r="M138" s="2">
        <f>SUMIFS(Data[Value],Data[Account],$C138,Data[Date],"&gt;="&amp;M$4,Data[Date],"&lt;"&amp;EDATE(M$4,1))</f>
        <v>0</v>
      </c>
      <c r="N138" s="2">
        <f>SUMIFS(Data[Value],Data[Account],$C138,Data[Date],"&gt;="&amp;N$4,Data[Date],"&lt;"&amp;EDATE(N$4,1))</f>
        <v>0</v>
      </c>
      <c r="O138" s="2">
        <f>SUMIFS(Data[Value],Data[Account],$C138,Data[Date],"&gt;="&amp;O$4,Data[Date],"&lt;"&amp;EDATE(O$4,1))</f>
        <v>0</v>
      </c>
      <c r="P138" s="2">
        <f>SUMIFS(Data[Value],Data[Account],$C138,Data[Date],"&gt;="&amp;P$4,Data[Date],"&lt;"&amp;EDATE(P$4,1))</f>
        <v>0</v>
      </c>
      <c r="Q138" s="2">
        <f>SUMIFS(Data[Value],Data[Account],$C138,Data[Date],"&gt;="&amp;Q$4,Data[Date],"&lt;"&amp;EDATE(Q$4,1))</f>
        <v>0</v>
      </c>
      <c r="R138" s="2">
        <f>SUMIFS(Data[Value],Data[Account],$C138,Data[Date],"&gt;="&amp;R$4,Data[Date],"&lt;"&amp;EDATE(R$4,1))</f>
        <v>0</v>
      </c>
      <c r="S138" s="2">
        <f>SUMIFS(Data[Value],Data[Account],$C138,Data[Date],"&gt;="&amp;S$4,Data[Date],"&lt;"&amp;EDATE(S$4,1))</f>
        <v>0</v>
      </c>
      <c r="T138" s="2">
        <f>SUMIFS(Data[Value],Data[Account],$C138,Data[Date],"&gt;="&amp;T$4,Data[Date],"&lt;"&amp;EDATE(T$4,1))</f>
        <v>0</v>
      </c>
      <c r="U138" s="2">
        <f>SUMIFS(Data[Value],Data[Account],$C138,Data[Date],"&gt;="&amp;U$4,Data[Date],"&lt;"&amp;EDATE(U$4,1))</f>
        <v>0</v>
      </c>
      <c r="V138" s="2">
        <f>SUMIFS(Data[Value],Data[Account],$C138,Data[Date],"&gt;="&amp;V$4,Data[Date],"&lt;"&amp;EDATE(V$4,1))</f>
        <v>0</v>
      </c>
      <c r="W138" s="2">
        <f>SUMIFS(Data[Value],Data[Account],$C138,Data[Date],"&gt;="&amp;W$4,Data[Date],"&lt;"&amp;EDATE(W$4,1))</f>
        <v>0</v>
      </c>
      <c r="X138" s="2">
        <f>SUMIFS(Data[Value],Data[Account],$C138,Data[Date],"&gt;="&amp;X$4,Data[Date],"&lt;"&amp;EDATE(X$4,1))</f>
        <v>0</v>
      </c>
      <c r="Y138" s="2">
        <f>SUMIFS(Data[Value],Data[Account],$C138,Data[Date],"&gt;="&amp;Y$4,Data[Date],"&lt;"&amp;EDATE(Y$4,1))</f>
        <v>9150</v>
      </c>
      <c r="Z138" s="2">
        <f>SUMIFS(Data[Value],Data[Account],$C138,Data[Date],"&gt;="&amp;Z$4,Data[Date],"&lt;"&amp;EDATE(Z$4,1))</f>
        <v>0</v>
      </c>
      <c r="AA138" s="2">
        <f>SUMIFS(Data[Value],Data[Account],$C138,Data[Date],"&gt;="&amp;AA$4,Data[Date],"&lt;"&amp;EDATE(AA$4,1))</f>
        <v>0</v>
      </c>
      <c r="AB138" s="2">
        <f>SUMIFS(Data[Value],Data[Account],$C138,Data[Date],"&gt;="&amp;AB$4,Data[Date],"&lt;"&amp;EDATE(AB$4,1))</f>
        <v>0</v>
      </c>
    </row>
    <row r="139" spans="2:28" x14ac:dyDescent="0.25">
      <c r="B139" s="3">
        <f>OrdersByAcc!B139</f>
        <v>135</v>
      </c>
      <c r="C139" t="str">
        <f>OrdersByAcc!C139</f>
        <v/>
      </c>
      <c r="D139" s="2">
        <f t="shared" si="2"/>
        <v>0</v>
      </c>
      <c r="E139" s="2">
        <f>SUMIFS(Data[Value],Data[Account],$C139,Data[Date],"&gt;="&amp;E$4,Data[Date],"&lt;"&amp;EDATE(E$4,1))</f>
        <v>0</v>
      </c>
      <c r="F139" s="2">
        <f>SUMIFS(Data[Value],Data[Account],$C139,Data[Date],"&gt;="&amp;F$4,Data[Date],"&lt;"&amp;EDATE(F$4,1))</f>
        <v>0</v>
      </c>
      <c r="G139" s="2">
        <f>SUMIFS(Data[Value],Data[Account],$C139,Data[Date],"&gt;="&amp;G$4,Data[Date],"&lt;"&amp;EDATE(G$4,1))</f>
        <v>0</v>
      </c>
      <c r="H139" s="2">
        <f>SUMIFS(Data[Value],Data[Account],$C139,Data[Date],"&gt;="&amp;H$4,Data[Date],"&lt;"&amp;EDATE(H$4,1))</f>
        <v>0</v>
      </c>
      <c r="I139" s="2">
        <f>SUMIFS(Data[Value],Data[Account],$C139,Data[Date],"&gt;="&amp;I$4,Data[Date],"&lt;"&amp;EDATE(I$4,1))</f>
        <v>0</v>
      </c>
      <c r="J139" s="2">
        <f>SUMIFS(Data[Value],Data[Account],$C139,Data[Date],"&gt;="&amp;J$4,Data[Date],"&lt;"&amp;EDATE(J$4,1))</f>
        <v>0</v>
      </c>
      <c r="K139" s="2">
        <f>SUMIFS(Data[Value],Data[Account],$C139,Data[Date],"&gt;="&amp;K$4,Data[Date],"&lt;"&amp;EDATE(K$4,1))</f>
        <v>0</v>
      </c>
      <c r="L139" s="2">
        <f>SUMIFS(Data[Value],Data[Account],$C139,Data[Date],"&gt;="&amp;L$4,Data[Date],"&lt;"&amp;EDATE(L$4,1))</f>
        <v>0</v>
      </c>
      <c r="M139" s="2">
        <f>SUMIFS(Data[Value],Data[Account],$C139,Data[Date],"&gt;="&amp;M$4,Data[Date],"&lt;"&amp;EDATE(M$4,1))</f>
        <v>0</v>
      </c>
      <c r="N139" s="2">
        <f>SUMIFS(Data[Value],Data[Account],$C139,Data[Date],"&gt;="&amp;N$4,Data[Date],"&lt;"&amp;EDATE(N$4,1))</f>
        <v>0</v>
      </c>
      <c r="O139" s="2">
        <f>SUMIFS(Data[Value],Data[Account],$C139,Data[Date],"&gt;="&amp;O$4,Data[Date],"&lt;"&amp;EDATE(O$4,1))</f>
        <v>0</v>
      </c>
      <c r="P139" s="2">
        <f>SUMIFS(Data[Value],Data[Account],$C139,Data[Date],"&gt;="&amp;P$4,Data[Date],"&lt;"&amp;EDATE(P$4,1))</f>
        <v>0</v>
      </c>
      <c r="Q139" s="2">
        <f>SUMIFS(Data[Value],Data[Account],$C139,Data[Date],"&gt;="&amp;Q$4,Data[Date],"&lt;"&amp;EDATE(Q$4,1))</f>
        <v>0</v>
      </c>
      <c r="R139" s="2">
        <f>SUMIFS(Data[Value],Data[Account],$C139,Data[Date],"&gt;="&amp;R$4,Data[Date],"&lt;"&amp;EDATE(R$4,1))</f>
        <v>0</v>
      </c>
      <c r="S139" s="2">
        <f>SUMIFS(Data[Value],Data[Account],$C139,Data[Date],"&gt;="&amp;S$4,Data[Date],"&lt;"&amp;EDATE(S$4,1))</f>
        <v>0</v>
      </c>
      <c r="T139" s="2">
        <f>SUMIFS(Data[Value],Data[Account],$C139,Data[Date],"&gt;="&amp;T$4,Data[Date],"&lt;"&amp;EDATE(T$4,1))</f>
        <v>0</v>
      </c>
      <c r="U139" s="2">
        <f>SUMIFS(Data[Value],Data[Account],$C139,Data[Date],"&gt;="&amp;U$4,Data[Date],"&lt;"&amp;EDATE(U$4,1))</f>
        <v>0</v>
      </c>
      <c r="V139" s="2">
        <f>SUMIFS(Data[Value],Data[Account],$C139,Data[Date],"&gt;="&amp;V$4,Data[Date],"&lt;"&amp;EDATE(V$4,1))</f>
        <v>0</v>
      </c>
      <c r="W139" s="2">
        <f>SUMIFS(Data[Value],Data[Account],$C139,Data[Date],"&gt;="&amp;W$4,Data[Date],"&lt;"&amp;EDATE(W$4,1))</f>
        <v>0</v>
      </c>
      <c r="X139" s="2">
        <f>SUMIFS(Data[Value],Data[Account],$C139,Data[Date],"&gt;="&amp;X$4,Data[Date],"&lt;"&amp;EDATE(X$4,1))</f>
        <v>0</v>
      </c>
      <c r="Y139" s="2">
        <f>SUMIFS(Data[Value],Data[Account],$C139,Data[Date],"&gt;="&amp;Y$4,Data[Date],"&lt;"&amp;EDATE(Y$4,1))</f>
        <v>0</v>
      </c>
      <c r="Z139" s="2">
        <f>SUMIFS(Data[Value],Data[Account],$C139,Data[Date],"&gt;="&amp;Z$4,Data[Date],"&lt;"&amp;EDATE(Z$4,1))</f>
        <v>0</v>
      </c>
      <c r="AA139" s="2">
        <f>SUMIFS(Data[Value],Data[Account],$C139,Data[Date],"&gt;="&amp;AA$4,Data[Date],"&lt;"&amp;EDATE(AA$4,1))</f>
        <v>0</v>
      </c>
      <c r="AB139" s="2">
        <f>SUMIFS(Data[Value],Data[Account],$C139,Data[Date],"&gt;="&amp;AB$4,Data[Date],"&lt;"&amp;EDATE(AB$4,1))</f>
        <v>0</v>
      </c>
    </row>
    <row r="140" spans="2:28" x14ac:dyDescent="0.25">
      <c r="B140" s="3">
        <f>OrdersByAcc!B140</f>
        <v>136</v>
      </c>
      <c r="C140" t="str">
        <f>OrdersByAcc!C140</f>
        <v/>
      </c>
      <c r="D140" s="2">
        <f t="shared" si="2"/>
        <v>0</v>
      </c>
      <c r="E140" s="2">
        <f>SUMIFS(Data[Value],Data[Account],$C140,Data[Date],"&gt;="&amp;E$4,Data[Date],"&lt;"&amp;EDATE(E$4,1))</f>
        <v>0</v>
      </c>
      <c r="F140" s="2">
        <f>SUMIFS(Data[Value],Data[Account],$C140,Data[Date],"&gt;="&amp;F$4,Data[Date],"&lt;"&amp;EDATE(F$4,1))</f>
        <v>0</v>
      </c>
      <c r="G140" s="2">
        <f>SUMIFS(Data[Value],Data[Account],$C140,Data[Date],"&gt;="&amp;G$4,Data[Date],"&lt;"&amp;EDATE(G$4,1))</f>
        <v>0</v>
      </c>
      <c r="H140" s="2">
        <f>SUMIFS(Data[Value],Data[Account],$C140,Data[Date],"&gt;="&amp;H$4,Data[Date],"&lt;"&amp;EDATE(H$4,1))</f>
        <v>0</v>
      </c>
      <c r="I140" s="2">
        <f>SUMIFS(Data[Value],Data[Account],$C140,Data[Date],"&gt;="&amp;I$4,Data[Date],"&lt;"&amp;EDATE(I$4,1))</f>
        <v>0</v>
      </c>
      <c r="J140" s="2">
        <f>SUMIFS(Data[Value],Data[Account],$C140,Data[Date],"&gt;="&amp;J$4,Data[Date],"&lt;"&amp;EDATE(J$4,1))</f>
        <v>0</v>
      </c>
      <c r="K140" s="2">
        <f>SUMIFS(Data[Value],Data[Account],$C140,Data[Date],"&gt;="&amp;K$4,Data[Date],"&lt;"&amp;EDATE(K$4,1))</f>
        <v>0</v>
      </c>
      <c r="L140" s="2">
        <f>SUMIFS(Data[Value],Data[Account],$C140,Data[Date],"&gt;="&amp;L$4,Data[Date],"&lt;"&amp;EDATE(L$4,1))</f>
        <v>0</v>
      </c>
      <c r="M140" s="2">
        <f>SUMIFS(Data[Value],Data[Account],$C140,Data[Date],"&gt;="&amp;M$4,Data[Date],"&lt;"&amp;EDATE(M$4,1))</f>
        <v>0</v>
      </c>
      <c r="N140" s="2">
        <f>SUMIFS(Data[Value],Data[Account],$C140,Data[Date],"&gt;="&amp;N$4,Data[Date],"&lt;"&amp;EDATE(N$4,1))</f>
        <v>0</v>
      </c>
      <c r="O140" s="2">
        <f>SUMIFS(Data[Value],Data[Account],$C140,Data[Date],"&gt;="&amp;O$4,Data[Date],"&lt;"&amp;EDATE(O$4,1))</f>
        <v>0</v>
      </c>
      <c r="P140" s="2">
        <f>SUMIFS(Data[Value],Data[Account],$C140,Data[Date],"&gt;="&amp;P$4,Data[Date],"&lt;"&amp;EDATE(P$4,1))</f>
        <v>0</v>
      </c>
      <c r="Q140" s="2">
        <f>SUMIFS(Data[Value],Data[Account],$C140,Data[Date],"&gt;="&amp;Q$4,Data[Date],"&lt;"&amp;EDATE(Q$4,1))</f>
        <v>0</v>
      </c>
      <c r="R140" s="2">
        <f>SUMIFS(Data[Value],Data[Account],$C140,Data[Date],"&gt;="&amp;R$4,Data[Date],"&lt;"&amp;EDATE(R$4,1))</f>
        <v>0</v>
      </c>
      <c r="S140" s="2">
        <f>SUMIFS(Data[Value],Data[Account],$C140,Data[Date],"&gt;="&amp;S$4,Data[Date],"&lt;"&amp;EDATE(S$4,1))</f>
        <v>0</v>
      </c>
      <c r="T140" s="2">
        <f>SUMIFS(Data[Value],Data[Account],$C140,Data[Date],"&gt;="&amp;T$4,Data[Date],"&lt;"&amp;EDATE(T$4,1))</f>
        <v>0</v>
      </c>
      <c r="U140" s="2">
        <f>SUMIFS(Data[Value],Data[Account],$C140,Data[Date],"&gt;="&amp;U$4,Data[Date],"&lt;"&amp;EDATE(U$4,1))</f>
        <v>0</v>
      </c>
      <c r="V140" s="2">
        <f>SUMIFS(Data[Value],Data[Account],$C140,Data[Date],"&gt;="&amp;V$4,Data[Date],"&lt;"&amp;EDATE(V$4,1))</f>
        <v>0</v>
      </c>
      <c r="W140" s="2">
        <f>SUMIFS(Data[Value],Data[Account],$C140,Data[Date],"&gt;="&amp;W$4,Data[Date],"&lt;"&amp;EDATE(W$4,1))</f>
        <v>0</v>
      </c>
      <c r="X140" s="2">
        <f>SUMIFS(Data[Value],Data[Account],$C140,Data[Date],"&gt;="&amp;X$4,Data[Date],"&lt;"&amp;EDATE(X$4,1))</f>
        <v>0</v>
      </c>
      <c r="Y140" s="2">
        <f>SUMIFS(Data[Value],Data[Account],$C140,Data[Date],"&gt;="&amp;Y$4,Data[Date],"&lt;"&amp;EDATE(Y$4,1))</f>
        <v>0</v>
      </c>
      <c r="Z140" s="2">
        <f>SUMIFS(Data[Value],Data[Account],$C140,Data[Date],"&gt;="&amp;Z$4,Data[Date],"&lt;"&amp;EDATE(Z$4,1))</f>
        <v>0</v>
      </c>
      <c r="AA140" s="2">
        <f>SUMIFS(Data[Value],Data[Account],$C140,Data[Date],"&gt;="&amp;AA$4,Data[Date],"&lt;"&amp;EDATE(AA$4,1))</f>
        <v>0</v>
      </c>
      <c r="AB140" s="2">
        <f>SUMIFS(Data[Value],Data[Account],$C140,Data[Date],"&gt;="&amp;AB$4,Data[Date],"&lt;"&amp;EDATE(AB$4,1))</f>
        <v>0</v>
      </c>
    </row>
    <row r="141" spans="2:28" x14ac:dyDescent="0.25">
      <c r="B141" s="3">
        <f>OrdersByAcc!B141</f>
        <v>137</v>
      </c>
      <c r="C141" t="str">
        <f>OrdersByAcc!C141</f>
        <v/>
      </c>
      <c r="D141" s="2">
        <f t="shared" si="2"/>
        <v>0</v>
      </c>
      <c r="E141" s="2">
        <f>SUMIFS(Data[Value],Data[Account],$C141,Data[Date],"&gt;="&amp;E$4,Data[Date],"&lt;"&amp;EDATE(E$4,1))</f>
        <v>0</v>
      </c>
      <c r="F141" s="2">
        <f>SUMIFS(Data[Value],Data[Account],$C141,Data[Date],"&gt;="&amp;F$4,Data[Date],"&lt;"&amp;EDATE(F$4,1))</f>
        <v>0</v>
      </c>
      <c r="G141" s="2">
        <f>SUMIFS(Data[Value],Data[Account],$C141,Data[Date],"&gt;="&amp;G$4,Data[Date],"&lt;"&amp;EDATE(G$4,1))</f>
        <v>0</v>
      </c>
      <c r="H141" s="2">
        <f>SUMIFS(Data[Value],Data[Account],$C141,Data[Date],"&gt;="&amp;H$4,Data[Date],"&lt;"&amp;EDATE(H$4,1))</f>
        <v>0</v>
      </c>
      <c r="I141" s="2">
        <f>SUMIFS(Data[Value],Data[Account],$C141,Data[Date],"&gt;="&amp;I$4,Data[Date],"&lt;"&amp;EDATE(I$4,1))</f>
        <v>0</v>
      </c>
      <c r="J141" s="2">
        <f>SUMIFS(Data[Value],Data[Account],$C141,Data[Date],"&gt;="&amp;J$4,Data[Date],"&lt;"&amp;EDATE(J$4,1))</f>
        <v>0</v>
      </c>
      <c r="K141" s="2">
        <f>SUMIFS(Data[Value],Data[Account],$C141,Data[Date],"&gt;="&amp;K$4,Data[Date],"&lt;"&amp;EDATE(K$4,1))</f>
        <v>0</v>
      </c>
      <c r="L141" s="2">
        <f>SUMIFS(Data[Value],Data[Account],$C141,Data[Date],"&gt;="&amp;L$4,Data[Date],"&lt;"&amp;EDATE(L$4,1))</f>
        <v>0</v>
      </c>
      <c r="M141" s="2">
        <f>SUMIFS(Data[Value],Data[Account],$C141,Data[Date],"&gt;="&amp;M$4,Data[Date],"&lt;"&amp;EDATE(M$4,1))</f>
        <v>0</v>
      </c>
      <c r="N141" s="2">
        <f>SUMIFS(Data[Value],Data[Account],$C141,Data[Date],"&gt;="&amp;N$4,Data[Date],"&lt;"&amp;EDATE(N$4,1))</f>
        <v>0</v>
      </c>
      <c r="O141" s="2">
        <f>SUMIFS(Data[Value],Data[Account],$C141,Data[Date],"&gt;="&amp;O$4,Data[Date],"&lt;"&amp;EDATE(O$4,1))</f>
        <v>0</v>
      </c>
      <c r="P141" s="2">
        <f>SUMIFS(Data[Value],Data[Account],$C141,Data[Date],"&gt;="&amp;P$4,Data[Date],"&lt;"&amp;EDATE(P$4,1))</f>
        <v>0</v>
      </c>
      <c r="Q141" s="2">
        <f>SUMIFS(Data[Value],Data[Account],$C141,Data[Date],"&gt;="&amp;Q$4,Data[Date],"&lt;"&amp;EDATE(Q$4,1))</f>
        <v>0</v>
      </c>
      <c r="R141" s="2">
        <f>SUMIFS(Data[Value],Data[Account],$C141,Data[Date],"&gt;="&amp;R$4,Data[Date],"&lt;"&amp;EDATE(R$4,1))</f>
        <v>0</v>
      </c>
      <c r="S141" s="2">
        <f>SUMIFS(Data[Value],Data[Account],$C141,Data[Date],"&gt;="&amp;S$4,Data[Date],"&lt;"&amp;EDATE(S$4,1))</f>
        <v>0</v>
      </c>
      <c r="T141" s="2">
        <f>SUMIFS(Data[Value],Data[Account],$C141,Data[Date],"&gt;="&amp;T$4,Data[Date],"&lt;"&amp;EDATE(T$4,1))</f>
        <v>0</v>
      </c>
      <c r="U141" s="2">
        <f>SUMIFS(Data[Value],Data[Account],$C141,Data[Date],"&gt;="&amp;U$4,Data[Date],"&lt;"&amp;EDATE(U$4,1))</f>
        <v>0</v>
      </c>
      <c r="V141" s="2">
        <f>SUMIFS(Data[Value],Data[Account],$C141,Data[Date],"&gt;="&amp;V$4,Data[Date],"&lt;"&amp;EDATE(V$4,1))</f>
        <v>0</v>
      </c>
      <c r="W141" s="2">
        <f>SUMIFS(Data[Value],Data[Account],$C141,Data[Date],"&gt;="&amp;W$4,Data[Date],"&lt;"&amp;EDATE(W$4,1))</f>
        <v>0</v>
      </c>
      <c r="X141" s="2">
        <f>SUMIFS(Data[Value],Data[Account],$C141,Data[Date],"&gt;="&amp;X$4,Data[Date],"&lt;"&amp;EDATE(X$4,1))</f>
        <v>0</v>
      </c>
      <c r="Y141" s="2">
        <f>SUMIFS(Data[Value],Data[Account],$C141,Data[Date],"&gt;="&amp;Y$4,Data[Date],"&lt;"&amp;EDATE(Y$4,1))</f>
        <v>0</v>
      </c>
      <c r="Z141" s="2">
        <f>SUMIFS(Data[Value],Data[Account],$C141,Data[Date],"&gt;="&amp;Z$4,Data[Date],"&lt;"&amp;EDATE(Z$4,1))</f>
        <v>0</v>
      </c>
      <c r="AA141" s="2">
        <f>SUMIFS(Data[Value],Data[Account],$C141,Data[Date],"&gt;="&amp;AA$4,Data[Date],"&lt;"&amp;EDATE(AA$4,1))</f>
        <v>0</v>
      </c>
      <c r="AB141" s="2">
        <f>SUMIFS(Data[Value],Data[Account],$C141,Data[Date],"&gt;="&amp;AB$4,Data[Date],"&lt;"&amp;EDATE(AB$4,1))</f>
        <v>0</v>
      </c>
    </row>
    <row r="142" spans="2:28" x14ac:dyDescent="0.25">
      <c r="B142" s="3">
        <f>OrdersByAcc!B142</f>
        <v>138</v>
      </c>
      <c r="C142" t="str">
        <f>OrdersByAcc!C142</f>
        <v/>
      </c>
      <c r="D142" s="2">
        <f t="shared" si="2"/>
        <v>0</v>
      </c>
      <c r="E142" s="2">
        <f>SUMIFS(Data[Value],Data[Account],$C142,Data[Date],"&gt;="&amp;E$4,Data[Date],"&lt;"&amp;EDATE(E$4,1))</f>
        <v>0</v>
      </c>
      <c r="F142" s="2">
        <f>SUMIFS(Data[Value],Data[Account],$C142,Data[Date],"&gt;="&amp;F$4,Data[Date],"&lt;"&amp;EDATE(F$4,1))</f>
        <v>0</v>
      </c>
      <c r="G142" s="2">
        <f>SUMIFS(Data[Value],Data[Account],$C142,Data[Date],"&gt;="&amp;G$4,Data[Date],"&lt;"&amp;EDATE(G$4,1))</f>
        <v>0</v>
      </c>
      <c r="H142" s="2">
        <f>SUMIFS(Data[Value],Data[Account],$C142,Data[Date],"&gt;="&amp;H$4,Data[Date],"&lt;"&amp;EDATE(H$4,1))</f>
        <v>0</v>
      </c>
      <c r="I142" s="2">
        <f>SUMIFS(Data[Value],Data[Account],$C142,Data[Date],"&gt;="&amp;I$4,Data[Date],"&lt;"&amp;EDATE(I$4,1))</f>
        <v>0</v>
      </c>
      <c r="J142" s="2">
        <f>SUMIFS(Data[Value],Data[Account],$C142,Data[Date],"&gt;="&amp;J$4,Data[Date],"&lt;"&amp;EDATE(J$4,1))</f>
        <v>0</v>
      </c>
      <c r="K142" s="2">
        <f>SUMIFS(Data[Value],Data[Account],$C142,Data[Date],"&gt;="&amp;K$4,Data[Date],"&lt;"&amp;EDATE(K$4,1))</f>
        <v>0</v>
      </c>
      <c r="L142" s="2">
        <f>SUMIFS(Data[Value],Data[Account],$C142,Data[Date],"&gt;="&amp;L$4,Data[Date],"&lt;"&amp;EDATE(L$4,1))</f>
        <v>0</v>
      </c>
      <c r="M142" s="2">
        <f>SUMIFS(Data[Value],Data[Account],$C142,Data[Date],"&gt;="&amp;M$4,Data[Date],"&lt;"&amp;EDATE(M$4,1))</f>
        <v>0</v>
      </c>
      <c r="N142" s="2">
        <f>SUMIFS(Data[Value],Data[Account],$C142,Data[Date],"&gt;="&amp;N$4,Data[Date],"&lt;"&amp;EDATE(N$4,1))</f>
        <v>0</v>
      </c>
      <c r="O142" s="2">
        <f>SUMIFS(Data[Value],Data[Account],$C142,Data[Date],"&gt;="&amp;O$4,Data[Date],"&lt;"&amp;EDATE(O$4,1))</f>
        <v>0</v>
      </c>
      <c r="P142" s="2">
        <f>SUMIFS(Data[Value],Data[Account],$C142,Data[Date],"&gt;="&amp;P$4,Data[Date],"&lt;"&amp;EDATE(P$4,1))</f>
        <v>0</v>
      </c>
      <c r="Q142" s="2">
        <f>SUMIFS(Data[Value],Data[Account],$C142,Data[Date],"&gt;="&amp;Q$4,Data[Date],"&lt;"&amp;EDATE(Q$4,1))</f>
        <v>0</v>
      </c>
      <c r="R142" s="2">
        <f>SUMIFS(Data[Value],Data[Account],$C142,Data[Date],"&gt;="&amp;R$4,Data[Date],"&lt;"&amp;EDATE(R$4,1))</f>
        <v>0</v>
      </c>
      <c r="S142" s="2">
        <f>SUMIFS(Data[Value],Data[Account],$C142,Data[Date],"&gt;="&amp;S$4,Data[Date],"&lt;"&amp;EDATE(S$4,1))</f>
        <v>0</v>
      </c>
      <c r="T142" s="2">
        <f>SUMIFS(Data[Value],Data[Account],$C142,Data[Date],"&gt;="&amp;T$4,Data[Date],"&lt;"&amp;EDATE(T$4,1))</f>
        <v>0</v>
      </c>
      <c r="U142" s="2">
        <f>SUMIFS(Data[Value],Data[Account],$C142,Data[Date],"&gt;="&amp;U$4,Data[Date],"&lt;"&amp;EDATE(U$4,1))</f>
        <v>0</v>
      </c>
      <c r="V142" s="2">
        <f>SUMIFS(Data[Value],Data[Account],$C142,Data[Date],"&gt;="&amp;V$4,Data[Date],"&lt;"&amp;EDATE(V$4,1))</f>
        <v>0</v>
      </c>
      <c r="W142" s="2">
        <f>SUMIFS(Data[Value],Data[Account],$C142,Data[Date],"&gt;="&amp;W$4,Data[Date],"&lt;"&amp;EDATE(W$4,1))</f>
        <v>0</v>
      </c>
      <c r="X142" s="2">
        <f>SUMIFS(Data[Value],Data[Account],$C142,Data[Date],"&gt;="&amp;X$4,Data[Date],"&lt;"&amp;EDATE(X$4,1))</f>
        <v>0</v>
      </c>
      <c r="Y142" s="2">
        <f>SUMIFS(Data[Value],Data[Account],$C142,Data[Date],"&gt;="&amp;Y$4,Data[Date],"&lt;"&amp;EDATE(Y$4,1))</f>
        <v>0</v>
      </c>
      <c r="Z142" s="2">
        <f>SUMIFS(Data[Value],Data[Account],$C142,Data[Date],"&gt;="&amp;Z$4,Data[Date],"&lt;"&amp;EDATE(Z$4,1))</f>
        <v>0</v>
      </c>
      <c r="AA142" s="2">
        <f>SUMIFS(Data[Value],Data[Account],$C142,Data[Date],"&gt;="&amp;AA$4,Data[Date],"&lt;"&amp;EDATE(AA$4,1))</f>
        <v>0</v>
      </c>
      <c r="AB142" s="2">
        <f>SUMIFS(Data[Value],Data[Account],$C142,Data[Date],"&gt;="&amp;AB$4,Data[Date],"&lt;"&amp;EDATE(AB$4,1))</f>
        <v>0</v>
      </c>
    </row>
    <row r="143" spans="2:28" x14ac:dyDescent="0.25">
      <c r="B143" s="3">
        <f>OrdersByAcc!B143</f>
        <v>139</v>
      </c>
      <c r="C143" t="str">
        <f>OrdersByAcc!C143</f>
        <v/>
      </c>
      <c r="D143" s="2">
        <f t="shared" si="2"/>
        <v>0</v>
      </c>
      <c r="E143" s="2">
        <f>SUMIFS(Data[Value],Data[Account],$C143,Data[Date],"&gt;="&amp;E$4,Data[Date],"&lt;"&amp;EDATE(E$4,1))</f>
        <v>0</v>
      </c>
      <c r="F143" s="2">
        <f>SUMIFS(Data[Value],Data[Account],$C143,Data[Date],"&gt;="&amp;F$4,Data[Date],"&lt;"&amp;EDATE(F$4,1))</f>
        <v>0</v>
      </c>
      <c r="G143" s="2">
        <f>SUMIFS(Data[Value],Data[Account],$C143,Data[Date],"&gt;="&amp;G$4,Data[Date],"&lt;"&amp;EDATE(G$4,1))</f>
        <v>0</v>
      </c>
      <c r="H143" s="2">
        <f>SUMIFS(Data[Value],Data[Account],$C143,Data[Date],"&gt;="&amp;H$4,Data[Date],"&lt;"&amp;EDATE(H$4,1))</f>
        <v>0</v>
      </c>
      <c r="I143" s="2">
        <f>SUMIFS(Data[Value],Data[Account],$C143,Data[Date],"&gt;="&amp;I$4,Data[Date],"&lt;"&amp;EDATE(I$4,1))</f>
        <v>0</v>
      </c>
      <c r="J143" s="2">
        <f>SUMIFS(Data[Value],Data[Account],$C143,Data[Date],"&gt;="&amp;J$4,Data[Date],"&lt;"&amp;EDATE(J$4,1))</f>
        <v>0</v>
      </c>
      <c r="K143" s="2">
        <f>SUMIFS(Data[Value],Data[Account],$C143,Data[Date],"&gt;="&amp;K$4,Data[Date],"&lt;"&amp;EDATE(K$4,1))</f>
        <v>0</v>
      </c>
      <c r="L143" s="2">
        <f>SUMIFS(Data[Value],Data[Account],$C143,Data[Date],"&gt;="&amp;L$4,Data[Date],"&lt;"&amp;EDATE(L$4,1))</f>
        <v>0</v>
      </c>
      <c r="M143" s="2">
        <f>SUMIFS(Data[Value],Data[Account],$C143,Data[Date],"&gt;="&amp;M$4,Data[Date],"&lt;"&amp;EDATE(M$4,1))</f>
        <v>0</v>
      </c>
      <c r="N143" s="2">
        <f>SUMIFS(Data[Value],Data[Account],$C143,Data[Date],"&gt;="&amp;N$4,Data[Date],"&lt;"&amp;EDATE(N$4,1))</f>
        <v>0</v>
      </c>
      <c r="O143" s="2">
        <f>SUMIFS(Data[Value],Data[Account],$C143,Data[Date],"&gt;="&amp;O$4,Data[Date],"&lt;"&amp;EDATE(O$4,1))</f>
        <v>0</v>
      </c>
      <c r="P143" s="2">
        <f>SUMIFS(Data[Value],Data[Account],$C143,Data[Date],"&gt;="&amp;P$4,Data[Date],"&lt;"&amp;EDATE(P$4,1))</f>
        <v>0</v>
      </c>
      <c r="Q143" s="2">
        <f>SUMIFS(Data[Value],Data[Account],$C143,Data[Date],"&gt;="&amp;Q$4,Data[Date],"&lt;"&amp;EDATE(Q$4,1))</f>
        <v>0</v>
      </c>
      <c r="R143" s="2">
        <f>SUMIFS(Data[Value],Data[Account],$C143,Data[Date],"&gt;="&amp;R$4,Data[Date],"&lt;"&amp;EDATE(R$4,1))</f>
        <v>0</v>
      </c>
      <c r="S143" s="2">
        <f>SUMIFS(Data[Value],Data[Account],$C143,Data[Date],"&gt;="&amp;S$4,Data[Date],"&lt;"&amp;EDATE(S$4,1))</f>
        <v>0</v>
      </c>
      <c r="T143" s="2">
        <f>SUMIFS(Data[Value],Data[Account],$C143,Data[Date],"&gt;="&amp;T$4,Data[Date],"&lt;"&amp;EDATE(T$4,1))</f>
        <v>0</v>
      </c>
      <c r="U143" s="2">
        <f>SUMIFS(Data[Value],Data[Account],$C143,Data[Date],"&gt;="&amp;U$4,Data[Date],"&lt;"&amp;EDATE(U$4,1))</f>
        <v>0</v>
      </c>
      <c r="V143" s="2">
        <f>SUMIFS(Data[Value],Data[Account],$C143,Data[Date],"&gt;="&amp;V$4,Data[Date],"&lt;"&amp;EDATE(V$4,1))</f>
        <v>0</v>
      </c>
      <c r="W143" s="2">
        <f>SUMIFS(Data[Value],Data[Account],$C143,Data[Date],"&gt;="&amp;W$4,Data[Date],"&lt;"&amp;EDATE(W$4,1))</f>
        <v>0</v>
      </c>
      <c r="X143" s="2">
        <f>SUMIFS(Data[Value],Data[Account],$C143,Data[Date],"&gt;="&amp;X$4,Data[Date],"&lt;"&amp;EDATE(X$4,1))</f>
        <v>0</v>
      </c>
      <c r="Y143" s="2">
        <f>SUMIFS(Data[Value],Data[Account],$C143,Data[Date],"&gt;="&amp;Y$4,Data[Date],"&lt;"&amp;EDATE(Y$4,1))</f>
        <v>0</v>
      </c>
      <c r="Z143" s="2">
        <f>SUMIFS(Data[Value],Data[Account],$C143,Data[Date],"&gt;="&amp;Z$4,Data[Date],"&lt;"&amp;EDATE(Z$4,1))</f>
        <v>0</v>
      </c>
      <c r="AA143" s="2">
        <f>SUMIFS(Data[Value],Data[Account],$C143,Data[Date],"&gt;="&amp;AA$4,Data[Date],"&lt;"&amp;EDATE(AA$4,1))</f>
        <v>0</v>
      </c>
      <c r="AB143" s="2">
        <f>SUMIFS(Data[Value],Data[Account],$C143,Data[Date],"&gt;="&amp;AB$4,Data[Date],"&lt;"&amp;EDATE(AB$4,1))</f>
        <v>0</v>
      </c>
    </row>
    <row r="144" spans="2:28" x14ac:dyDescent="0.25">
      <c r="B144" s="3">
        <f>OrdersByAcc!B144</f>
        <v>140</v>
      </c>
      <c r="C144" t="str">
        <f>OrdersByAcc!C144</f>
        <v/>
      </c>
      <c r="D144" s="2">
        <f t="shared" si="2"/>
        <v>0</v>
      </c>
      <c r="E144" s="2">
        <f>SUMIFS(Data[Value],Data[Account],$C144,Data[Date],"&gt;="&amp;E$4,Data[Date],"&lt;"&amp;EDATE(E$4,1))</f>
        <v>0</v>
      </c>
      <c r="F144" s="2">
        <f>SUMIFS(Data[Value],Data[Account],$C144,Data[Date],"&gt;="&amp;F$4,Data[Date],"&lt;"&amp;EDATE(F$4,1))</f>
        <v>0</v>
      </c>
      <c r="G144" s="2">
        <f>SUMIFS(Data[Value],Data[Account],$C144,Data[Date],"&gt;="&amp;G$4,Data[Date],"&lt;"&amp;EDATE(G$4,1))</f>
        <v>0</v>
      </c>
      <c r="H144" s="2">
        <f>SUMIFS(Data[Value],Data[Account],$C144,Data[Date],"&gt;="&amp;H$4,Data[Date],"&lt;"&amp;EDATE(H$4,1))</f>
        <v>0</v>
      </c>
      <c r="I144" s="2">
        <f>SUMIFS(Data[Value],Data[Account],$C144,Data[Date],"&gt;="&amp;I$4,Data[Date],"&lt;"&amp;EDATE(I$4,1))</f>
        <v>0</v>
      </c>
      <c r="J144" s="2">
        <f>SUMIFS(Data[Value],Data[Account],$C144,Data[Date],"&gt;="&amp;J$4,Data[Date],"&lt;"&amp;EDATE(J$4,1))</f>
        <v>0</v>
      </c>
      <c r="K144" s="2">
        <f>SUMIFS(Data[Value],Data[Account],$C144,Data[Date],"&gt;="&amp;K$4,Data[Date],"&lt;"&amp;EDATE(K$4,1))</f>
        <v>0</v>
      </c>
      <c r="L144" s="2">
        <f>SUMIFS(Data[Value],Data[Account],$C144,Data[Date],"&gt;="&amp;L$4,Data[Date],"&lt;"&amp;EDATE(L$4,1))</f>
        <v>0</v>
      </c>
      <c r="M144" s="2">
        <f>SUMIFS(Data[Value],Data[Account],$C144,Data[Date],"&gt;="&amp;M$4,Data[Date],"&lt;"&amp;EDATE(M$4,1))</f>
        <v>0</v>
      </c>
      <c r="N144" s="2">
        <f>SUMIFS(Data[Value],Data[Account],$C144,Data[Date],"&gt;="&amp;N$4,Data[Date],"&lt;"&amp;EDATE(N$4,1))</f>
        <v>0</v>
      </c>
      <c r="O144" s="2">
        <f>SUMIFS(Data[Value],Data[Account],$C144,Data[Date],"&gt;="&amp;O$4,Data[Date],"&lt;"&amp;EDATE(O$4,1))</f>
        <v>0</v>
      </c>
      <c r="P144" s="2">
        <f>SUMIFS(Data[Value],Data[Account],$C144,Data[Date],"&gt;="&amp;P$4,Data[Date],"&lt;"&amp;EDATE(P$4,1))</f>
        <v>0</v>
      </c>
      <c r="Q144" s="2">
        <f>SUMIFS(Data[Value],Data[Account],$C144,Data[Date],"&gt;="&amp;Q$4,Data[Date],"&lt;"&amp;EDATE(Q$4,1))</f>
        <v>0</v>
      </c>
      <c r="R144" s="2">
        <f>SUMIFS(Data[Value],Data[Account],$C144,Data[Date],"&gt;="&amp;R$4,Data[Date],"&lt;"&amp;EDATE(R$4,1))</f>
        <v>0</v>
      </c>
      <c r="S144" s="2">
        <f>SUMIFS(Data[Value],Data[Account],$C144,Data[Date],"&gt;="&amp;S$4,Data[Date],"&lt;"&amp;EDATE(S$4,1))</f>
        <v>0</v>
      </c>
      <c r="T144" s="2">
        <f>SUMIFS(Data[Value],Data[Account],$C144,Data[Date],"&gt;="&amp;T$4,Data[Date],"&lt;"&amp;EDATE(T$4,1))</f>
        <v>0</v>
      </c>
      <c r="U144" s="2">
        <f>SUMIFS(Data[Value],Data[Account],$C144,Data[Date],"&gt;="&amp;U$4,Data[Date],"&lt;"&amp;EDATE(U$4,1))</f>
        <v>0</v>
      </c>
      <c r="V144" s="2">
        <f>SUMIFS(Data[Value],Data[Account],$C144,Data[Date],"&gt;="&amp;V$4,Data[Date],"&lt;"&amp;EDATE(V$4,1))</f>
        <v>0</v>
      </c>
      <c r="W144" s="2">
        <f>SUMIFS(Data[Value],Data[Account],$C144,Data[Date],"&gt;="&amp;W$4,Data[Date],"&lt;"&amp;EDATE(W$4,1))</f>
        <v>0</v>
      </c>
      <c r="X144" s="2">
        <f>SUMIFS(Data[Value],Data[Account],$C144,Data[Date],"&gt;="&amp;X$4,Data[Date],"&lt;"&amp;EDATE(X$4,1))</f>
        <v>0</v>
      </c>
      <c r="Y144" s="2">
        <f>SUMIFS(Data[Value],Data[Account],$C144,Data[Date],"&gt;="&amp;Y$4,Data[Date],"&lt;"&amp;EDATE(Y$4,1))</f>
        <v>0</v>
      </c>
      <c r="Z144" s="2">
        <f>SUMIFS(Data[Value],Data[Account],$C144,Data[Date],"&gt;="&amp;Z$4,Data[Date],"&lt;"&amp;EDATE(Z$4,1))</f>
        <v>0</v>
      </c>
      <c r="AA144" s="2">
        <f>SUMIFS(Data[Value],Data[Account],$C144,Data[Date],"&gt;="&amp;AA$4,Data[Date],"&lt;"&amp;EDATE(AA$4,1))</f>
        <v>0</v>
      </c>
      <c r="AB144" s="2">
        <f>SUMIFS(Data[Value],Data[Account],$C144,Data[Date],"&gt;="&amp;AB$4,Data[Date],"&lt;"&amp;EDATE(AB$4,1))</f>
        <v>0</v>
      </c>
    </row>
    <row r="145" spans="2:28" x14ac:dyDescent="0.25">
      <c r="B145" s="3">
        <f>OrdersByAcc!B145</f>
        <v>141</v>
      </c>
      <c r="C145" t="str">
        <f>OrdersByAcc!C145</f>
        <v/>
      </c>
      <c r="D145" s="2">
        <f t="shared" si="2"/>
        <v>0</v>
      </c>
      <c r="E145" s="2">
        <f>SUMIFS(Data[Value],Data[Account],$C145,Data[Date],"&gt;="&amp;E$4,Data[Date],"&lt;"&amp;EDATE(E$4,1))</f>
        <v>0</v>
      </c>
      <c r="F145" s="2">
        <f>SUMIFS(Data[Value],Data[Account],$C145,Data[Date],"&gt;="&amp;F$4,Data[Date],"&lt;"&amp;EDATE(F$4,1))</f>
        <v>0</v>
      </c>
      <c r="G145" s="2">
        <f>SUMIFS(Data[Value],Data[Account],$C145,Data[Date],"&gt;="&amp;G$4,Data[Date],"&lt;"&amp;EDATE(G$4,1))</f>
        <v>0</v>
      </c>
      <c r="H145" s="2">
        <f>SUMIFS(Data[Value],Data[Account],$C145,Data[Date],"&gt;="&amp;H$4,Data[Date],"&lt;"&amp;EDATE(H$4,1))</f>
        <v>0</v>
      </c>
      <c r="I145" s="2">
        <f>SUMIFS(Data[Value],Data[Account],$C145,Data[Date],"&gt;="&amp;I$4,Data[Date],"&lt;"&amp;EDATE(I$4,1))</f>
        <v>0</v>
      </c>
      <c r="J145" s="2">
        <f>SUMIFS(Data[Value],Data[Account],$C145,Data[Date],"&gt;="&amp;J$4,Data[Date],"&lt;"&amp;EDATE(J$4,1))</f>
        <v>0</v>
      </c>
      <c r="K145" s="2">
        <f>SUMIFS(Data[Value],Data[Account],$C145,Data[Date],"&gt;="&amp;K$4,Data[Date],"&lt;"&amp;EDATE(K$4,1))</f>
        <v>0</v>
      </c>
      <c r="L145" s="2">
        <f>SUMIFS(Data[Value],Data[Account],$C145,Data[Date],"&gt;="&amp;L$4,Data[Date],"&lt;"&amp;EDATE(L$4,1))</f>
        <v>0</v>
      </c>
      <c r="M145" s="2">
        <f>SUMIFS(Data[Value],Data[Account],$C145,Data[Date],"&gt;="&amp;M$4,Data[Date],"&lt;"&amp;EDATE(M$4,1))</f>
        <v>0</v>
      </c>
      <c r="N145" s="2">
        <f>SUMIFS(Data[Value],Data[Account],$C145,Data[Date],"&gt;="&amp;N$4,Data[Date],"&lt;"&amp;EDATE(N$4,1))</f>
        <v>0</v>
      </c>
      <c r="O145" s="2">
        <f>SUMIFS(Data[Value],Data[Account],$C145,Data[Date],"&gt;="&amp;O$4,Data[Date],"&lt;"&amp;EDATE(O$4,1))</f>
        <v>0</v>
      </c>
      <c r="P145" s="2">
        <f>SUMIFS(Data[Value],Data[Account],$C145,Data[Date],"&gt;="&amp;P$4,Data[Date],"&lt;"&amp;EDATE(P$4,1))</f>
        <v>0</v>
      </c>
      <c r="Q145" s="2">
        <f>SUMIFS(Data[Value],Data[Account],$C145,Data[Date],"&gt;="&amp;Q$4,Data[Date],"&lt;"&amp;EDATE(Q$4,1))</f>
        <v>0</v>
      </c>
      <c r="R145" s="2">
        <f>SUMIFS(Data[Value],Data[Account],$C145,Data[Date],"&gt;="&amp;R$4,Data[Date],"&lt;"&amp;EDATE(R$4,1))</f>
        <v>0</v>
      </c>
      <c r="S145" s="2">
        <f>SUMIFS(Data[Value],Data[Account],$C145,Data[Date],"&gt;="&amp;S$4,Data[Date],"&lt;"&amp;EDATE(S$4,1))</f>
        <v>0</v>
      </c>
      <c r="T145" s="2">
        <f>SUMIFS(Data[Value],Data[Account],$C145,Data[Date],"&gt;="&amp;T$4,Data[Date],"&lt;"&amp;EDATE(T$4,1))</f>
        <v>0</v>
      </c>
      <c r="U145" s="2">
        <f>SUMIFS(Data[Value],Data[Account],$C145,Data[Date],"&gt;="&amp;U$4,Data[Date],"&lt;"&amp;EDATE(U$4,1))</f>
        <v>0</v>
      </c>
      <c r="V145" s="2">
        <f>SUMIFS(Data[Value],Data[Account],$C145,Data[Date],"&gt;="&amp;V$4,Data[Date],"&lt;"&amp;EDATE(V$4,1))</f>
        <v>0</v>
      </c>
      <c r="W145" s="2">
        <f>SUMIFS(Data[Value],Data[Account],$C145,Data[Date],"&gt;="&amp;W$4,Data[Date],"&lt;"&amp;EDATE(W$4,1))</f>
        <v>0</v>
      </c>
      <c r="X145" s="2">
        <f>SUMIFS(Data[Value],Data[Account],$C145,Data[Date],"&gt;="&amp;X$4,Data[Date],"&lt;"&amp;EDATE(X$4,1))</f>
        <v>0</v>
      </c>
      <c r="Y145" s="2">
        <f>SUMIFS(Data[Value],Data[Account],$C145,Data[Date],"&gt;="&amp;Y$4,Data[Date],"&lt;"&amp;EDATE(Y$4,1))</f>
        <v>0</v>
      </c>
      <c r="Z145" s="2">
        <f>SUMIFS(Data[Value],Data[Account],$C145,Data[Date],"&gt;="&amp;Z$4,Data[Date],"&lt;"&amp;EDATE(Z$4,1))</f>
        <v>0</v>
      </c>
      <c r="AA145" s="2">
        <f>SUMIFS(Data[Value],Data[Account],$C145,Data[Date],"&gt;="&amp;AA$4,Data[Date],"&lt;"&amp;EDATE(AA$4,1))</f>
        <v>0</v>
      </c>
      <c r="AB145" s="2">
        <f>SUMIFS(Data[Value],Data[Account],$C145,Data[Date],"&gt;="&amp;AB$4,Data[Date],"&lt;"&amp;EDATE(AB$4,1))</f>
        <v>0</v>
      </c>
    </row>
    <row r="146" spans="2:28" x14ac:dyDescent="0.25">
      <c r="B146" s="3">
        <f>OrdersByAcc!B146</f>
        <v>142</v>
      </c>
      <c r="C146" t="str">
        <f>OrdersByAcc!C146</f>
        <v/>
      </c>
      <c r="D146" s="2">
        <f t="shared" si="2"/>
        <v>0</v>
      </c>
      <c r="E146" s="2">
        <f>SUMIFS(Data[Value],Data[Account],$C146,Data[Date],"&gt;="&amp;E$4,Data[Date],"&lt;"&amp;EDATE(E$4,1))</f>
        <v>0</v>
      </c>
      <c r="F146" s="2">
        <f>SUMIFS(Data[Value],Data[Account],$C146,Data[Date],"&gt;="&amp;F$4,Data[Date],"&lt;"&amp;EDATE(F$4,1))</f>
        <v>0</v>
      </c>
      <c r="G146" s="2">
        <f>SUMIFS(Data[Value],Data[Account],$C146,Data[Date],"&gt;="&amp;G$4,Data[Date],"&lt;"&amp;EDATE(G$4,1))</f>
        <v>0</v>
      </c>
      <c r="H146" s="2">
        <f>SUMIFS(Data[Value],Data[Account],$C146,Data[Date],"&gt;="&amp;H$4,Data[Date],"&lt;"&amp;EDATE(H$4,1))</f>
        <v>0</v>
      </c>
      <c r="I146" s="2">
        <f>SUMIFS(Data[Value],Data[Account],$C146,Data[Date],"&gt;="&amp;I$4,Data[Date],"&lt;"&amp;EDATE(I$4,1))</f>
        <v>0</v>
      </c>
      <c r="J146" s="2">
        <f>SUMIFS(Data[Value],Data[Account],$C146,Data[Date],"&gt;="&amp;J$4,Data[Date],"&lt;"&amp;EDATE(J$4,1))</f>
        <v>0</v>
      </c>
      <c r="K146" s="2">
        <f>SUMIFS(Data[Value],Data[Account],$C146,Data[Date],"&gt;="&amp;K$4,Data[Date],"&lt;"&amp;EDATE(K$4,1))</f>
        <v>0</v>
      </c>
      <c r="L146" s="2">
        <f>SUMIFS(Data[Value],Data[Account],$C146,Data[Date],"&gt;="&amp;L$4,Data[Date],"&lt;"&amp;EDATE(L$4,1))</f>
        <v>0</v>
      </c>
      <c r="M146" s="2">
        <f>SUMIFS(Data[Value],Data[Account],$C146,Data[Date],"&gt;="&amp;M$4,Data[Date],"&lt;"&amp;EDATE(M$4,1))</f>
        <v>0</v>
      </c>
      <c r="N146" s="2">
        <f>SUMIFS(Data[Value],Data[Account],$C146,Data[Date],"&gt;="&amp;N$4,Data[Date],"&lt;"&amp;EDATE(N$4,1))</f>
        <v>0</v>
      </c>
      <c r="O146" s="2">
        <f>SUMIFS(Data[Value],Data[Account],$C146,Data[Date],"&gt;="&amp;O$4,Data[Date],"&lt;"&amp;EDATE(O$4,1))</f>
        <v>0</v>
      </c>
      <c r="P146" s="2">
        <f>SUMIFS(Data[Value],Data[Account],$C146,Data[Date],"&gt;="&amp;P$4,Data[Date],"&lt;"&amp;EDATE(P$4,1))</f>
        <v>0</v>
      </c>
      <c r="Q146" s="2">
        <f>SUMIFS(Data[Value],Data[Account],$C146,Data[Date],"&gt;="&amp;Q$4,Data[Date],"&lt;"&amp;EDATE(Q$4,1))</f>
        <v>0</v>
      </c>
      <c r="R146" s="2">
        <f>SUMIFS(Data[Value],Data[Account],$C146,Data[Date],"&gt;="&amp;R$4,Data[Date],"&lt;"&amp;EDATE(R$4,1))</f>
        <v>0</v>
      </c>
      <c r="S146" s="2">
        <f>SUMIFS(Data[Value],Data[Account],$C146,Data[Date],"&gt;="&amp;S$4,Data[Date],"&lt;"&amp;EDATE(S$4,1))</f>
        <v>0</v>
      </c>
      <c r="T146" s="2">
        <f>SUMIFS(Data[Value],Data[Account],$C146,Data[Date],"&gt;="&amp;T$4,Data[Date],"&lt;"&amp;EDATE(T$4,1))</f>
        <v>0</v>
      </c>
      <c r="U146" s="2">
        <f>SUMIFS(Data[Value],Data[Account],$C146,Data[Date],"&gt;="&amp;U$4,Data[Date],"&lt;"&amp;EDATE(U$4,1))</f>
        <v>0</v>
      </c>
      <c r="V146" s="2">
        <f>SUMIFS(Data[Value],Data[Account],$C146,Data[Date],"&gt;="&amp;V$4,Data[Date],"&lt;"&amp;EDATE(V$4,1))</f>
        <v>0</v>
      </c>
      <c r="W146" s="2">
        <f>SUMIFS(Data[Value],Data[Account],$C146,Data[Date],"&gt;="&amp;W$4,Data[Date],"&lt;"&amp;EDATE(W$4,1))</f>
        <v>0</v>
      </c>
      <c r="X146" s="2">
        <f>SUMIFS(Data[Value],Data[Account],$C146,Data[Date],"&gt;="&amp;X$4,Data[Date],"&lt;"&amp;EDATE(X$4,1))</f>
        <v>0</v>
      </c>
      <c r="Y146" s="2">
        <f>SUMIFS(Data[Value],Data[Account],$C146,Data[Date],"&gt;="&amp;Y$4,Data[Date],"&lt;"&amp;EDATE(Y$4,1))</f>
        <v>0</v>
      </c>
      <c r="Z146" s="2">
        <f>SUMIFS(Data[Value],Data[Account],$C146,Data[Date],"&gt;="&amp;Z$4,Data[Date],"&lt;"&amp;EDATE(Z$4,1))</f>
        <v>0</v>
      </c>
      <c r="AA146" s="2">
        <f>SUMIFS(Data[Value],Data[Account],$C146,Data[Date],"&gt;="&amp;AA$4,Data[Date],"&lt;"&amp;EDATE(AA$4,1))</f>
        <v>0</v>
      </c>
      <c r="AB146" s="2">
        <f>SUMIFS(Data[Value],Data[Account],$C146,Data[Date],"&gt;="&amp;AB$4,Data[Date],"&lt;"&amp;EDATE(AB$4,1))</f>
        <v>0</v>
      </c>
    </row>
    <row r="147" spans="2:28" x14ac:dyDescent="0.25">
      <c r="B147" s="3">
        <f>OrdersByAcc!B147</f>
        <v>143</v>
      </c>
      <c r="C147" t="str">
        <f>OrdersByAcc!C147</f>
        <v/>
      </c>
      <c r="D147" s="2">
        <f t="shared" si="2"/>
        <v>0</v>
      </c>
      <c r="E147" s="2">
        <f>SUMIFS(Data[Value],Data[Account],$C147,Data[Date],"&gt;="&amp;E$4,Data[Date],"&lt;"&amp;EDATE(E$4,1))</f>
        <v>0</v>
      </c>
      <c r="F147" s="2">
        <f>SUMIFS(Data[Value],Data[Account],$C147,Data[Date],"&gt;="&amp;F$4,Data[Date],"&lt;"&amp;EDATE(F$4,1))</f>
        <v>0</v>
      </c>
      <c r="G147" s="2">
        <f>SUMIFS(Data[Value],Data[Account],$C147,Data[Date],"&gt;="&amp;G$4,Data[Date],"&lt;"&amp;EDATE(G$4,1))</f>
        <v>0</v>
      </c>
      <c r="H147" s="2">
        <f>SUMIFS(Data[Value],Data[Account],$C147,Data[Date],"&gt;="&amp;H$4,Data[Date],"&lt;"&amp;EDATE(H$4,1))</f>
        <v>0</v>
      </c>
      <c r="I147" s="2">
        <f>SUMIFS(Data[Value],Data[Account],$C147,Data[Date],"&gt;="&amp;I$4,Data[Date],"&lt;"&amp;EDATE(I$4,1))</f>
        <v>0</v>
      </c>
      <c r="J147" s="2">
        <f>SUMIFS(Data[Value],Data[Account],$C147,Data[Date],"&gt;="&amp;J$4,Data[Date],"&lt;"&amp;EDATE(J$4,1))</f>
        <v>0</v>
      </c>
      <c r="K147" s="2">
        <f>SUMIFS(Data[Value],Data[Account],$C147,Data[Date],"&gt;="&amp;K$4,Data[Date],"&lt;"&amp;EDATE(K$4,1))</f>
        <v>0</v>
      </c>
      <c r="L147" s="2">
        <f>SUMIFS(Data[Value],Data[Account],$C147,Data[Date],"&gt;="&amp;L$4,Data[Date],"&lt;"&amp;EDATE(L$4,1))</f>
        <v>0</v>
      </c>
      <c r="M147" s="2">
        <f>SUMIFS(Data[Value],Data[Account],$C147,Data[Date],"&gt;="&amp;M$4,Data[Date],"&lt;"&amp;EDATE(M$4,1))</f>
        <v>0</v>
      </c>
      <c r="N147" s="2">
        <f>SUMIFS(Data[Value],Data[Account],$C147,Data[Date],"&gt;="&amp;N$4,Data[Date],"&lt;"&amp;EDATE(N$4,1))</f>
        <v>0</v>
      </c>
      <c r="O147" s="2">
        <f>SUMIFS(Data[Value],Data[Account],$C147,Data[Date],"&gt;="&amp;O$4,Data[Date],"&lt;"&amp;EDATE(O$4,1))</f>
        <v>0</v>
      </c>
      <c r="P147" s="2">
        <f>SUMIFS(Data[Value],Data[Account],$C147,Data[Date],"&gt;="&amp;P$4,Data[Date],"&lt;"&amp;EDATE(P$4,1))</f>
        <v>0</v>
      </c>
      <c r="Q147" s="2">
        <f>SUMIFS(Data[Value],Data[Account],$C147,Data[Date],"&gt;="&amp;Q$4,Data[Date],"&lt;"&amp;EDATE(Q$4,1))</f>
        <v>0</v>
      </c>
      <c r="R147" s="2">
        <f>SUMIFS(Data[Value],Data[Account],$C147,Data[Date],"&gt;="&amp;R$4,Data[Date],"&lt;"&amp;EDATE(R$4,1))</f>
        <v>0</v>
      </c>
      <c r="S147" s="2">
        <f>SUMIFS(Data[Value],Data[Account],$C147,Data[Date],"&gt;="&amp;S$4,Data[Date],"&lt;"&amp;EDATE(S$4,1))</f>
        <v>0</v>
      </c>
      <c r="T147" s="2">
        <f>SUMIFS(Data[Value],Data[Account],$C147,Data[Date],"&gt;="&amp;T$4,Data[Date],"&lt;"&amp;EDATE(T$4,1))</f>
        <v>0</v>
      </c>
      <c r="U147" s="2">
        <f>SUMIFS(Data[Value],Data[Account],$C147,Data[Date],"&gt;="&amp;U$4,Data[Date],"&lt;"&amp;EDATE(U$4,1))</f>
        <v>0</v>
      </c>
      <c r="V147" s="2">
        <f>SUMIFS(Data[Value],Data[Account],$C147,Data[Date],"&gt;="&amp;V$4,Data[Date],"&lt;"&amp;EDATE(V$4,1))</f>
        <v>0</v>
      </c>
      <c r="W147" s="2">
        <f>SUMIFS(Data[Value],Data[Account],$C147,Data[Date],"&gt;="&amp;W$4,Data[Date],"&lt;"&amp;EDATE(W$4,1))</f>
        <v>0</v>
      </c>
      <c r="X147" s="2">
        <f>SUMIFS(Data[Value],Data[Account],$C147,Data[Date],"&gt;="&amp;X$4,Data[Date],"&lt;"&amp;EDATE(X$4,1))</f>
        <v>0</v>
      </c>
      <c r="Y147" s="2">
        <f>SUMIFS(Data[Value],Data[Account],$C147,Data[Date],"&gt;="&amp;Y$4,Data[Date],"&lt;"&amp;EDATE(Y$4,1))</f>
        <v>0</v>
      </c>
      <c r="Z147" s="2">
        <f>SUMIFS(Data[Value],Data[Account],$C147,Data[Date],"&gt;="&amp;Z$4,Data[Date],"&lt;"&amp;EDATE(Z$4,1))</f>
        <v>0</v>
      </c>
      <c r="AA147" s="2">
        <f>SUMIFS(Data[Value],Data[Account],$C147,Data[Date],"&gt;="&amp;AA$4,Data[Date],"&lt;"&amp;EDATE(AA$4,1))</f>
        <v>0</v>
      </c>
      <c r="AB147" s="2">
        <f>SUMIFS(Data[Value],Data[Account],$C147,Data[Date],"&gt;="&amp;AB$4,Data[Date],"&lt;"&amp;EDATE(AB$4,1))</f>
        <v>0</v>
      </c>
    </row>
    <row r="148" spans="2:28" x14ac:dyDescent="0.25">
      <c r="B148" s="3">
        <f>OrdersByAcc!B148</f>
        <v>144</v>
      </c>
      <c r="C148" t="str">
        <f>OrdersByAcc!C148</f>
        <v/>
      </c>
      <c r="D148" s="2">
        <f t="shared" si="2"/>
        <v>0</v>
      </c>
      <c r="E148" s="2">
        <f>SUMIFS(Data[Value],Data[Account],$C148,Data[Date],"&gt;="&amp;E$4,Data[Date],"&lt;"&amp;EDATE(E$4,1))</f>
        <v>0</v>
      </c>
      <c r="F148" s="2">
        <f>SUMIFS(Data[Value],Data[Account],$C148,Data[Date],"&gt;="&amp;F$4,Data[Date],"&lt;"&amp;EDATE(F$4,1))</f>
        <v>0</v>
      </c>
      <c r="G148" s="2">
        <f>SUMIFS(Data[Value],Data[Account],$C148,Data[Date],"&gt;="&amp;G$4,Data[Date],"&lt;"&amp;EDATE(G$4,1))</f>
        <v>0</v>
      </c>
      <c r="H148" s="2">
        <f>SUMIFS(Data[Value],Data[Account],$C148,Data[Date],"&gt;="&amp;H$4,Data[Date],"&lt;"&amp;EDATE(H$4,1))</f>
        <v>0</v>
      </c>
      <c r="I148" s="2">
        <f>SUMIFS(Data[Value],Data[Account],$C148,Data[Date],"&gt;="&amp;I$4,Data[Date],"&lt;"&amp;EDATE(I$4,1))</f>
        <v>0</v>
      </c>
      <c r="J148" s="2">
        <f>SUMIFS(Data[Value],Data[Account],$C148,Data[Date],"&gt;="&amp;J$4,Data[Date],"&lt;"&amp;EDATE(J$4,1))</f>
        <v>0</v>
      </c>
      <c r="K148" s="2">
        <f>SUMIFS(Data[Value],Data[Account],$C148,Data[Date],"&gt;="&amp;K$4,Data[Date],"&lt;"&amp;EDATE(K$4,1))</f>
        <v>0</v>
      </c>
      <c r="L148" s="2">
        <f>SUMIFS(Data[Value],Data[Account],$C148,Data[Date],"&gt;="&amp;L$4,Data[Date],"&lt;"&amp;EDATE(L$4,1))</f>
        <v>0</v>
      </c>
      <c r="M148" s="2">
        <f>SUMIFS(Data[Value],Data[Account],$C148,Data[Date],"&gt;="&amp;M$4,Data[Date],"&lt;"&amp;EDATE(M$4,1))</f>
        <v>0</v>
      </c>
      <c r="N148" s="2">
        <f>SUMIFS(Data[Value],Data[Account],$C148,Data[Date],"&gt;="&amp;N$4,Data[Date],"&lt;"&amp;EDATE(N$4,1))</f>
        <v>0</v>
      </c>
      <c r="O148" s="2">
        <f>SUMIFS(Data[Value],Data[Account],$C148,Data[Date],"&gt;="&amp;O$4,Data[Date],"&lt;"&amp;EDATE(O$4,1))</f>
        <v>0</v>
      </c>
      <c r="P148" s="2">
        <f>SUMIFS(Data[Value],Data[Account],$C148,Data[Date],"&gt;="&amp;P$4,Data[Date],"&lt;"&amp;EDATE(P$4,1))</f>
        <v>0</v>
      </c>
      <c r="Q148" s="2">
        <f>SUMIFS(Data[Value],Data[Account],$C148,Data[Date],"&gt;="&amp;Q$4,Data[Date],"&lt;"&amp;EDATE(Q$4,1))</f>
        <v>0</v>
      </c>
      <c r="R148" s="2">
        <f>SUMIFS(Data[Value],Data[Account],$C148,Data[Date],"&gt;="&amp;R$4,Data[Date],"&lt;"&amp;EDATE(R$4,1))</f>
        <v>0</v>
      </c>
      <c r="S148" s="2">
        <f>SUMIFS(Data[Value],Data[Account],$C148,Data[Date],"&gt;="&amp;S$4,Data[Date],"&lt;"&amp;EDATE(S$4,1))</f>
        <v>0</v>
      </c>
      <c r="T148" s="2">
        <f>SUMIFS(Data[Value],Data[Account],$C148,Data[Date],"&gt;="&amp;T$4,Data[Date],"&lt;"&amp;EDATE(T$4,1))</f>
        <v>0</v>
      </c>
      <c r="U148" s="2">
        <f>SUMIFS(Data[Value],Data[Account],$C148,Data[Date],"&gt;="&amp;U$4,Data[Date],"&lt;"&amp;EDATE(U$4,1))</f>
        <v>0</v>
      </c>
      <c r="V148" s="2">
        <f>SUMIFS(Data[Value],Data[Account],$C148,Data[Date],"&gt;="&amp;V$4,Data[Date],"&lt;"&amp;EDATE(V$4,1))</f>
        <v>0</v>
      </c>
      <c r="W148" s="2">
        <f>SUMIFS(Data[Value],Data[Account],$C148,Data[Date],"&gt;="&amp;W$4,Data[Date],"&lt;"&amp;EDATE(W$4,1))</f>
        <v>0</v>
      </c>
      <c r="X148" s="2">
        <f>SUMIFS(Data[Value],Data[Account],$C148,Data[Date],"&gt;="&amp;X$4,Data[Date],"&lt;"&amp;EDATE(X$4,1))</f>
        <v>0</v>
      </c>
      <c r="Y148" s="2">
        <f>SUMIFS(Data[Value],Data[Account],$C148,Data[Date],"&gt;="&amp;Y$4,Data[Date],"&lt;"&amp;EDATE(Y$4,1))</f>
        <v>0</v>
      </c>
      <c r="Z148" s="2">
        <f>SUMIFS(Data[Value],Data[Account],$C148,Data[Date],"&gt;="&amp;Z$4,Data[Date],"&lt;"&amp;EDATE(Z$4,1))</f>
        <v>0</v>
      </c>
      <c r="AA148" s="2">
        <f>SUMIFS(Data[Value],Data[Account],$C148,Data[Date],"&gt;="&amp;AA$4,Data[Date],"&lt;"&amp;EDATE(AA$4,1))</f>
        <v>0</v>
      </c>
      <c r="AB148" s="2">
        <f>SUMIFS(Data[Value],Data[Account],$C148,Data[Date],"&gt;="&amp;AB$4,Data[Date],"&lt;"&amp;EDATE(AB$4,1))</f>
        <v>0</v>
      </c>
    </row>
    <row r="149" spans="2:28" x14ac:dyDescent="0.25">
      <c r="B149" s="3">
        <f>OrdersByAcc!B149</f>
        <v>145</v>
      </c>
      <c r="C149" t="str">
        <f>OrdersByAcc!C149</f>
        <v/>
      </c>
      <c r="D149" s="2">
        <f t="shared" si="2"/>
        <v>0</v>
      </c>
      <c r="E149" s="2">
        <f>SUMIFS(Data[Value],Data[Account],$C149,Data[Date],"&gt;="&amp;E$4,Data[Date],"&lt;"&amp;EDATE(E$4,1))</f>
        <v>0</v>
      </c>
      <c r="F149" s="2">
        <f>SUMIFS(Data[Value],Data[Account],$C149,Data[Date],"&gt;="&amp;F$4,Data[Date],"&lt;"&amp;EDATE(F$4,1))</f>
        <v>0</v>
      </c>
      <c r="G149" s="2">
        <f>SUMIFS(Data[Value],Data[Account],$C149,Data[Date],"&gt;="&amp;G$4,Data[Date],"&lt;"&amp;EDATE(G$4,1))</f>
        <v>0</v>
      </c>
      <c r="H149" s="2">
        <f>SUMIFS(Data[Value],Data[Account],$C149,Data[Date],"&gt;="&amp;H$4,Data[Date],"&lt;"&amp;EDATE(H$4,1))</f>
        <v>0</v>
      </c>
      <c r="I149" s="2">
        <f>SUMIFS(Data[Value],Data[Account],$C149,Data[Date],"&gt;="&amp;I$4,Data[Date],"&lt;"&amp;EDATE(I$4,1))</f>
        <v>0</v>
      </c>
      <c r="J149" s="2">
        <f>SUMIFS(Data[Value],Data[Account],$C149,Data[Date],"&gt;="&amp;J$4,Data[Date],"&lt;"&amp;EDATE(J$4,1))</f>
        <v>0</v>
      </c>
      <c r="K149" s="2">
        <f>SUMIFS(Data[Value],Data[Account],$C149,Data[Date],"&gt;="&amp;K$4,Data[Date],"&lt;"&amp;EDATE(K$4,1))</f>
        <v>0</v>
      </c>
      <c r="L149" s="2">
        <f>SUMIFS(Data[Value],Data[Account],$C149,Data[Date],"&gt;="&amp;L$4,Data[Date],"&lt;"&amp;EDATE(L$4,1))</f>
        <v>0</v>
      </c>
      <c r="M149" s="2">
        <f>SUMIFS(Data[Value],Data[Account],$C149,Data[Date],"&gt;="&amp;M$4,Data[Date],"&lt;"&amp;EDATE(M$4,1))</f>
        <v>0</v>
      </c>
      <c r="N149" s="2">
        <f>SUMIFS(Data[Value],Data[Account],$C149,Data[Date],"&gt;="&amp;N$4,Data[Date],"&lt;"&amp;EDATE(N$4,1))</f>
        <v>0</v>
      </c>
      <c r="O149" s="2">
        <f>SUMIFS(Data[Value],Data[Account],$C149,Data[Date],"&gt;="&amp;O$4,Data[Date],"&lt;"&amp;EDATE(O$4,1))</f>
        <v>0</v>
      </c>
      <c r="P149" s="2">
        <f>SUMIFS(Data[Value],Data[Account],$C149,Data[Date],"&gt;="&amp;P$4,Data[Date],"&lt;"&amp;EDATE(P$4,1))</f>
        <v>0</v>
      </c>
      <c r="Q149" s="2">
        <f>SUMIFS(Data[Value],Data[Account],$C149,Data[Date],"&gt;="&amp;Q$4,Data[Date],"&lt;"&amp;EDATE(Q$4,1))</f>
        <v>0</v>
      </c>
      <c r="R149" s="2">
        <f>SUMIFS(Data[Value],Data[Account],$C149,Data[Date],"&gt;="&amp;R$4,Data[Date],"&lt;"&amp;EDATE(R$4,1))</f>
        <v>0</v>
      </c>
      <c r="S149" s="2">
        <f>SUMIFS(Data[Value],Data[Account],$C149,Data[Date],"&gt;="&amp;S$4,Data[Date],"&lt;"&amp;EDATE(S$4,1))</f>
        <v>0</v>
      </c>
      <c r="T149" s="2">
        <f>SUMIFS(Data[Value],Data[Account],$C149,Data[Date],"&gt;="&amp;T$4,Data[Date],"&lt;"&amp;EDATE(T$4,1))</f>
        <v>0</v>
      </c>
      <c r="U149" s="2">
        <f>SUMIFS(Data[Value],Data[Account],$C149,Data[Date],"&gt;="&amp;U$4,Data[Date],"&lt;"&amp;EDATE(U$4,1))</f>
        <v>0</v>
      </c>
      <c r="V149" s="2">
        <f>SUMIFS(Data[Value],Data[Account],$C149,Data[Date],"&gt;="&amp;V$4,Data[Date],"&lt;"&amp;EDATE(V$4,1))</f>
        <v>0</v>
      </c>
      <c r="W149" s="2">
        <f>SUMIFS(Data[Value],Data[Account],$C149,Data[Date],"&gt;="&amp;W$4,Data[Date],"&lt;"&amp;EDATE(W$4,1))</f>
        <v>0</v>
      </c>
      <c r="X149" s="2">
        <f>SUMIFS(Data[Value],Data[Account],$C149,Data[Date],"&gt;="&amp;X$4,Data[Date],"&lt;"&amp;EDATE(X$4,1))</f>
        <v>0</v>
      </c>
      <c r="Y149" s="2">
        <f>SUMIFS(Data[Value],Data[Account],$C149,Data[Date],"&gt;="&amp;Y$4,Data[Date],"&lt;"&amp;EDATE(Y$4,1))</f>
        <v>0</v>
      </c>
      <c r="Z149" s="2">
        <f>SUMIFS(Data[Value],Data[Account],$C149,Data[Date],"&gt;="&amp;Z$4,Data[Date],"&lt;"&amp;EDATE(Z$4,1))</f>
        <v>0</v>
      </c>
      <c r="AA149" s="2">
        <f>SUMIFS(Data[Value],Data[Account],$C149,Data[Date],"&gt;="&amp;AA$4,Data[Date],"&lt;"&amp;EDATE(AA$4,1))</f>
        <v>0</v>
      </c>
      <c r="AB149" s="2">
        <f>SUMIFS(Data[Value],Data[Account],$C149,Data[Date],"&gt;="&amp;AB$4,Data[Date],"&lt;"&amp;EDATE(AB$4,1))</f>
        <v>0</v>
      </c>
    </row>
    <row r="150" spans="2:28" x14ac:dyDescent="0.25">
      <c r="B150" s="3">
        <f>OrdersByAcc!B150</f>
        <v>146</v>
      </c>
      <c r="C150" t="str">
        <f>OrdersByAcc!C150</f>
        <v/>
      </c>
      <c r="D150" s="2">
        <f t="shared" si="2"/>
        <v>0</v>
      </c>
      <c r="E150" s="2">
        <f>SUMIFS(Data[Value],Data[Account],$C150,Data[Date],"&gt;="&amp;E$4,Data[Date],"&lt;"&amp;EDATE(E$4,1))</f>
        <v>0</v>
      </c>
      <c r="F150" s="2">
        <f>SUMIFS(Data[Value],Data[Account],$C150,Data[Date],"&gt;="&amp;F$4,Data[Date],"&lt;"&amp;EDATE(F$4,1))</f>
        <v>0</v>
      </c>
      <c r="G150" s="2">
        <f>SUMIFS(Data[Value],Data[Account],$C150,Data[Date],"&gt;="&amp;G$4,Data[Date],"&lt;"&amp;EDATE(G$4,1))</f>
        <v>0</v>
      </c>
      <c r="H150" s="2">
        <f>SUMIFS(Data[Value],Data[Account],$C150,Data[Date],"&gt;="&amp;H$4,Data[Date],"&lt;"&amp;EDATE(H$4,1))</f>
        <v>0</v>
      </c>
      <c r="I150" s="2">
        <f>SUMIFS(Data[Value],Data[Account],$C150,Data[Date],"&gt;="&amp;I$4,Data[Date],"&lt;"&amp;EDATE(I$4,1))</f>
        <v>0</v>
      </c>
      <c r="J150" s="2">
        <f>SUMIFS(Data[Value],Data[Account],$C150,Data[Date],"&gt;="&amp;J$4,Data[Date],"&lt;"&amp;EDATE(J$4,1))</f>
        <v>0</v>
      </c>
      <c r="K150" s="2">
        <f>SUMIFS(Data[Value],Data[Account],$C150,Data[Date],"&gt;="&amp;K$4,Data[Date],"&lt;"&amp;EDATE(K$4,1))</f>
        <v>0</v>
      </c>
      <c r="L150" s="2">
        <f>SUMIFS(Data[Value],Data[Account],$C150,Data[Date],"&gt;="&amp;L$4,Data[Date],"&lt;"&amp;EDATE(L$4,1))</f>
        <v>0</v>
      </c>
      <c r="M150" s="2">
        <f>SUMIFS(Data[Value],Data[Account],$C150,Data[Date],"&gt;="&amp;M$4,Data[Date],"&lt;"&amp;EDATE(M$4,1))</f>
        <v>0</v>
      </c>
      <c r="N150" s="2">
        <f>SUMIFS(Data[Value],Data[Account],$C150,Data[Date],"&gt;="&amp;N$4,Data[Date],"&lt;"&amp;EDATE(N$4,1))</f>
        <v>0</v>
      </c>
      <c r="O150" s="2">
        <f>SUMIFS(Data[Value],Data[Account],$C150,Data[Date],"&gt;="&amp;O$4,Data[Date],"&lt;"&amp;EDATE(O$4,1))</f>
        <v>0</v>
      </c>
      <c r="P150" s="2">
        <f>SUMIFS(Data[Value],Data[Account],$C150,Data[Date],"&gt;="&amp;P$4,Data[Date],"&lt;"&amp;EDATE(P$4,1))</f>
        <v>0</v>
      </c>
      <c r="Q150" s="2">
        <f>SUMIFS(Data[Value],Data[Account],$C150,Data[Date],"&gt;="&amp;Q$4,Data[Date],"&lt;"&amp;EDATE(Q$4,1))</f>
        <v>0</v>
      </c>
      <c r="R150" s="2">
        <f>SUMIFS(Data[Value],Data[Account],$C150,Data[Date],"&gt;="&amp;R$4,Data[Date],"&lt;"&amp;EDATE(R$4,1))</f>
        <v>0</v>
      </c>
      <c r="S150" s="2">
        <f>SUMIFS(Data[Value],Data[Account],$C150,Data[Date],"&gt;="&amp;S$4,Data[Date],"&lt;"&amp;EDATE(S$4,1))</f>
        <v>0</v>
      </c>
      <c r="T150" s="2">
        <f>SUMIFS(Data[Value],Data[Account],$C150,Data[Date],"&gt;="&amp;T$4,Data[Date],"&lt;"&amp;EDATE(T$4,1))</f>
        <v>0</v>
      </c>
      <c r="U150" s="2">
        <f>SUMIFS(Data[Value],Data[Account],$C150,Data[Date],"&gt;="&amp;U$4,Data[Date],"&lt;"&amp;EDATE(U$4,1))</f>
        <v>0</v>
      </c>
      <c r="V150" s="2">
        <f>SUMIFS(Data[Value],Data[Account],$C150,Data[Date],"&gt;="&amp;V$4,Data[Date],"&lt;"&amp;EDATE(V$4,1))</f>
        <v>0</v>
      </c>
      <c r="W150" s="2">
        <f>SUMIFS(Data[Value],Data[Account],$C150,Data[Date],"&gt;="&amp;W$4,Data[Date],"&lt;"&amp;EDATE(W$4,1))</f>
        <v>0</v>
      </c>
      <c r="X150" s="2">
        <f>SUMIFS(Data[Value],Data[Account],$C150,Data[Date],"&gt;="&amp;X$4,Data[Date],"&lt;"&amp;EDATE(X$4,1))</f>
        <v>0</v>
      </c>
      <c r="Y150" s="2">
        <f>SUMIFS(Data[Value],Data[Account],$C150,Data[Date],"&gt;="&amp;Y$4,Data[Date],"&lt;"&amp;EDATE(Y$4,1))</f>
        <v>0</v>
      </c>
      <c r="Z150" s="2">
        <f>SUMIFS(Data[Value],Data[Account],$C150,Data[Date],"&gt;="&amp;Z$4,Data[Date],"&lt;"&amp;EDATE(Z$4,1))</f>
        <v>0</v>
      </c>
      <c r="AA150" s="2">
        <f>SUMIFS(Data[Value],Data[Account],$C150,Data[Date],"&gt;="&amp;AA$4,Data[Date],"&lt;"&amp;EDATE(AA$4,1))</f>
        <v>0</v>
      </c>
      <c r="AB150" s="2">
        <f>SUMIFS(Data[Value],Data[Account],$C150,Data[Date],"&gt;="&amp;AB$4,Data[Date],"&lt;"&amp;EDATE(AB$4,1))</f>
        <v>0</v>
      </c>
    </row>
    <row r="151" spans="2:28" x14ac:dyDescent="0.25">
      <c r="B151" s="3">
        <f>OrdersByAcc!B151</f>
        <v>147</v>
      </c>
      <c r="C151" t="str">
        <f>OrdersByAcc!C151</f>
        <v/>
      </c>
      <c r="D151" s="2">
        <f t="shared" si="2"/>
        <v>0</v>
      </c>
      <c r="E151" s="2">
        <f>SUMIFS(Data[Value],Data[Account],$C151,Data[Date],"&gt;="&amp;E$4,Data[Date],"&lt;"&amp;EDATE(E$4,1))</f>
        <v>0</v>
      </c>
      <c r="F151" s="2">
        <f>SUMIFS(Data[Value],Data[Account],$C151,Data[Date],"&gt;="&amp;F$4,Data[Date],"&lt;"&amp;EDATE(F$4,1))</f>
        <v>0</v>
      </c>
      <c r="G151" s="2">
        <f>SUMIFS(Data[Value],Data[Account],$C151,Data[Date],"&gt;="&amp;G$4,Data[Date],"&lt;"&amp;EDATE(G$4,1))</f>
        <v>0</v>
      </c>
      <c r="H151" s="2">
        <f>SUMIFS(Data[Value],Data[Account],$C151,Data[Date],"&gt;="&amp;H$4,Data[Date],"&lt;"&amp;EDATE(H$4,1))</f>
        <v>0</v>
      </c>
      <c r="I151" s="2">
        <f>SUMIFS(Data[Value],Data[Account],$C151,Data[Date],"&gt;="&amp;I$4,Data[Date],"&lt;"&amp;EDATE(I$4,1))</f>
        <v>0</v>
      </c>
      <c r="J151" s="2">
        <f>SUMIFS(Data[Value],Data[Account],$C151,Data[Date],"&gt;="&amp;J$4,Data[Date],"&lt;"&amp;EDATE(J$4,1))</f>
        <v>0</v>
      </c>
      <c r="K151" s="2">
        <f>SUMIFS(Data[Value],Data[Account],$C151,Data[Date],"&gt;="&amp;K$4,Data[Date],"&lt;"&amp;EDATE(K$4,1))</f>
        <v>0</v>
      </c>
      <c r="L151" s="2">
        <f>SUMIFS(Data[Value],Data[Account],$C151,Data[Date],"&gt;="&amp;L$4,Data[Date],"&lt;"&amp;EDATE(L$4,1))</f>
        <v>0</v>
      </c>
      <c r="M151" s="2">
        <f>SUMIFS(Data[Value],Data[Account],$C151,Data[Date],"&gt;="&amp;M$4,Data[Date],"&lt;"&amp;EDATE(M$4,1))</f>
        <v>0</v>
      </c>
      <c r="N151" s="2">
        <f>SUMIFS(Data[Value],Data[Account],$C151,Data[Date],"&gt;="&amp;N$4,Data[Date],"&lt;"&amp;EDATE(N$4,1))</f>
        <v>0</v>
      </c>
      <c r="O151" s="2">
        <f>SUMIFS(Data[Value],Data[Account],$C151,Data[Date],"&gt;="&amp;O$4,Data[Date],"&lt;"&amp;EDATE(O$4,1))</f>
        <v>0</v>
      </c>
      <c r="P151" s="2">
        <f>SUMIFS(Data[Value],Data[Account],$C151,Data[Date],"&gt;="&amp;P$4,Data[Date],"&lt;"&amp;EDATE(P$4,1))</f>
        <v>0</v>
      </c>
      <c r="Q151" s="2">
        <f>SUMIFS(Data[Value],Data[Account],$C151,Data[Date],"&gt;="&amp;Q$4,Data[Date],"&lt;"&amp;EDATE(Q$4,1))</f>
        <v>0</v>
      </c>
      <c r="R151" s="2">
        <f>SUMIFS(Data[Value],Data[Account],$C151,Data[Date],"&gt;="&amp;R$4,Data[Date],"&lt;"&amp;EDATE(R$4,1))</f>
        <v>0</v>
      </c>
      <c r="S151" s="2">
        <f>SUMIFS(Data[Value],Data[Account],$C151,Data[Date],"&gt;="&amp;S$4,Data[Date],"&lt;"&amp;EDATE(S$4,1))</f>
        <v>0</v>
      </c>
      <c r="T151" s="2">
        <f>SUMIFS(Data[Value],Data[Account],$C151,Data[Date],"&gt;="&amp;T$4,Data[Date],"&lt;"&amp;EDATE(T$4,1))</f>
        <v>0</v>
      </c>
      <c r="U151" s="2">
        <f>SUMIFS(Data[Value],Data[Account],$C151,Data[Date],"&gt;="&amp;U$4,Data[Date],"&lt;"&amp;EDATE(U$4,1))</f>
        <v>0</v>
      </c>
      <c r="V151" s="2">
        <f>SUMIFS(Data[Value],Data[Account],$C151,Data[Date],"&gt;="&amp;V$4,Data[Date],"&lt;"&amp;EDATE(V$4,1))</f>
        <v>0</v>
      </c>
      <c r="W151" s="2">
        <f>SUMIFS(Data[Value],Data[Account],$C151,Data[Date],"&gt;="&amp;W$4,Data[Date],"&lt;"&amp;EDATE(W$4,1))</f>
        <v>0</v>
      </c>
      <c r="X151" s="2">
        <f>SUMIFS(Data[Value],Data[Account],$C151,Data[Date],"&gt;="&amp;X$4,Data[Date],"&lt;"&amp;EDATE(X$4,1))</f>
        <v>0</v>
      </c>
      <c r="Y151" s="2">
        <f>SUMIFS(Data[Value],Data[Account],$C151,Data[Date],"&gt;="&amp;Y$4,Data[Date],"&lt;"&amp;EDATE(Y$4,1))</f>
        <v>0</v>
      </c>
      <c r="Z151" s="2">
        <f>SUMIFS(Data[Value],Data[Account],$C151,Data[Date],"&gt;="&amp;Z$4,Data[Date],"&lt;"&amp;EDATE(Z$4,1))</f>
        <v>0</v>
      </c>
      <c r="AA151" s="2">
        <f>SUMIFS(Data[Value],Data[Account],$C151,Data[Date],"&gt;="&amp;AA$4,Data[Date],"&lt;"&amp;EDATE(AA$4,1))</f>
        <v>0</v>
      </c>
      <c r="AB151" s="2">
        <f>SUMIFS(Data[Value],Data[Account],$C151,Data[Date],"&gt;="&amp;AB$4,Data[Date],"&lt;"&amp;EDATE(AB$4,1))</f>
        <v>0</v>
      </c>
    </row>
    <row r="152" spans="2:28" x14ac:dyDescent="0.25">
      <c r="B152" s="3">
        <f>OrdersByAcc!B152</f>
        <v>148</v>
      </c>
      <c r="C152" t="str">
        <f>OrdersByAcc!C152</f>
        <v/>
      </c>
      <c r="D152" s="2">
        <f t="shared" si="2"/>
        <v>0</v>
      </c>
      <c r="E152" s="2">
        <f>SUMIFS(Data[Value],Data[Account],$C152,Data[Date],"&gt;="&amp;E$4,Data[Date],"&lt;"&amp;EDATE(E$4,1))</f>
        <v>0</v>
      </c>
      <c r="F152" s="2">
        <f>SUMIFS(Data[Value],Data[Account],$C152,Data[Date],"&gt;="&amp;F$4,Data[Date],"&lt;"&amp;EDATE(F$4,1))</f>
        <v>0</v>
      </c>
      <c r="G152" s="2">
        <f>SUMIFS(Data[Value],Data[Account],$C152,Data[Date],"&gt;="&amp;G$4,Data[Date],"&lt;"&amp;EDATE(G$4,1))</f>
        <v>0</v>
      </c>
      <c r="H152" s="2">
        <f>SUMIFS(Data[Value],Data[Account],$C152,Data[Date],"&gt;="&amp;H$4,Data[Date],"&lt;"&amp;EDATE(H$4,1))</f>
        <v>0</v>
      </c>
      <c r="I152" s="2">
        <f>SUMIFS(Data[Value],Data[Account],$C152,Data[Date],"&gt;="&amp;I$4,Data[Date],"&lt;"&amp;EDATE(I$4,1))</f>
        <v>0</v>
      </c>
      <c r="J152" s="2">
        <f>SUMIFS(Data[Value],Data[Account],$C152,Data[Date],"&gt;="&amp;J$4,Data[Date],"&lt;"&amp;EDATE(J$4,1))</f>
        <v>0</v>
      </c>
      <c r="K152" s="2">
        <f>SUMIFS(Data[Value],Data[Account],$C152,Data[Date],"&gt;="&amp;K$4,Data[Date],"&lt;"&amp;EDATE(K$4,1))</f>
        <v>0</v>
      </c>
      <c r="L152" s="2">
        <f>SUMIFS(Data[Value],Data[Account],$C152,Data[Date],"&gt;="&amp;L$4,Data[Date],"&lt;"&amp;EDATE(L$4,1))</f>
        <v>0</v>
      </c>
      <c r="M152" s="2">
        <f>SUMIFS(Data[Value],Data[Account],$C152,Data[Date],"&gt;="&amp;M$4,Data[Date],"&lt;"&amp;EDATE(M$4,1))</f>
        <v>0</v>
      </c>
      <c r="N152" s="2">
        <f>SUMIFS(Data[Value],Data[Account],$C152,Data[Date],"&gt;="&amp;N$4,Data[Date],"&lt;"&amp;EDATE(N$4,1))</f>
        <v>0</v>
      </c>
      <c r="O152" s="2">
        <f>SUMIFS(Data[Value],Data[Account],$C152,Data[Date],"&gt;="&amp;O$4,Data[Date],"&lt;"&amp;EDATE(O$4,1))</f>
        <v>0</v>
      </c>
      <c r="P152" s="2">
        <f>SUMIFS(Data[Value],Data[Account],$C152,Data[Date],"&gt;="&amp;P$4,Data[Date],"&lt;"&amp;EDATE(P$4,1))</f>
        <v>0</v>
      </c>
      <c r="Q152" s="2">
        <f>SUMIFS(Data[Value],Data[Account],$C152,Data[Date],"&gt;="&amp;Q$4,Data[Date],"&lt;"&amp;EDATE(Q$4,1))</f>
        <v>0</v>
      </c>
      <c r="R152" s="2">
        <f>SUMIFS(Data[Value],Data[Account],$C152,Data[Date],"&gt;="&amp;R$4,Data[Date],"&lt;"&amp;EDATE(R$4,1))</f>
        <v>0</v>
      </c>
      <c r="S152" s="2">
        <f>SUMIFS(Data[Value],Data[Account],$C152,Data[Date],"&gt;="&amp;S$4,Data[Date],"&lt;"&amp;EDATE(S$4,1))</f>
        <v>0</v>
      </c>
      <c r="T152" s="2">
        <f>SUMIFS(Data[Value],Data[Account],$C152,Data[Date],"&gt;="&amp;T$4,Data[Date],"&lt;"&amp;EDATE(T$4,1))</f>
        <v>0</v>
      </c>
      <c r="U152" s="2">
        <f>SUMIFS(Data[Value],Data[Account],$C152,Data[Date],"&gt;="&amp;U$4,Data[Date],"&lt;"&amp;EDATE(U$4,1))</f>
        <v>0</v>
      </c>
      <c r="V152" s="2">
        <f>SUMIFS(Data[Value],Data[Account],$C152,Data[Date],"&gt;="&amp;V$4,Data[Date],"&lt;"&amp;EDATE(V$4,1))</f>
        <v>0</v>
      </c>
      <c r="W152" s="2">
        <f>SUMIFS(Data[Value],Data[Account],$C152,Data[Date],"&gt;="&amp;W$4,Data[Date],"&lt;"&amp;EDATE(W$4,1))</f>
        <v>0</v>
      </c>
      <c r="X152" s="2">
        <f>SUMIFS(Data[Value],Data[Account],$C152,Data[Date],"&gt;="&amp;X$4,Data[Date],"&lt;"&amp;EDATE(X$4,1))</f>
        <v>0</v>
      </c>
      <c r="Y152" s="2">
        <f>SUMIFS(Data[Value],Data[Account],$C152,Data[Date],"&gt;="&amp;Y$4,Data[Date],"&lt;"&amp;EDATE(Y$4,1))</f>
        <v>0</v>
      </c>
      <c r="Z152" s="2">
        <f>SUMIFS(Data[Value],Data[Account],$C152,Data[Date],"&gt;="&amp;Z$4,Data[Date],"&lt;"&amp;EDATE(Z$4,1))</f>
        <v>0</v>
      </c>
      <c r="AA152" s="2">
        <f>SUMIFS(Data[Value],Data[Account],$C152,Data[Date],"&gt;="&amp;AA$4,Data[Date],"&lt;"&amp;EDATE(AA$4,1))</f>
        <v>0</v>
      </c>
      <c r="AB152" s="2">
        <f>SUMIFS(Data[Value],Data[Account],$C152,Data[Date],"&gt;="&amp;AB$4,Data[Date],"&lt;"&amp;EDATE(AB$4,1))</f>
        <v>0</v>
      </c>
    </row>
    <row r="153" spans="2:28" x14ac:dyDescent="0.25">
      <c r="B153" s="3">
        <f>OrdersByAcc!B153</f>
        <v>149</v>
      </c>
      <c r="C153" t="str">
        <f>OrdersByAcc!C153</f>
        <v/>
      </c>
      <c r="D153" s="2">
        <f t="shared" si="2"/>
        <v>0</v>
      </c>
      <c r="E153" s="2">
        <f>SUMIFS(Data[Value],Data[Account],$C153,Data[Date],"&gt;="&amp;E$4,Data[Date],"&lt;"&amp;EDATE(E$4,1))</f>
        <v>0</v>
      </c>
      <c r="F153" s="2">
        <f>SUMIFS(Data[Value],Data[Account],$C153,Data[Date],"&gt;="&amp;F$4,Data[Date],"&lt;"&amp;EDATE(F$4,1))</f>
        <v>0</v>
      </c>
      <c r="G153" s="2">
        <f>SUMIFS(Data[Value],Data[Account],$C153,Data[Date],"&gt;="&amp;G$4,Data[Date],"&lt;"&amp;EDATE(G$4,1))</f>
        <v>0</v>
      </c>
      <c r="H153" s="2">
        <f>SUMIFS(Data[Value],Data[Account],$C153,Data[Date],"&gt;="&amp;H$4,Data[Date],"&lt;"&amp;EDATE(H$4,1))</f>
        <v>0</v>
      </c>
      <c r="I153" s="2">
        <f>SUMIFS(Data[Value],Data[Account],$C153,Data[Date],"&gt;="&amp;I$4,Data[Date],"&lt;"&amp;EDATE(I$4,1))</f>
        <v>0</v>
      </c>
      <c r="J153" s="2">
        <f>SUMIFS(Data[Value],Data[Account],$C153,Data[Date],"&gt;="&amp;J$4,Data[Date],"&lt;"&amp;EDATE(J$4,1))</f>
        <v>0</v>
      </c>
      <c r="K153" s="2">
        <f>SUMIFS(Data[Value],Data[Account],$C153,Data[Date],"&gt;="&amp;K$4,Data[Date],"&lt;"&amp;EDATE(K$4,1))</f>
        <v>0</v>
      </c>
      <c r="L153" s="2">
        <f>SUMIFS(Data[Value],Data[Account],$C153,Data[Date],"&gt;="&amp;L$4,Data[Date],"&lt;"&amp;EDATE(L$4,1))</f>
        <v>0</v>
      </c>
      <c r="M153" s="2">
        <f>SUMIFS(Data[Value],Data[Account],$C153,Data[Date],"&gt;="&amp;M$4,Data[Date],"&lt;"&amp;EDATE(M$4,1))</f>
        <v>0</v>
      </c>
      <c r="N153" s="2">
        <f>SUMIFS(Data[Value],Data[Account],$C153,Data[Date],"&gt;="&amp;N$4,Data[Date],"&lt;"&amp;EDATE(N$4,1))</f>
        <v>0</v>
      </c>
      <c r="O153" s="2">
        <f>SUMIFS(Data[Value],Data[Account],$C153,Data[Date],"&gt;="&amp;O$4,Data[Date],"&lt;"&amp;EDATE(O$4,1))</f>
        <v>0</v>
      </c>
      <c r="P153" s="2">
        <f>SUMIFS(Data[Value],Data[Account],$C153,Data[Date],"&gt;="&amp;P$4,Data[Date],"&lt;"&amp;EDATE(P$4,1))</f>
        <v>0</v>
      </c>
      <c r="Q153" s="2">
        <f>SUMIFS(Data[Value],Data[Account],$C153,Data[Date],"&gt;="&amp;Q$4,Data[Date],"&lt;"&amp;EDATE(Q$4,1))</f>
        <v>0</v>
      </c>
      <c r="R153" s="2">
        <f>SUMIFS(Data[Value],Data[Account],$C153,Data[Date],"&gt;="&amp;R$4,Data[Date],"&lt;"&amp;EDATE(R$4,1))</f>
        <v>0</v>
      </c>
      <c r="S153" s="2">
        <f>SUMIFS(Data[Value],Data[Account],$C153,Data[Date],"&gt;="&amp;S$4,Data[Date],"&lt;"&amp;EDATE(S$4,1))</f>
        <v>0</v>
      </c>
      <c r="T153" s="2">
        <f>SUMIFS(Data[Value],Data[Account],$C153,Data[Date],"&gt;="&amp;T$4,Data[Date],"&lt;"&amp;EDATE(T$4,1))</f>
        <v>0</v>
      </c>
      <c r="U153" s="2">
        <f>SUMIFS(Data[Value],Data[Account],$C153,Data[Date],"&gt;="&amp;U$4,Data[Date],"&lt;"&amp;EDATE(U$4,1))</f>
        <v>0</v>
      </c>
      <c r="V153" s="2">
        <f>SUMIFS(Data[Value],Data[Account],$C153,Data[Date],"&gt;="&amp;V$4,Data[Date],"&lt;"&amp;EDATE(V$4,1))</f>
        <v>0</v>
      </c>
      <c r="W153" s="2">
        <f>SUMIFS(Data[Value],Data[Account],$C153,Data[Date],"&gt;="&amp;W$4,Data[Date],"&lt;"&amp;EDATE(W$4,1))</f>
        <v>0</v>
      </c>
      <c r="X153" s="2">
        <f>SUMIFS(Data[Value],Data[Account],$C153,Data[Date],"&gt;="&amp;X$4,Data[Date],"&lt;"&amp;EDATE(X$4,1))</f>
        <v>0</v>
      </c>
      <c r="Y153" s="2">
        <f>SUMIFS(Data[Value],Data[Account],$C153,Data[Date],"&gt;="&amp;Y$4,Data[Date],"&lt;"&amp;EDATE(Y$4,1))</f>
        <v>0</v>
      </c>
      <c r="Z153" s="2">
        <f>SUMIFS(Data[Value],Data[Account],$C153,Data[Date],"&gt;="&amp;Z$4,Data[Date],"&lt;"&amp;EDATE(Z$4,1))</f>
        <v>0</v>
      </c>
      <c r="AA153" s="2">
        <f>SUMIFS(Data[Value],Data[Account],$C153,Data[Date],"&gt;="&amp;AA$4,Data[Date],"&lt;"&amp;EDATE(AA$4,1))</f>
        <v>0</v>
      </c>
      <c r="AB153" s="2">
        <f>SUMIFS(Data[Value],Data[Account],$C153,Data[Date],"&gt;="&amp;AB$4,Data[Date],"&lt;"&amp;EDATE(AB$4,1))</f>
        <v>0</v>
      </c>
    </row>
    <row r="154" spans="2:28" x14ac:dyDescent="0.25">
      <c r="B154" s="3">
        <f>OrdersByAcc!B154</f>
        <v>150</v>
      </c>
      <c r="C154" t="str">
        <f>OrdersByAcc!C154</f>
        <v/>
      </c>
      <c r="D154" s="2">
        <f t="shared" si="2"/>
        <v>0</v>
      </c>
      <c r="E154" s="2">
        <f>SUMIFS(Data[Value],Data[Account],$C154,Data[Date],"&gt;="&amp;E$4,Data[Date],"&lt;"&amp;EDATE(E$4,1))</f>
        <v>0</v>
      </c>
      <c r="F154" s="2">
        <f>SUMIFS(Data[Value],Data[Account],$C154,Data[Date],"&gt;="&amp;F$4,Data[Date],"&lt;"&amp;EDATE(F$4,1))</f>
        <v>0</v>
      </c>
      <c r="G154" s="2">
        <f>SUMIFS(Data[Value],Data[Account],$C154,Data[Date],"&gt;="&amp;G$4,Data[Date],"&lt;"&amp;EDATE(G$4,1))</f>
        <v>0</v>
      </c>
      <c r="H154" s="2">
        <f>SUMIFS(Data[Value],Data[Account],$C154,Data[Date],"&gt;="&amp;H$4,Data[Date],"&lt;"&amp;EDATE(H$4,1))</f>
        <v>0</v>
      </c>
      <c r="I154" s="2">
        <f>SUMIFS(Data[Value],Data[Account],$C154,Data[Date],"&gt;="&amp;I$4,Data[Date],"&lt;"&amp;EDATE(I$4,1))</f>
        <v>0</v>
      </c>
      <c r="J154" s="2">
        <f>SUMIFS(Data[Value],Data[Account],$C154,Data[Date],"&gt;="&amp;J$4,Data[Date],"&lt;"&amp;EDATE(J$4,1))</f>
        <v>0</v>
      </c>
      <c r="K154" s="2">
        <f>SUMIFS(Data[Value],Data[Account],$C154,Data[Date],"&gt;="&amp;K$4,Data[Date],"&lt;"&amp;EDATE(K$4,1))</f>
        <v>0</v>
      </c>
      <c r="L154" s="2">
        <f>SUMIFS(Data[Value],Data[Account],$C154,Data[Date],"&gt;="&amp;L$4,Data[Date],"&lt;"&amp;EDATE(L$4,1))</f>
        <v>0</v>
      </c>
      <c r="M154" s="2">
        <f>SUMIFS(Data[Value],Data[Account],$C154,Data[Date],"&gt;="&amp;M$4,Data[Date],"&lt;"&amp;EDATE(M$4,1))</f>
        <v>0</v>
      </c>
      <c r="N154" s="2">
        <f>SUMIFS(Data[Value],Data[Account],$C154,Data[Date],"&gt;="&amp;N$4,Data[Date],"&lt;"&amp;EDATE(N$4,1))</f>
        <v>0</v>
      </c>
      <c r="O154" s="2">
        <f>SUMIFS(Data[Value],Data[Account],$C154,Data[Date],"&gt;="&amp;O$4,Data[Date],"&lt;"&amp;EDATE(O$4,1))</f>
        <v>0</v>
      </c>
      <c r="P154" s="2">
        <f>SUMIFS(Data[Value],Data[Account],$C154,Data[Date],"&gt;="&amp;P$4,Data[Date],"&lt;"&amp;EDATE(P$4,1))</f>
        <v>0</v>
      </c>
      <c r="Q154" s="2">
        <f>SUMIFS(Data[Value],Data[Account],$C154,Data[Date],"&gt;="&amp;Q$4,Data[Date],"&lt;"&amp;EDATE(Q$4,1))</f>
        <v>0</v>
      </c>
      <c r="R154" s="2">
        <f>SUMIFS(Data[Value],Data[Account],$C154,Data[Date],"&gt;="&amp;R$4,Data[Date],"&lt;"&amp;EDATE(R$4,1))</f>
        <v>0</v>
      </c>
      <c r="S154" s="2">
        <f>SUMIFS(Data[Value],Data[Account],$C154,Data[Date],"&gt;="&amp;S$4,Data[Date],"&lt;"&amp;EDATE(S$4,1))</f>
        <v>0</v>
      </c>
      <c r="T154" s="2">
        <f>SUMIFS(Data[Value],Data[Account],$C154,Data[Date],"&gt;="&amp;T$4,Data[Date],"&lt;"&amp;EDATE(T$4,1))</f>
        <v>0</v>
      </c>
      <c r="U154" s="2">
        <f>SUMIFS(Data[Value],Data[Account],$C154,Data[Date],"&gt;="&amp;U$4,Data[Date],"&lt;"&amp;EDATE(U$4,1))</f>
        <v>0</v>
      </c>
      <c r="V154" s="2">
        <f>SUMIFS(Data[Value],Data[Account],$C154,Data[Date],"&gt;="&amp;V$4,Data[Date],"&lt;"&amp;EDATE(V$4,1))</f>
        <v>0</v>
      </c>
      <c r="W154" s="2">
        <f>SUMIFS(Data[Value],Data[Account],$C154,Data[Date],"&gt;="&amp;W$4,Data[Date],"&lt;"&amp;EDATE(W$4,1))</f>
        <v>0</v>
      </c>
      <c r="X154" s="2">
        <f>SUMIFS(Data[Value],Data[Account],$C154,Data[Date],"&gt;="&amp;X$4,Data[Date],"&lt;"&amp;EDATE(X$4,1))</f>
        <v>0</v>
      </c>
      <c r="Y154" s="2">
        <f>SUMIFS(Data[Value],Data[Account],$C154,Data[Date],"&gt;="&amp;Y$4,Data[Date],"&lt;"&amp;EDATE(Y$4,1))</f>
        <v>0</v>
      </c>
      <c r="Z154" s="2">
        <f>SUMIFS(Data[Value],Data[Account],$C154,Data[Date],"&gt;="&amp;Z$4,Data[Date],"&lt;"&amp;EDATE(Z$4,1))</f>
        <v>0</v>
      </c>
      <c r="AA154" s="2">
        <f>SUMIFS(Data[Value],Data[Account],$C154,Data[Date],"&gt;="&amp;AA$4,Data[Date],"&lt;"&amp;EDATE(AA$4,1))</f>
        <v>0</v>
      </c>
      <c r="AB154" s="2">
        <f>SUMIFS(Data[Value],Data[Account],$C154,Data[Date],"&gt;="&amp;AB$4,Data[Date],"&lt;"&amp;EDATE(AB$4,1))</f>
        <v>0</v>
      </c>
    </row>
    <row r="155" spans="2:28" x14ac:dyDescent="0.25">
      <c r="B155" s="3">
        <f>OrdersByAcc!B155</f>
        <v>151</v>
      </c>
      <c r="C155" t="str">
        <f>OrdersByAcc!C155</f>
        <v/>
      </c>
      <c r="D155" s="2">
        <f t="shared" si="2"/>
        <v>0</v>
      </c>
      <c r="E155" s="2">
        <f>SUMIFS(Data[Value],Data[Account],$C155,Data[Date],"&gt;="&amp;E$4,Data[Date],"&lt;"&amp;EDATE(E$4,1))</f>
        <v>0</v>
      </c>
      <c r="F155" s="2">
        <f>SUMIFS(Data[Value],Data[Account],$C155,Data[Date],"&gt;="&amp;F$4,Data[Date],"&lt;"&amp;EDATE(F$4,1))</f>
        <v>0</v>
      </c>
      <c r="G155" s="2">
        <f>SUMIFS(Data[Value],Data[Account],$C155,Data[Date],"&gt;="&amp;G$4,Data[Date],"&lt;"&amp;EDATE(G$4,1))</f>
        <v>0</v>
      </c>
      <c r="H155" s="2">
        <f>SUMIFS(Data[Value],Data[Account],$C155,Data[Date],"&gt;="&amp;H$4,Data[Date],"&lt;"&amp;EDATE(H$4,1))</f>
        <v>0</v>
      </c>
      <c r="I155" s="2">
        <f>SUMIFS(Data[Value],Data[Account],$C155,Data[Date],"&gt;="&amp;I$4,Data[Date],"&lt;"&amp;EDATE(I$4,1))</f>
        <v>0</v>
      </c>
      <c r="J155" s="2">
        <f>SUMIFS(Data[Value],Data[Account],$C155,Data[Date],"&gt;="&amp;J$4,Data[Date],"&lt;"&amp;EDATE(J$4,1))</f>
        <v>0</v>
      </c>
      <c r="K155" s="2">
        <f>SUMIFS(Data[Value],Data[Account],$C155,Data[Date],"&gt;="&amp;K$4,Data[Date],"&lt;"&amp;EDATE(K$4,1))</f>
        <v>0</v>
      </c>
      <c r="L155" s="2">
        <f>SUMIFS(Data[Value],Data[Account],$C155,Data[Date],"&gt;="&amp;L$4,Data[Date],"&lt;"&amp;EDATE(L$4,1))</f>
        <v>0</v>
      </c>
      <c r="M155" s="2">
        <f>SUMIFS(Data[Value],Data[Account],$C155,Data[Date],"&gt;="&amp;M$4,Data[Date],"&lt;"&amp;EDATE(M$4,1))</f>
        <v>0</v>
      </c>
      <c r="N155" s="2">
        <f>SUMIFS(Data[Value],Data[Account],$C155,Data[Date],"&gt;="&amp;N$4,Data[Date],"&lt;"&amp;EDATE(N$4,1))</f>
        <v>0</v>
      </c>
      <c r="O155" s="2">
        <f>SUMIFS(Data[Value],Data[Account],$C155,Data[Date],"&gt;="&amp;O$4,Data[Date],"&lt;"&amp;EDATE(O$4,1))</f>
        <v>0</v>
      </c>
      <c r="P155" s="2">
        <f>SUMIFS(Data[Value],Data[Account],$C155,Data[Date],"&gt;="&amp;P$4,Data[Date],"&lt;"&amp;EDATE(P$4,1))</f>
        <v>0</v>
      </c>
      <c r="Q155" s="2">
        <f>SUMIFS(Data[Value],Data[Account],$C155,Data[Date],"&gt;="&amp;Q$4,Data[Date],"&lt;"&amp;EDATE(Q$4,1))</f>
        <v>0</v>
      </c>
      <c r="R155" s="2">
        <f>SUMIFS(Data[Value],Data[Account],$C155,Data[Date],"&gt;="&amp;R$4,Data[Date],"&lt;"&amp;EDATE(R$4,1))</f>
        <v>0</v>
      </c>
      <c r="S155" s="2">
        <f>SUMIFS(Data[Value],Data[Account],$C155,Data[Date],"&gt;="&amp;S$4,Data[Date],"&lt;"&amp;EDATE(S$4,1))</f>
        <v>0</v>
      </c>
      <c r="T155" s="2">
        <f>SUMIFS(Data[Value],Data[Account],$C155,Data[Date],"&gt;="&amp;T$4,Data[Date],"&lt;"&amp;EDATE(T$4,1))</f>
        <v>0</v>
      </c>
      <c r="U155" s="2">
        <f>SUMIFS(Data[Value],Data[Account],$C155,Data[Date],"&gt;="&amp;U$4,Data[Date],"&lt;"&amp;EDATE(U$4,1))</f>
        <v>0</v>
      </c>
      <c r="V155" s="2">
        <f>SUMIFS(Data[Value],Data[Account],$C155,Data[Date],"&gt;="&amp;V$4,Data[Date],"&lt;"&amp;EDATE(V$4,1))</f>
        <v>0</v>
      </c>
      <c r="W155" s="2">
        <f>SUMIFS(Data[Value],Data[Account],$C155,Data[Date],"&gt;="&amp;W$4,Data[Date],"&lt;"&amp;EDATE(W$4,1))</f>
        <v>0</v>
      </c>
      <c r="X155" s="2">
        <f>SUMIFS(Data[Value],Data[Account],$C155,Data[Date],"&gt;="&amp;X$4,Data[Date],"&lt;"&amp;EDATE(X$4,1))</f>
        <v>0</v>
      </c>
      <c r="Y155" s="2">
        <f>SUMIFS(Data[Value],Data[Account],$C155,Data[Date],"&gt;="&amp;Y$4,Data[Date],"&lt;"&amp;EDATE(Y$4,1))</f>
        <v>0</v>
      </c>
      <c r="Z155" s="2">
        <f>SUMIFS(Data[Value],Data[Account],$C155,Data[Date],"&gt;="&amp;Z$4,Data[Date],"&lt;"&amp;EDATE(Z$4,1))</f>
        <v>0</v>
      </c>
      <c r="AA155" s="2">
        <f>SUMIFS(Data[Value],Data[Account],$C155,Data[Date],"&gt;="&amp;AA$4,Data[Date],"&lt;"&amp;EDATE(AA$4,1))</f>
        <v>0</v>
      </c>
      <c r="AB155" s="2">
        <f>SUMIFS(Data[Value],Data[Account],$C155,Data[Date],"&gt;="&amp;AB$4,Data[Date],"&lt;"&amp;EDATE(AB$4,1))</f>
        <v>0</v>
      </c>
    </row>
    <row r="156" spans="2:28" x14ac:dyDescent="0.25">
      <c r="B156" s="3">
        <f>OrdersByAcc!B156</f>
        <v>152</v>
      </c>
      <c r="C156" t="str">
        <f>OrdersByAcc!C156</f>
        <v/>
      </c>
      <c r="D156" s="2">
        <f t="shared" si="2"/>
        <v>0</v>
      </c>
      <c r="E156" s="2">
        <f>SUMIFS(Data[Value],Data[Account],$C156,Data[Date],"&gt;="&amp;E$4,Data[Date],"&lt;"&amp;EDATE(E$4,1))</f>
        <v>0</v>
      </c>
      <c r="F156" s="2">
        <f>SUMIFS(Data[Value],Data[Account],$C156,Data[Date],"&gt;="&amp;F$4,Data[Date],"&lt;"&amp;EDATE(F$4,1))</f>
        <v>0</v>
      </c>
      <c r="G156" s="2">
        <f>SUMIFS(Data[Value],Data[Account],$C156,Data[Date],"&gt;="&amp;G$4,Data[Date],"&lt;"&amp;EDATE(G$4,1))</f>
        <v>0</v>
      </c>
      <c r="H156" s="2">
        <f>SUMIFS(Data[Value],Data[Account],$C156,Data[Date],"&gt;="&amp;H$4,Data[Date],"&lt;"&amp;EDATE(H$4,1))</f>
        <v>0</v>
      </c>
      <c r="I156" s="2">
        <f>SUMIFS(Data[Value],Data[Account],$C156,Data[Date],"&gt;="&amp;I$4,Data[Date],"&lt;"&amp;EDATE(I$4,1))</f>
        <v>0</v>
      </c>
      <c r="J156" s="2">
        <f>SUMIFS(Data[Value],Data[Account],$C156,Data[Date],"&gt;="&amp;J$4,Data[Date],"&lt;"&amp;EDATE(J$4,1))</f>
        <v>0</v>
      </c>
      <c r="K156" s="2">
        <f>SUMIFS(Data[Value],Data[Account],$C156,Data[Date],"&gt;="&amp;K$4,Data[Date],"&lt;"&amp;EDATE(K$4,1))</f>
        <v>0</v>
      </c>
      <c r="L156" s="2">
        <f>SUMIFS(Data[Value],Data[Account],$C156,Data[Date],"&gt;="&amp;L$4,Data[Date],"&lt;"&amp;EDATE(L$4,1))</f>
        <v>0</v>
      </c>
      <c r="M156" s="2">
        <f>SUMIFS(Data[Value],Data[Account],$C156,Data[Date],"&gt;="&amp;M$4,Data[Date],"&lt;"&amp;EDATE(M$4,1))</f>
        <v>0</v>
      </c>
      <c r="N156" s="2">
        <f>SUMIFS(Data[Value],Data[Account],$C156,Data[Date],"&gt;="&amp;N$4,Data[Date],"&lt;"&amp;EDATE(N$4,1))</f>
        <v>0</v>
      </c>
      <c r="O156" s="2">
        <f>SUMIFS(Data[Value],Data[Account],$C156,Data[Date],"&gt;="&amp;O$4,Data[Date],"&lt;"&amp;EDATE(O$4,1))</f>
        <v>0</v>
      </c>
      <c r="P156" s="2">
        <f>SUMIFS(Data[Value],Data[Account],$C156,Data[Date],"&gt;="&amp;P$4,Data[Date],"&lt;"&amp;EDATE(P$4,1))</f>
        <v>0</v>
      </c>
      <c r="Q156" s="2">
        <f>SUMIFS(Data[Value],Data[Account],$C156,Data[Date],"&gt;="&amp;Q$4,Data[Date],"&lt;"&amp;EDATE(Q$4,1))</f>
        <v>0</v>
      </c>
      <c r="R156" s="2">
        <f>SUMIFS(Data[Value],Data[Account],$C156,Data[Date],"&gt;="&amp;R$4,Data[Date],"&lt;"&amp;EDATE(R$4,1))</f>
        <v>0</v>
      </c>
      <c r="S156" s="2">
        <f>SUMIFS(Data[Value],Data[Account],$C156,Data[Date],"&gt;="&amp;S$4,Data[Date],"&lt;"&amp;EDATE(S$4,1))</f>
        <v>0</v>
      </c>
      <c r="T156" s="2">
        <f>SUMIFS(Data[Value],Data[Account],$C156,Data[Date],"&gt;="&amp;T$4,Data[Date],"&lt;"&amp;EDATE(T$4,1))</f>
        <v>0</v>
      </c>
      <c r="U156" s="2">
        <f>SUMIFS(Data[Value],Data[Account],$C156,Data[Date],"&gt;="&amp;U$4,Data[Date],"&lt;"&amp;EDATE(U$4,1))</f>
        <v>0</v>
      </c>
      <c r="V156" s="2">
        <f>SUMIFS(Data[Value],Data[Account],$C156,Data[Date],"&gt;="&amp;V$4,Data[Date],"&lt;"&amp;EDATE(V$4,1))</f>
        <v>0</v>
      </c>
      <c r="W156" s="2">
        <f>SUMIFS(Data[Value],Data[Account],$C156,Data[Date],"&gt;="&amp;W$4,Data[Date],"&lt;"&amp;EDATE(W$4,1))</f>
        <v>0</v>
      </c>
      <c r="X156" s="2">
        <f>SUMIFS(Data[Value],Data[Account],$C156,Data[Date],"&gt;="&amp;X$4,Data[Date],"&lt;"&amp;EDATE(X$4,1))</f>
        <v>0</v>
      </c>
      <c r="Y156" s="2">
        <f>SUMIFS(Data[Value],Data[Account],$C156,Data[Date],"&gt;="&amp;Y$4,Data[Date],"&lt;"&amp;EDATE(Y$4,1))</f>
        <v>0</v>
      </c>
      <c r="Z156" s="2">
        <f>SUMIFS(Data[Value],Data[Account],$C156,Data[Date],"&gt;="&amp;Z$4,Data[Date],"&lt;"&amp;EDATE(Z$4,1))</f>
        <v>0</v>
      </c>
      <c r="AA156" s="2">
        <f>SUMIFS(Data[Value],Data[Account],$C156,Data[Date],"&gt;="&amp;AA$4,Data[Date],"&lt;"&amp;EDATE(AA$4,1))</f>
        <v>0</v>
      </c>
      <c r="AB156" s="2">
        <f>SUMIFS(Data[Value],Data[Account],$C156,Data[Date],"&gt;="&amp;AB$4,Data[Date],"&lt;"&amp;EDATE(AB$4,1))</f>
        <v>0</v>
      </c>
    </row>
    <row r="157" spans="2:28" x14ac:dyDescent="0.25">
      <c r="B157" s="3">
        <f>OrdersByAcc!B157</f>
        <v>153</v>
      </c>
      <c r="C157" t="str">
        <f>OrdersByAcc!C157</f>
        <v/>
      </c>
      <c r="D157" s="2">
        <f t="shared" si="2"/>
        <v>0</v>
      </c>
      <c r="E157" s="2">
        <f>SUMIFS(Data[Value],Data[Account],$C157,Data[Date],"&gt;="&amp;E$4,Data[Date],"&lt;"&amp;EDATE(E$4,1))</f>
        <v>0</v>
      </c>
      <c r="F157" s="2">
        <f>SUMIFS(Data[Value],Data[Account],$C157,Data[Date],"&gt;="&amp;F$4,Data[Date],"&lt;"&amp;EDATE(F$4,1))</f>
        <v>0</v>
      </c>
      <c r="G157" s="2">
        <f>SUMIFS(Data[Value],Data[Account],$C157,Data[Date],"&gt;="&amp;G$4,Data[Date],"&lt;"&amp;EDATE(G$4,1))</f>
        <v>0</v>
      </c>
      <c r="H157" s="2">
        <f>SUMIFS(Data[Value],Data[Account],$C157,Data[Date],"&gt;="&amp;H$4,Data[Date],"&lt;"&amp;EDATE(H$4,1))</f>
        <v>0</v>
      </c>
      <c r="I157" s="2">
        <f>SUMIFS(Data[Value],Data[Account],$C157,Data[Date],"&gt;="&amp;I$4,Data[Date],"&lt;"&amp;EDATE(I$4,1))</f>
        <v>0</v>
      </c>
      <c r="J157" s="2">
        <f>SUMIFS(Data[Value],Data[Account],$C157,Data[Date],"&gt;="&amp;J$4,Data[Date],"&lt;"&amp;EDATE(J$4,1))</f>
        <v>0</v>
      </c>
      <c r="K157" s="2">
        <f>SUMIFS(Data[Value],Data[Account],$C157,Data[Date],"&gt;="&amp;K$4,Data[Date],"&lt;"&amp;EDATE(K$4,1))</f>
        <v>0</v>
      </c>
      <c r="L157" s="2">
        <f>SUMIFS(Data[Value],Data[Account],$C157,Data[Date],"&gt;="&amp;L$4,Data[Date],"&lt;"&amp;EDATE(L$4,1))</f>
        <v>0</v>
      </c>
      <c r="M157" s="2">
        <f>SUMIFS(Data[Value],Data[Account],$C157,Data[Date],"&gt;="&amp;M$4,Data[Date],"&lt;"&amp;EDATE(M$4,1))</f>
        <v>0</v>
      </c>
      <c r="N157" s="2">
        <f>SUMIFS(Data[Value],Data[Account],$C157,Data[Date],"&gt;="&amp;N$4,Data[Date],"&lt;"&amp;EDATE(N$4,1))</f>
        <v>0</v>
      </c>
      <c r="O157" s="2">
        <f>SUMIFS(Data[Value],Data[Account],$C157,Data[Date],"&gt;="&amp;O$4,Data[Date],"&lt;"&amp;EDATE(O$4,1))</f>
        <v>0</v>
      </c>
      <c r="P157" s="2">
        <f>SUMIFS(Data[Value],Data[Account],$C157,Data[Date],"&gt;="&amp;P$4,Data[Date],"&lt;"&amp;EDATE(P$4,1))</f>
        <v>0</v>
      </c>
      <c r="Q157" s="2">
        <f>SUMIFS(Data[Value],Data[Account],$C157,Data[Date],"&gt;="&amp;Q$4,Data[Date],"&lt;"&amp;EDATE(Q$4,1))</f>
        <v>0</v>
      </c>
      <c r="R157" s="2">
        <f>SUMIFS(Data[Value],Data[Account],$C157,Data[Date],"&gt;="&amp;R$4,Data[Date],"&lt;"&amp;EDATE(R$4,1))</f>
        <v>0</v>
      </c>
      <c r="S157" s="2">
        <f>SUMIFS(Data[Value],Data[Account],$C157,Data[Date],"&gt;="&amp;S$4,Data[Date],"&lt;"&amp;EDATE(S$4,1))</f>
        <v>0</v>
      </c>
      <c r="T157" s="2">
        <f>SUMIFS(Data[Value],Data[Account],$C157,Data[Date],"&gt;="&amp;T$4,Data[Date],"&lt;"&amp;EDATE(T$4,1))</f>
        <v>0</v>
      </c>
      <c r="U157" s="2">
        <f>SUMIFS(Data[Value],Data[Account],$C157,Data[Date],"&gt;="&amp;U$4,Data[Date],"&lt;"&amp;EDATE(U$4,1))</f>
        <v>0</v>
      </c>
      <c r="V157" s="2">
        <f>SUMIFS(Data[Value],Data[Account],$C157,Data[Date],"&gt;="&amp;V$4,Data[Date],"&lt;"&amp;EDATE(V$4,1))</f>
        <v>0</v>
      </c>
      <c r="W157" s="2">
        <f>SUMIFS(Data[Value],Data[Account],$C157,Data[Date],"&gt;="&amp;W$4,Data[Date],"&lt;"&amp;EDATE(W$4,1))</f>
        <v>0</v>
      </c>
      <c r="X157" s="2">
        <f>SUMIFS(Data[Value],Data[Account],$C157,Data[Date],"&gt;="&amp;X$4,Data[Date],"&lt;"&amp;EDATE(X$4,1))</f>
        <v>0</v>
      </c>
      <c r="Y157" s="2">
        <f>SUMIFS(Data[Value],Data[Account],$C157,Data[Date],"&gt;="&amp;Y$4,Data[Date],"&lt;"&amp;EDATE(Y$4,1))</f>
        <v>0</v>
      </c>
      <c r="Z157" s="2">
        <f>SUMIFS(Data[Value],Data[Account],$C157,Data[Date],"&gt;="&amp;Z$4,Data[Date],"&lt;"&amp;EDATE(Z$4,1))</f>
        <v>0</v>
      </c>
      <c r="AA157" s="2">
        <f>SUMIFS(Data[Value],Data[Account],$C157,Data[Date],"&gt;="&amp;AA$4,Data[Date],"&lt;"&amp;EDATE(AA$4,1))</f>
        <v>0</v>
      </c>
      <c r="AB157" s="2">
        <f>SUMIFS(Data[Value],Data[Account],$C157,Data[Date],"&gt;="&amp;AB$4,Data[Date],"&lt;"&amp;EDATE(AB$4,1))</f>
        <v>0</v>
      </c>
    </row>
    <row r="158" spans="2:28" x14ac:dyDescent="0.25">
      <c r="B158" s="3">
        <f>OrdersByAcc!B158</f>
        <v>154</v>
      </c>
      <c r="C158" t="str">
        <f>OrdersByAcc!C158</f>
        <v/>
      </c>
      <c r="D158" s="2">
        <f t="shared" si="2"/>
        <v>0</v>
      </c>
      <c r="E158" s="2">
        <f>SUMIFS(Data[Value],Data[Account],$C158,Data[Date],"&gt;="&amp;E$4,Data[Date],"&lt;"&amp;EDATE(E$4,1))</f>
        <v>0</v>
      </c>
      <c r="F158" s="2">
        <f>SUMIFS(Data[Value],Data[Account],$C158,Data[Date],"&gt;="&amp;F$4,Data[Date],"&lt;"&amp;EDATE(F$4,1))</f>
        <v>0</v>
      </c>
      <c r="G158" s="2">
        <f>SUMIFS(Data[Value],Data[Account],$C158,Data[Date],"&gt;="&amp;G$4,Data[Date],"&lt;"&amp;EDATE(G$4,1))</f>
        <v>0</v>
      </c>
      <c r="H158" s="2">
        <f>SUMIFS(Data[Value],Data[Account],$C158,Data[Date],"&gt;="&amp;H$4,Data[Date],"&lt;"&amp;EDATE(H$4,1))</f>
        <v>0</v>
      </c>
      <c r="I158" s="2">
        <f>SUMIFS(Data[Value],Data[Account],$C158,Data[Date],"&gt;="&amp;I$4,Data[Date],"&lt;"&amp;EDATE(I$4,1))</f>
        <v>0</v>
      </c>
      <c r="J158" s="2">
        <f>SUMIFS(Data[Value],Data[Account],$C158,Data[Date],"&gt;="&amp;J$4,Data[Date],"&lt;"&amp;EDATE(J$4,1))</f>
        <v>0</v>
      </c>
      <c r="K158" s="2">
        <f>SUMIFS(Data[Value],Data[Account],$C158,Data[Date],"&gt;="&amp;K$4,Data[Date],"&lt;"&amp;EDATE(K$4,1))</f>
        <v>0</v>
      </c>
      <c r="L158" s="2">
        <f>SUMIFS(Data[Value],Data[Account],$C158,Data[Date],"&gt;="&amp;L$4,Data[Date],"&lt;"&amp;EDATE(L$4,1))</f>
        <v>0</v>
      </c>
      <c r="M158" s="2">
        <f>SUMIFS(Data[Value],Data[Account],$C158,Data[Date],"&gt;="&amp;M$4,Data[Date],"&lt;"&amp;EDATE(M$4,1))</f>
        <v>0</v>
      </c>
      <c r="N158" s="2">
        <f>SUMIFS(Data[Value],Data[Account],$C158,Data[Date],"&gt;="&amp;N$4,Data[Date],"&lt;"&amp;EDATE(N$4,1))</f>
        <v>0</v>
      </c>
      <c r="O158" s="2">
        <f>SUMIFS(Data[Value],Data[Account],$C158,Data[Date],"&gt;="&amp;O$4,Data[Date],"&lt;"&amp;EDATE(O$4,1))</f>
        <v>0</v>
      </c>
      <c r="P158" s="2">
        <f>SUMIFS(Data[Value],Data[Account],$C158,Data[Date],"&gt;="&amp;P$4,Data[Date],"&lt;"&amp;EDATE(P$4,1))</f>
        <v>0</v>
      </c>
      <c r="Q158" s="2">
        <f>SUMIFS(Data[Value],Data[Account],$C158,Data[Date],"&gt;="&amp;Q$4,Data[Date],"&lt;"&amp;EDATE(Q$4,1))</f>
        <v>0</v>
      </c>
      <c r="R158" s="2">
        <f>SUMIFS(Data[Value],Data[Account],$C158,Data[Date],"&gt;="&amp;R$4,Data[Date],"&lt;"&amp;EDATE(R$4,1))</f>
        <v>0</v>
      </c>
      <c r="S158" s="2">
        <f>SUMIFS(Data[Value],Data[Account],$C158,Data[Date],"&gt;="&amp;S$4,Data[Date],"&lt;"&amp;EDATE(S$4,1))</f>
        <v>0</v>
      </c>
      <c r="T158" s="2">
        <f>SUMIFS(Data[Value],Data[Account],$C158,Data[Date],"&gt;="&amp;T$4,Data[Date],"&lt;"&amp;EDATE(T$4,1))</f>
        <v>0</v>
      </c>
      <c r="U158" s="2">
        <f>SUMIFS(Data[Value],Data[Account],$C158,Data[Date],"&gt;="&amp;U$4,Data[Date],"&lt;"&amp;EDATE(U$4,1))</f>
        <v>0</v>
      </c>
      <c r="V158" s="2">
        <f>SUMIFS(Data[Value],Data[Account],$C158,Data[Date],"&gt;="&amp;V$4,Data[Date],"&lt;"&amp;EDATE(V$4,1))</f>
        <v>0</v>
      </c>
      <c r="W158" s="2">
        <f>SUMIFS(Data[Value],Data[Account],$C158,Data[Date],"&gt;="&amp;W$4,Data[Date],"&lt;"&amp;EDATE(W$4,1))</f>
        <v>0</v>
      </c>
      <c r="X158" s="2">
        <f>SUMIFS(Data[Value],Data[Account],$C158,Data[Date],"&gt;="&amp;X$4,Data[Date],"&lt;"&amp;EDATE(X$4,1))</f>
        <v>0</v>
      </c>
      <c r="Y158" s="2">
        <f>SUMIFS(Data[Value],Data[Account],$C158,Data[Date],"&gt;="&amp;Y$4,Data[Date],"&lt;"&amp;EDATE(Y$4,1))</f>
        <v>0</v>
      </c>
      <c r="Z158" s="2">
        <f>SUMIFS(Data[Value],Data[Account],$C158,Data[Date],"&gt;="&amp;Z$4,Data[Date],"&lt;"&amp;EDATE(Z$4,1))</f>
        <v>0</v>
      </c>
      <c r="AA158" s="2">
        <f>SUMIFS(Data[Value],Data[Account],$C158,Data[Date],"&gt;="&amp;AA$4,Data[Date],"&lt;"&amp;EDATE(AA$4,1))</f>
        <v>0</v>
      </c>
      <c r="AB158" s="2">
        <f>SUMIFS(Data[Value],Data[Account],$C158,Data[Date],"&gt;="&amp;AB$4,Data[Date],"&lt;"&amp;EDATE(AB$4,1))</f>
        <v>0</v>
      </c>
    </row>
    <row r="159" spans="2:28" x14ac:dyDescent="0.25">
      <c r="B159" s="3">
        <f>OrdersByAcc!B159</f>
        <v>155</v>
      </c>
      <c r="C159" t="str">
        <f>OrdersByAcc!C159</f>
        <v/>
      </c>
      <c r="D159" s="2">
        <f t="shared" si="2"/>
        <v>0</v>
      </c>
      <c r="E159" s="2">
        <f>SUMIFS(Data[Value],Data[Account],$C159,Data[Date],"&gt;="&amp;E$4,Data[Date],"&lt;"&amp;EDATE(E$4,1))</f>
        <v>0</v>
      </c>
      <c r="F159" s="2">
        <f>SUMIFS(Data[Value],Data[Account],$C159,Data[Date],"&gt;="&amp;F$4,Data[Date],"&lt;"&amp;EDATE(F$4,1))</f>
        <v>0</v>
      </c>
      <c r="G159" s="2">
        <f>SUMIFS(Data[Value],Data[Account],$C159,Data[Date],"&gt;="&amp;G$4,Data[Date],"&lt;"&amp;EDATE(G$4,1))</f>
        <v>0</v>
      </c>
      <c r="H159" s="2">
        <f>SUMIFS(Data[Value],Data[Account],$C159,Data[Date],"&gt;="&amp;H$4,Data[Date],"&lt;"&amp;EDATE(H$4,1))</f>
        <v>0</v>
      </c>
      <c r="I159" s="2">
        <f>SUMIFS(Data[Value],Data[Account],$C159,Data[Date],"&gt;="&amp;I$4,Data[Date],"&lt;"&amp;EDATE(I$4,1))</f>
        <v>0</v>
      </c>
      <c r="J159" s="2">
        <f>SUMIFS(Data[Value],Data[Account],$C159,Data[Date],"&gt;="&amp;J$4,Data[Date],"&lt;"&amp;EDATE(J$4,1))</f>
        <v>0</v>
      </c>
      <c r="K159" s="2">
        <f>SUMIFS(Data[Value],Data[Account],$C159,Data[Date],"&gt;="&amp;K$4,Data[Date],"&lt;"&amp;EDATE(K$4,1))</f>
        <v>0</v>
      </c>
      <c r="L159" s="2">
        <f>SUMIFS(Data[Value],Data[Account],$C159,Data[Date],"&gt;="&amp;L$4,Data[Date],"&lt;"&amp;EDATE(L$4,1))</f>
        <v>0</v>
      </c>
      <c r="M159" s="2">
        <f>SUMIFS(Data[Value],Data[Account],$C159,Data[Date],"&gt;="&amp;M$4,Data[Date],"&lt;"&amp;EDATE(M$4,1))</f>
        <v>0</v>
      </c>
      <c r="N159" s="2">
        <f>SUMIFS(Data[Value],Data[Account],$C159,Data[Date],"&gt;="&amp;N$4,Data[Date],"&lt;"&amp;EDATE(N$4,1))</f>
        <v>0</v>
      </c>
      <c r="O159" s="2">
        <f>SUMIFS(Data[Value],Data[Account],$C159,Data[Date],"&gt;="&amp;O$4,Data[Date],"&lt;"&amp;EDATE(O$4,1))</f>
        <v>0</v>
      </c>
      <c r="P159" s="2">
        <f>SUMIFS(Data[Value],Data[Account],$C159,Data[Date],"&gt;="&amp;P$4,Data[Date],"&lt;"&amp;EDATE(P$4,1))</f>
        <v>0</v>
      </c>
      <c r="Q159" s="2">
        <f>SUMIFS(Data[Value],Data[Account],$C159,Data[Date],"&gt;="&amp;Q$4,Data[Date],"&lt;"&amp;EDATE(Q$4,1))</f>
        <v>0</v>
      </c>
      <c r="R159" s="2">
        <f>SUMIFS(Data[Value],Data[Account],$C159,Data[Date],"&gt;="&amp;R$4,Data[Date],"&lt;"&amp;EDATE(R$4,1))</f>
        <v>0</v>
      </c>
      <c r="S159" s="2">
        <f>SUMIFS(Data[Value],Data[Account],$C159,Data[Date],"&gt;="&amp;S$4,Data[Date],"&lt;"&amp;EDATE(S$4,1))</f>
        <v>0</v>
      </c>
      <c r="T159" s="2">
        <f>SUMIFS(Data[Value],Data[Account],$C159,Data[Date],"&gt;="&amp;T$4,Data[Date],"&lt;"&amp;EDATE(T$4,1))</f>
        <v>0</v>
      </c>
      <c r="U159" s="2">
        <f>SUMIFS(Data[Value],Data[Account],$C159,Data[Date],"&gt;="&amp;U$4,Data[Date],"&lt;"&amp;EDATE(U$4,1))</f>
        <v>0</v>
      </c>
      <c r="V159" s="2">
        <f>SUMIFS(Data[Value],Data[Account],$C159,Data[Date],"&gt;="&amp;V$4,Data[Date],"&lt;"&amp;EDATE(V$4,1))</f>
        <v>0</v>
      </c>
      <c r="W159" s="2">
        <f>SUMIFS(Data[Value],Data[Account],$C159,Data[Date],"&gt;="&amp;W$4,Data[Date],"&lt;"&amp;EDATE(W$4,1))</f>
        <v>0</v>
      </c>
      <c r="X159" s="2">
        <f>SUMIFS(Data[Value],Data[Account],$C159,Data[Date],"&gt;="&amp;X$4,Data[Date],"&lt;"&amp;EDATE(X$4,1))</f>
        <v>0</v>
      </c>
      <c r="Y159" s="2">
        <f>SUMIFS(Data[Value],Data[Account],$C159,Data[Date],"&gt;="&amp;Y$4,Data[Date],"&lt;"&amp;EDATE(Y$4,1))</f>
        <v>0</v>
      </c>
      <c r="Z159" s="2">
        <f>SUMIFS(Data[Value],Data[Account],$C159,Data[Date],"&gt;="&amp;Z$4,Data[Date],"&lt;"&amp;EDATE(Z$4,1))</f>
        <v>0</v>
      </c>
      <c r="AA159" s="2">
        <f>SUMIFS(Data[Value],Data[Account],$C159,Data[Date],"&gt;="&amp;AA$4,Data[Date],"&lt;"&amp;EDATE(AA$4,1))</f>
        <v>0</v>
      </c>
      <c r="AB159" s="2">
        <f>SUMIFS(Data[Value],Data[Account],$C159,Data[Date],"&gt;="&amp;AB$4,Data[Date],"&lt;"&amp;EDATE(AB$4,1))</f>
        <v>0</v>
      </c>
    </row>
    <row r="160" spans="2:28" x14ac:dyDescent="0.25">
      <c r="B160" s="3">
        <f>OrdersByAcc!B160</f>
        <v>156</v>
      </c>
      <c r="C160" t="str">
        <f>OrdersByAcc!C160</f>
        <v/>
      </c>
      <c r="D160" s="2">
        <f t="shared" si="2"/>
        <v>0</v>
      </c>
      <c r="E160" s="2">
        <f>SUMIFS(Data[Value],Data[Account],$C160,Data[Date],"&gt;="&amp;E$4,Data[Date],"&lt;"&amp;EDATE(E$4,1))</f>
        <v>0</v>
      </c>
      <c r="F160" s="2">
        <f>SUMIFS(Data[Value],Data[Account],$C160,Data[Date],"&gt;="&amp;F$4,Data[Date],"&lt;"&amp;EDATE(F$4,1))</f>
        <v>0</v>
      </c>
      <c r="G160" s="2">
        <f>SUMIFS(Data[Value],Data[Account],$C160,Data[Date],"&gt;="&amp;G$4,Data[Date],"&lt;"&amp;EDATE(G$4,1))</f>
        <v>0</v>
      </c>
      <c r="H160" s="2">
        <f>SUMIFS(Data[Value],Data[Account],$C160,Data[Date],"&gt;="&amp;H$4,Data[Date],"&lt;"&amp;EDATE(H$4,1))</f>
        <v>0</v>
      </c>
      <c r="I160" s="2">
        <f>SUMIFS(Data[Value],Data[Account],$C160,Data[Date],"&gt;="&amp;I$4,Data[Date],"&lt;"&amp;EDATE(I$4,1))</f>
        <v>0</v>
      </c>
      <c r="J160" s="2">
        <f>SUMIFS(Data[Value],Data[Account],$C160,Data[Date],"&gt;="&amp;J$4,Data[Date],"&lt;"&amp;EDATE(J$4,1))</f>
        <v>0</v>
      </c>
      <c r="K160" s="2">
        <f>SUMIFS(Data[Value],Data[Account],$C160,Data[Date],"&gt;="&amp;K$4,Data[Date],"&lt;"&amp;EDATE(K$4,1))</f>
        <v>0</v>
      </c>
      <c r="L160" s="2">
        <f>SUMIFS(Data[Value],Data[Account],$C160,Data[Date],"&gt;="&amp;L$4,Data[Date],"&lt;"&amp;EDATE(L$4,1))</f>
        <v>0</v>
      </c>
      <c r="M160" s="2">
        <f>SUMIFS(Data[Value],Data[Account],$C160,Data[Date],"&gt;="&amp;M$4,Data[Date],"&lt;"&amp;EDATE(M$4,1))</f>
        <v>0</v>
      </c>
      <c r="N160" s="2">
        <f>SUMIFS(Data[Value],Data[Account],$C160,Data[Date],"&gt;="&amp;N$4,Data[Date],"&lt;"&amp;EDATE(N$4,1))</f>
        <v>0</v>
      </c>
      <c r="O160" s="2">
        <f>SUMIFS(Data[Value],Data[Account],$C160,Data[Date],"&gt;="&amp;O$4,Data[Date],"&lt;"&amp;EDATE(O$4,1))</f>
        <v>0</v>
      </c>
      <c r="P160" s="2">
        <f>SUMIFS(Data[Value],Data[Account],$C160,Data[Date],"&gt;="&amp;P$4,Data[Date],"&lt;"&amp;EDATE(P$4,1))</f>
        <v>0</v>
      </c>
      <c r="Q160" s="2">
        <f>SUMIFS(Data[Value],Data[Account],$C160,Data[Date],"&gt;="&amp;Q$4,Data[Date],"&lt;"&amp;EDATE(Q$4,1))</f>
        <v>0</v>
      </c>
      <c r="R160" s="2">
        <f>SUMIFS(Data[Value],Data[Account],$C160,Data[Date],"&gt;="&amp;R$4,Data[Date],"&lt;"&amp;EDATE(R$4,1))</f>
        <v>0</v>
      </c>
      <c r="S160" s="2">
        <f>SUMIFS(Data[Value],Data[Account],$C160,Data[Date],"&gt;="&amp;S$4,Data[Date],"&lt;"&amp;EDATE(S$4,1))</f>
        <v>0</v>
      </c>
      <c r="T160" s="2">
        <f>SUMIFS(Data[Value],Data[Account],$C160,Data[Date],"&gt;="&amp;T$4,Data[Date],"&lt;"&amp;EDATE(T$4,1))</f>
        <v>0</v>
      </c>
      <c r="U160" s="2">
        <f>SUMIFS(Data[Value],Data[Account],$C160,Data[Date],"&gt;="&amp;U$4,Data[Date],"&lt;"&amp;EDATE(U$4,1))</f>
        <v>0</v>
      </c>
      <c r="V160" s="2">
        <f>SUMIFS(Data[Value],Data[Account],$C160,Data[Date],"&gt;="&amp;V$4,Data[Date],"&lt;"&amp;EDATE(V$4,1))</f>
        <v>0</v>
      </c>
      <c r="W160" s="2">
        <f>SUMIFS(Data[Value],Data[Account],$C160,Data[Date],"&gt;="&amp;W$4,Data[Date],"&lt;"&amp;EDATE(W$4,1))</f>
        <v>0</v>
      </c>
      <c r="X160" s="2">
        <f>SUMIFS(Data[Value],Data[Account],$C160,Data[Date],"&gt;="&amp;X$4,Data[Date],"&lt;"&amp;EDATE(X$4,1))</f>
        <v>0</v>
      </c>
      <c r="Y160" s="2">
        <f>SUMIFS(Data[Value],Data[Account],$C160,Data[Date],"&gt;="&amp;Y$4,Data[Date],"&lt;"&amp;EDATE(Y$4,1))</f>
        <v>0</v>
      </c>
      <c r="Z160" s="2">
        <f>SUMIFS(Data[Value],Data[Account],$C160,Data[Date],"&gt;="&amp;Z$4,Data[Date],"&lt;"&amp;EDATE(Z$4,1))</f>
        <v>0</v>
      </c>
      <c r="AA160" s="2">
        <f>SUMIFS(Data[Value],Data[Account],$C160,Data[Date],"&gt;="&amp;AA$4,Data[Date],"&lt;"&amp;EDATE(AA$4,1))</f>
        <v>0</v>
      </c>
      <c r="AB160" s="2">
        <f>SUMIFS(Data[Value],Data[Account],$C160,Data[Date],"&gt;="&amp;AB$4,Data[Date],"&lt;"&amp;EDATE(AB$4,1))</f>
        <v>0</v>
      </c>
    </row>
    <row r="161" spans="2:28" x14ac:dyDescent="0.25">
      <c r="B161" s="3">
        <f>OrdersByAcc!B161</f>
        <v>157</v>
      </c>
      <c r="C161" t="str">
        <f>OrdersByAcc!C161</f>
        <v/>
      </c>
      <c r="D161" s="2">
        <f t="shared" si="2"/>
        <v>0</v>
      </c>
      <c r="E161" s="2">
        <f>SUMIFS(Data[Value],Data[Account],$C161,Data[Date],"&gt;="&amp;E$4,Data[Date],"&lt;"&amp;EDATE(E$4,1))</f>
        <v>0</v>
      </c>
      <c r="F161" s="2">
        <f>SUMIFS(Data[Value],Data[Account],$C161,Data[Date],"&gt;="&amp;F$4,Data[Date],"&lt;"&amp;EDATE(F$4,1))</f>
        <v>0</v>
      </c>
      <c r="G161" s="2">
        <f>SUMIFS(Data[Value],Data[Account],$C161,Data[Date],"&gt;="&amp;G$4,Data[Date],"&lt;"&amp;EDATE(G$4,1))</f>
        <v>0</v>
      </c>
      <c r="H161" s="2">
        <f>SUMIFS(Data[Value],Data[Account],$C161,Data[Date],"&gt;="&amp;H$4,Data[Date],"&lt;"&amp;EDATE(H$4,1))</f>
        <v>0</v>
      </c>
      <c r="I161" s="2">
        <f>SUMIFS(Data[Value],Data[Account],$C161,Data[Date],"&gt;="&amp;I$4,Data[Date],"&lt;"&amp;EDATE(I$4,1))</f>
        <v>0</v>
      </c>
      <c r="J161" s="2">
        <f>SUMIFS(Data[Value],Data[Account],$C161,Data[Date],"&gt;="&amp;J$4,Data[Date],"&lt;"&amp;EDATE(J$4,1))</f>
        <v>0</v>
      </c>
      <c r="K161" s="2">
        <f>SUMIFS(Data[Value],Data[Account],$C161,Data[Date],"&gt;="&amp;K$4,Data[Date],"&lt;"&amp;EDATE(K$4,1))</f>
        <v>0</v>
      </c>
      <c r="L161" s="2">
        <f>SUMIFS(Data[Value],Data[Account],$C161,Data[Date],"&gt;="&amp;L$4,Data[Date],"&lt;"&amp;EDATE(L$4,1))</f>
        <v>0</v>
      </c>
      <c r="M161" s="2">
        <f>SUMIFS(Data[Value],Data[Account],$C161,Data[Date],"&gt;="&amp;M$4,Data[Date],"&lt;"&amp;EDATE(M$4,1))</f>
        <v>0</v>
      </c>
      <c r="N161" s="2">
        <f>SUMIFS(Data[Value],Data[Account],$C161,Data[Date],"&gt;="&amp;N$4,Data[Date],"&lt;"&amp;EDATE(N$4,1))</f>
        <v>0</v>
      </c>
      <c r="O161" s="2">
        <f>SUMIFS(Data[Value],Data[Account],$C161,Data[Date],"&gt;="&amp;O$4,Data[Date],"&lt;"&amp;EDATE(O$4,1))</f>
        <v>0</v>
      </c>
      <c r="P161" s="2">
        <f>SUMIFS(Data[Value],Data[Account],$C161,Data[Date],"&gt;="&amp;P$4,Data[Date],"&lt;"&amp;EDATE(P$4,1))</f>
        <v>0</v>
      </c>
      <c r="Q161" s="2">
        <f>SUMIFS(Data[Value],Data[Account],$C161,Data[Date],"&gt;="&amp;Q$4,Data[Date],"&lt;"&amp;EDATE(Q$4,1))</f>
        <v>0</v>
      </c>
      <c r="R161" s="2">
        <f>SUMIFS(Data[Value],Data[Account],$C161,Data[Date],"&gt;="&amp;R$4,Data[Date],"&lt;"&amp;EDATE(R$4,1))</f>
        <v>0</v>
      </c>
      <c r="S161" s="2">
        <f>SUMIFS(Data[Value],Data[Account],$C161,Data[Date],"&gt;="&amp;S$4,Data[Date],"&lt;"&amp;EDATE(S$4,1))</f>
        <v>0</v>
      </c>
      <c r="T161" s="2">
        <f>SUMIFS(Data[Value],Data[Account],$C161,Data[Date],"&gt;="&amp;T$4,Data[Date],"&lt;"&amp;EDATE(T$4,1))</f>
        <v>0</v>
      </c>
      <c r="U161" s="2">
        <f>SUMIFS(Data[Value],Data[Account],$C161,Data[Date],"&gt;="&amp;U$4,Data[Date],"&lt;"&amp;EDATE(U$4,1))</f>
        <v>0</v>
      </c>
      <c r="V161" s="2">
        <f>SUMIFS(Data[Value],Data[Account],$C161,Data[Date],"&gt;="&amp;V$4,Data[Date],"&lt;"&amp;EDATE(V$4,1))</f>
        <v>0</v>
      </c>
      <c r="W161" s="2">
        <f>SUMIFS(Data[Value],Data[Account],$C161,Data[Date],"&gt;="&amp;W$4,Data[Date],"&lt;"&amp;EDATE(W$4,1))</f>
        <v>0</v>
      </c>
      <c r="X161" s="2">
        <f>SUMIFS(Data[Value],Data[Account],$C161,Data[Date],"&gt;="&amp;X$4,Data[Date],"&lt;"&amp;EDATE(X$4,1))</f>
        <v>0</v>
      </c>
      <c r="Y161" s="2">
        <f>SUMIFS(Data[Value],Data[Account],$C161,Data[Date],"&gt;="&amp;Y$4,Data[Date],"&lt;"&amp;EDATE(Y$4,1))</f>
        <v>0</v>
      </c>
      <c r="Z161" s="2">
        <f>SUMIFS(Data[Value],Data[Account],$C161,Data[Date],"&gt;="&amp;Z$4,Data[Date],"&lt;"&amp;EDATE(Z$4,1))</f>
        <v>0</v>
      </c>
      <c r="AA161" s="2">
        <f>SUMIFS(Data[Value],Data[Account],$C161,Data[Date],"&gt;="&amp;AA$4,Data[Date],"&lt;"&amp;EDATE(AA$4,1))</f>
        <v>0</v>
      </c>
      <c r="AB161" s="2">
        <f>SUMIFS(Data[Value],Data[Account],$C161,Data[Date],"&gt;="&amp;AB$4,Data[Date],"&lt;"&amp;EDATE(AB$4,1))</f>
        <v>0</v>
      </c>
    </row>
    <row r="162" spans="2:28" x14ac:dyDescent="0.25">
      <c r="B162" s="3">
        <f>OrdersByAcc!B162</f>
        <v>158</v>
      </c>
      <c r="C162" t="str">
        <f>OrdersByAcc!C162</f>
        <v/>
      </c>
      <c r="D162" s="2">
        <f t="shared" si="2"/>
        <v>0</v>
      </c>
      <c r="E162" s="2">
        <f>SUMIFS(Data[Value],Data[Account],$C162,Data[Date],"&gt;="&amp;E$4,Data[Date],"&lt;"&amp;EDATE(E$4,1))</f>
        <v>0</v>
      </c>
      <c r="F162" s="2">
        <f>SUMIFS(Data[Value],Data[Account],$C162,Data[Date],"&gt;="&amp;F$4,Data[Date],"&lt;"&amp;EDATE(F$4,1))</f>
        <v>0</v>
      </c>
      <c r="G162" s="2">
        <f>SUMIFS(Data[Value],Data[Account],$C162,Data[Date],"&gt;="&amp;G$4,Data[Date],"&lt;"&amp;EDATE(G$4,1))</f>
        <v>0</v>
      </c>
      <c r="H162" s="2">
        <f>SUMIFS(Data[Value],Data[Account],$C162,Data[Date],"&gt;="&amp;H$4,Data[Date],"&lt;"&amp;EDATE(H$4,1))</f>
        <v>0</v>
      </c>
      <c r="I162" s="2">
        <f>SUMIFS(Data[Value],Data[Account],$C162,Data[Date],"&gt;="&amp;I$4,Data[Date],"&lt;"&amp;EDATE(I$4,1))</f>
        <v>0</v>
      </c>
      <c r="J162" s="2">
        <f>SUMIFS(Data[Value],Data[Account],$C162,Data[Date],"&gt;="&amp;J$4,Data[Date],"&lt;"&amp;EDATE(J$4,1))</f>
        <v>0</v>
      </c>
      <c r="K162" s="2">
        <f>SUMIFS(Data[Value],Data[Account],$C162,Data[Date],"&gt;="&amp;K$4,Data[Date],"&lt;"&amp;EDATE(K$4,1))</f>
        <v>0</v>
      </c>
      <c r="L162" s="2">
        <f>SUMIFS(Data[Value],Data[Account],$C162,Data[Date],"&gt;="&amp;L$4,Data[Date],"&lt;"&amp;EDATE(L$4,1))</f>
        <v>0</v>
      </c>
      <c r="M162" s="2">
        <f>SUMIFS(Data[Value],Data[Account],$C162,Data[Date],"&gt;="&amp;M$4,Data[Date],"&lt;"&amp;EDATE(M$4,1))</f>
        <v>0</v>
      </c>
      <c r="N162" s="2">
        <f>SUMIFS(Data[Value],Data[Account],$C162,Data[Date],"&gt;="&amp;N$4,Data[Date],"&lt;"&amp;EDATE(N$4,1))</f>
        <v>0</v>
      </c>
      <c r="O162" s="2">
        <f>SUMIFS(Data[Value],Data[Account],$C162,Data[Date],"&gt;="&amp;O$4,Data[Date],"&lt;"&amp;EDATE(O$4,1))</f>
        <v>0</v>
      </c>
      <c r="P162" s="2">
        <f>SUMIFS(Data[Value],Data[Account],$C162,Data[Date],"&gt;="&amp;P$4,Data[Date],"&lt;"&amp;EDATE(P$4,1))</f>
        <v>0</v>
      </c>
      <c r="Q162" s="2">
        <f>SUMIFS(Data[Value],Data[Account],$C162,Data[Date],"&gt;="&amp;Q$4,Data[Date],"&lt;"&amp;EDATE(Q$4,1))</f>
        <v>0</v>
      </c>
      <c r="R162" s="2">
        <f>SUMIFS(Data[Value],Data[Account],$C162,Data[Date],"&gt;="&amp;R$4,Data[Date],"&lt;"&amp;EDATE(R$4,1))</f>
        <v>0</v>
      </c>
      <c r="S162" s="2">
        <f>SUMIFS(Data[Value],Data[Account],$C162,Data[Date],"&gt;="&amp;S$4,Data[Date],"&lt;"&amp;EDATE(S$4,1))</f>
        <v>0</v>
      </c>
      <c r="T162" s="2">
        <f>SUMIFS(Data[Value],Data[Account],$C162,Data[Date],"&gt;="&amp;T$4,Data[Date],"&lt;"&amp;EDATE(T$4,1))</f>
        <v>0</v>
      </c>
      <c r="U162" s="2">
        <f>SUMIFS(Data[Value],Data[Account],$C162,Data[Date],"&gt;="&amp;U$4,Data[Date],"&lt;"&amp;EDATE(U$4,1))</f>
        <v>0</v>
      </c>
      <c r="V162" s="2">
        <f>SUMIFS(Data[Value],Data[Account],$C162,Data[Date],"&gt;="&amp;V$4,Data[Date],"&lt;"&amp;EDATE(V$4,1))</f>
        <v>0</v>
      </c>
      <c r="W162" s="2">
        <f>SUMIFS(Data[Value],Data[Account],$C162,Data[Date],"&gt;="&amp;W$4,Data[Date],"&lt;"&amp;EDATE(W$4,1))</f>
        <v>0</v>
      </c>
      <c r="X162" s="2">
        <f>SUMIFS(Data[Value],Data[Account],$C162,Data[Date],"&gt;="&amp;X$4,Data[Date],"&lt;"&amp;EDATE(X$4,1))</f>
        <v>0</v>
      </c>
      <c r="Y162" s="2">
        <f>SUMIFS(Data[Value],Data[Account],$C162,Data[Date],"&gt;="&amp;Y$4,Data[Date],"&lt;"&amp;EDATE(Y$4,1))</f>
        <v>0</v>
      </c>
      <c r="Z162" s="2">
        <f>SUMIFS(Data[Value],Data[Account],$C162,Data[Date],"&gt;="&amp;Z$4,Data[Date],"&lt;"&amp;EDATE(Z$4,1))</f>
        <v>0</v>
      </c>
      <c r="AA162" s="2">
        <f>SUMIFS(Data[Value],Data[Account],$C162,Data[Date],"&gt;="&amp;AA$4,Data[Date],"&lt;"&amp;EDATE(AA$4,1))</f>
        <v>0</v>
      </c>
      <c r="AB162" s="2">
        <f>SUMIFS(Data[Value],Data[Account],$C162,Data[Date],"&gt;="&amp;AB$4,Data[Date],"&lt;"&amp;EDATE(AB$4,1))</f>
        <v>0</v>
      </c>
    </row>
    <row r="163" spans="2:28" x14ac:dyDescent="0.25">
      <c r="B163" s="3">
        <f>OrdersByAcc!B163</f>
        <v>159</v>
      </c>
      <c r="C163" t="str">
        <f>OrdersByAcc!C163</f>
        <v/>
      </c>
      <c r="D163" s="2">
        <f t="shared" si="2"/>
        <v>0</v>
      </c>
      <c r="E163" s="2">
        <f>SUMIFS(Data[Value],Data[Account],$C163,Data[Date],"&gt;="&amp;E$4,Data[Date],"&lt;"&amp;EDATE(E$4,1))</f>
        <v>0</v>
      </c>
      <c r="F163" s="2">
        <f>SUMIFS(Data[Value],Data[Account],$C163,Data[Date],"&gt;="&amp;F$4,Data[Date],"&lt;"&amp;EDATE(F$4,1))</f>
        <v>0</v>
      </c>
      <c r="G163" s="2">
        <f>SUMIFS(Data[Value],Data[Account],$C163,Data[Date],"&gt;="&amp;G$4,Data[Date],"&lt;"&amp;EDATE(G$4,1))</f>
        <v>0</v>
      </c>
      <c r="H163" s="2">
        <f>SUMIFS(Data[Value],Data[Account],$C163,Data[Date],"&gt;="&amp;H$4,Data[Date],"&lt;"&amp;EDATE(H$4,1))</f>
        <v>0</v>
      </c>
      <c r="I163" s="2">
        <f>SUMIFS(Data[Value],Data[Account],$C163,Data[Date],"&gt;="&amp;I$4,Data[Date],"&lt;"&amp;EDATE(I$4,1))</f>
        <v>0</v>
      </c>
      <c r="J163" s="2">
        <f>SUMIFS(Data[Value],Data[Account],$C163,Data[Date],"&gt;="&amp;J$4,Data[Date],"&lt;"&amp;EDATE(J$4,1))</f>
        <v>0</v>
      </c>
      <c r="K163" s="2">
        <f>SUMIFS(Data[Value],Data[Account],$C163,Data[Date],"&gt;="&amp;K$4,Data[Date],"&lt;"&amp;EDATE(K$4,1))</f>
        <v>0</v>
      </c>
      <c r="L163" s="2">
        <f>SUMIFS(Data[Value],Data[Account],$C163,Data[Date],"&gt;="&amp;L$4,Data[Date],"&lt;"&amp;EDATE(L$4,1))</f>
        <v>0</v>
      </c>
      <c r="M163" s="2">
        <f>SUMIFS(Data[Value],Data[Account],$C163,Data[Date],"&gt;="&amp;M$4,Data[Date],"&lt;"&amp;EDATE(M$4,1))</f>
        <v>0</v>
      </c>
      <c r="N163" s="2">
        <f>SUMIFS(Data[Value],Data[Account],$C163,Data[Date],"&gt;="&amp;N$4,Data[Date],"&lt;"&amp;EDATE(N$4,1))</f>
        <v>0</v>
      </c>
      <c r="O163" s="2">
        <f>SUMIFS(Data[Value],Data[Account],$C163,Data[Date],"&gt;="&amp;O$4,Data[Date],"&lt;"&amp;EDATE(O$4,1))</f>
        <v>0</v>
      </c>
      <c r="P163" s="2">
        <f>SUMIFS(Data[Value],Data[Account],$C163,Data[Date],"&gt;="&amp;P$4,Data[Date],"&lt;"&amp;EDATE(P$4,1))</f>
        <v>0</v>
      </c>
      <c r="Q163" s="2">
        <f>SUMIFS(Data[Value],Data[Account],$C163,Data[Date],"&gt;="&amp;Q$4,Data[Date],"&lt;"&amp;EDATE(Q$4,1))</f>
        <v>0</v>
      </c>
      <c r="R163" s="2">
        <f>SUMIFS(Data[Value],Data[Account],$C163,Data[Date],"&gt;="&amp;R$4,Data[Date],"&lt;"&amp;EDATE(R$4,1))</f>
        <v>0</v>
      </c>
      <c r="S163" s="2">
        <f>SUMIFS(Data[Value],Data[Account],$C163,Data[Date],"&gt;="&amp;S$4,Data[Date],"&lt;"&amp;EDATE(S$4,1))</f>
        <v>0</v>
      </c>
      <c r="T163" s="2">
        <f>SUMIFS(Data[Value],Data[Account],$C163,Data[Date],"&gt;="&amp;T$4,Data[Date],"&lt;"&amp;EDATE(T$4,1))</f>
        <v>0</v>
      </c>
      <c r="U163" s="2">
        <f>SUMIFS(Data[Value],Data[Account],$C163,Data[Date],"&gt;="&amp;U$4,Data[Date],"&lt;"&amp;EDATE(U$4,1))</f>
        <v>0</v>
      </c>
      <c r="V163" s="2">
        <f>SUMIFS(Data[Value],Data[Account],$C163,Data[Date],"&gt;="&amp;V$4,Data[Date],"&lt;"&amp;EDATE(V$4,1))</f>
        <v>0</v>
      </c>
      <c r="W163" s="2">
        <f>SUMIFS(Data[Value],Data[Account],$C163,Data[Date],"&gt;="&amp;W$4,Data[Date],"&lt;"&amp;EDATE(W$4,1))</f>
        <v>0</v>
      </c>
      <c r="X163" s="2">
        <f>SUMIFS(Data[Value],Data[Account],$C163,Data[Date],"&gt;="&amp;X$4,Data[Date],"&lt;"&amp;EDATE(X$4,1))</f>
        <v>0</v>
      </c>
      <c r="Y163" s="2">
        <f>SUMIFS(Data[Value],Data[Account],$C163,Data[Date],"&gt;="&amp;Y$4,Data[Date],"&lt;"&amp;EDATE(Y$4,1))</f>
        <v>0</v>
      </c>
      <c r="Z163" s="2">
        <f>SUMIFS(Data[Value],Data[Account],$C163,Data[Date],"&gt;="&amp;Z$4,Data[Date],"&lt;"&amp;EDATE(Z$4,1))</f>
        <v>0</v>
      </c>
      <c r="AA163" s="2">
        <f>SUMIFS(Data[Value],Data[Account],$C163,Data[Date],"&gt;="&amp;AA$4,Data[Date],"&lt;"&amp;EDATE(AA$4,1))</f>
        <v>0</v>
      </c>
      <c r="AB163" s="2">
        <f>SUMIFS(Data[Value],Data[Account],$C163,Data[Date],"&gt;="&amp;AB$4,Data[Date],"&lt;"&amp;EDATE(AB$4,1))</f>
        <v>0</v>
      </c>
    </row>
    <row r="164" spans="2:28" x14ac:dyDescent="0.25">
      <c r="B164" s="3">
        <f>OrdersByAcc!B164</f>
        <v>160</v>
      </c>
      <c r="C164" t="str">
        <f>OrdersByAcc!C164</f>
        <v/>
      </c>
      <c r="D164" s="2">
        <f t="shared" si="2"/>
        <v>0</v>
      </c>
      <c r="E164" s="2">
        <f>SUMIFS(Data[Value],Data[Account],$C164,Data[Date],"&gt;="&amp;E$4,Data[Date],"&lt;"&amp;EDATE(E$4,1))</f>
        <v>0</v>
      </c>
      <c r="F164" s="2">
        <f>SUMIFS(Data[Value],Data[Account],$C164,Data[Date],"&gt;="&amp;F$4,Data[Date],"&lt;"&amp;EDATE(F$4,1))</f>
        <v>0</v>
      </c>
      <c r="G164" s="2">
        <f>SUMIFS(Data[Value],Data[Account],$C164,Data[Date],"&gt;="&amp;G$4,Data[Date],"&lt;"&amp;EDATE(G$4,1))</f>
        <v>0</v>
      </c>
      <c r="H164" s="2">
        <f>SUMIFS(Data[Value],Data[Account],$C164,Data[Date],"&gt;="&amp;H$4,Data[Date],"&lt;"&amp;EDATE(H$4,1))</f>
        <v>0</v>
      </c>
      <c r="I164" s="2">
        <f>SUMIFS(Data[Value],Data[Account],$C164,Data[Date],"&gt;="&amp;I$4,Data[Date],"&lt;"&amp;EDATE(I$4,1))</f>
        <v>0</v>
      </c>
      <c r="J164" s="2">
        <f>SUMIFS(Data[Value],Data[Account],$C164,Data[Date],"&gt;="&amp;J$4,Data[Date],"&lt;"&amp;EDATE(J$4,1))</f>
        <v>0</v>
      </c>
      <c r="K164" s="2">
        <f>SUMIFS(Data[Value],Data[Account],$C164,Data[Date],"&gt;="&amp;K$4,Data[Date],"&lt;"&amp;EDATE(K$4,1))</f>
        <v>0</v>
      </c>
      <c r="L164" s="2">
        <f>SUMIFS(Data[Value],Data[Account],$C164,Data[Date],"&gt;="&amp;L$4,Data[Date],"&lt;"&amp;EDATE(L$4,1))</f>
        <v>0</v>
      </c>
      <c r="M164" s="2">
        <f>SUMIFS(Data[Value],Data[Account],$C164,Data[Date],"&gt;="&amp;M$4,Data[Date],"&lt;"&amp;EDATE(M$4,1))</f>
        <v>0</v>
      </c>
      <c r="N164" s="2">
        <f>SUMIFS(Data[Value],Data[Account],$C164,Data[Date],"&gt;="&amp;N$4,Data[Date],"&lt;"&amp;EDATE(N$4,1))</f>
        <v>0</v>
      </c>
      <c r="O164" s="2">
        <f>SUMIFS(Data[Value],Data[Account],$C164,Data[Date],"&gt;="&amp;O$4,Data[Date],"&lt;"&amp;EDATE(O$4,1))</f>
        <v>0</v>
      </c>
      <c r="P164" s="2">
        <f>SUMIFS(Data[Value],Data[Account],$C164,Data[Date],"&gt;="&amp;P$4,Data[Date],"&lt;"&amp;EDATE(P$4,1))</f>
        <v>0</v>
      </c>
      <c r="Q164" s="2">
        <f>SUMIFS(Data[Value],Data[Account],$C164,Data[Date],"&gt;="&amp;Q$4,Data[Date],"&lt;"&amp;EDATE(Q$4,1))</f>
        <v>0</v>
      </c>
      <c r="R164" s="2">
        <f>SUMIFS(Data[Value],Data[Account],$C164,Data[Date],"&gt;="&amp;R$4,Data[Date],"&lt;"&amp;EDATE(R$4,1))</f>
        <v>0</v>
      </c>
      <c r="S164" s="2">
        <f>SUMIFS(Data[Value],Data[Account],$C164,Data[Date],"&gt;="&amp;S$4,Data[Date],"&lt;"&amp;EDATE(S$4,1))</f>
        <v>0</v>
      </c>
      <c r="T164" s="2">
        <f>SUMIFS(Data[Value],Data[Account],$C164,Data[Date],"&gt;="&amp;T$4,Data[Date],"&lt;"&amp;EDATE(T$4,1))</f>
        <v>0</v>
      </c>
      <c r="U164" s="2">
        <f>SUMIFS(Data[Value],Data[Account],$C164,Data[Date],"&gt;="&amp;U$4,Data[Date],"&lt;"&amp;EDATE(U$4,1))</f>
        <v>0</v>
      </c>
      <c r="V164" s="2">
        <f>SUMIFS(Data[Value],Data[Account],$C164,Data[Date],"&gt;="&amp;V$4,Data[Date],"&lt;"&amp;EDATE(V$4,1))</f>
        <v>0</v>
      </c>
      <c r="W164" s="2">
        <f>SUMIFS(Data[Value],Data[Account],$C164,Data[Date],"&gt;="&amp;W$4,Data[Date],"&lt;"&amp;EDATE(W$4,1))</f>
        <v>0</v>
      </c>
      <c r="X164" s="2">
        <f>SUMIFS(Data[Value],Data[Account],$C164,Data[Date],"&gt;="&amp;X$4,Data[Date],"&lt;"&amp;EDATE(X$4,1))</f>
        <v>0</v>
      </c>
      <c r="Y164" s="2">
        <f>SUMIFS(Data[Value],Data[Account],$C164,Data[Date],"&gt;="&amp;Y$4,Data[Date],"&lt;"&amp;EDATE(Y$4,1))</f>
        <v>0</v>
      </c>
      <c r="Z164" s="2">
        <f>SUMIFS(Data[Value],Data[Account],$C164,Data[Date],"&gt;="&amp;Z$4,Data[Date],"&lt;"&amp;EDATE(Z$4,1))</f>
        <v>0</v>
      </c>
      <c r="AA164" s="2">
        <f>SUMIFS(Data[Value],Data[Account],$C164,Data[Date],"&gt;="&amp;AA$4,Data[Date],"&lt;"&amp;EDATE(AA$4,1))</f>
        <v>0</v>
      </c>
      <c r="AB164" s="2">
        <f>SUMIFS(Data[Value],Data[Account],$C164,Data[Date],"&gt;="&amp;AB$4,Data[Date],"&lt;"&amp;EDATE(AB$4,1))</f>
        <v>0</v>
      </c>
    </row>
    <row r="165" spans="2:28" x14ac:dyDescent="0.25">
      <c r="B165" s="3">
        <f>OrdersByAcc!B165</f>
        <v>161</v>
      </c>
      <c r="C165" t="str">
        <f>OrdersByAcc!C165</f>
        <v/>
      </c>
      <c r="D165" s="2">
        <f t="shared" si="2"/>
        <v>0</v>
      </c>
      <c r="E165" s="2">
        <f>SUMIFS(Data[Value],Data[Account],$C165,Data[Date],"&gt;="&amp;E$4,Data[Date],"&lt;"&amp;EDATE(E$4,1))</f>
        <v>0</v>
      </c>
      <c r="F165" s="2">
        <f>SUMIFS(Data[Value],Data[Account],$C165,Data[Date],"&gt;="&amp;F$4,Data[Date],"&lt;"&amp;EDATE(F$4,1))</f>
        <v>0</v>
      </c>
      <c r="G165" s="2">
        <f>SUMIFS(Data[Value],Data[Account],$C165,Data[Date],"&gt;="&amp;G$4,Data[Date],"&lt;"&amp;EDATE(G$4,1))</f>
        <v>0</v>
      </c>
      <c r="H165" s="2">
        <f>SUMIFS(Data[Value],Data[Account],$C165,Data[Date],"&gt;="&amp;H$4,Data[Date],"&lt;"&amp;EDATE(H$4,1))</f>
        <v>0</v>
      </c>
      <c r="I165" s="2">
        <f>SUMIFS(Data[Value],Data[Account],$C165,Data[Date],"&gt;="&amp;I$4,Data[Date],"&lt;"&amp;EDATE(I$4,1))</f>
        <v>0</v>
      </c>
      <c r="J165" s="2">
        <f>SUMIFS(Data[Value],Data[Account],$C165,Data[Date],"&gt;="&amp;J$4,Data[Date],"&lt;"&amp;EDATE(J$4,1))</f>
        <v>0</v>
      </c>
      <c r="K165" s="2">
        <f>SUMIFS(Data[Value],Data[Account],$C165,Data[Date],"&gt;="&amp;K$4,Data[Date],"&lt;"&amp;EDATE(K$4,1))</f>
        <v>0</v>
      </c>
      <c r="L165" s="2">
        <f>SUMIFS(Data[Value],Data[Account],$C165,Data[Date],"&gt;="&amp;L$4,Data[Date],"&lt;"&amp;EDATE(L$4,1))</f>
        <v>0</v>
      </c>
      <c r="M165" s="2">
        <f>SUMIFS(Data[Value],Data[Account],$C165,Data[Date],"&gt;="&amp;M$4,Data[Date],"&lt;"&amp;EDATE(M$4,1))</f>
        <v>0</v>
      </c>
      <c r="N165" s="2">
        <f>SUMIFS(Data[Value],Data[Account],$C165,Data[Date],"&gt;="&amp;N$4,Data[Date],"&lt;"&amp;EDATE(N$4,1))</f>
        <v>0</v>
      </c>
      <c r="O165" s="2">
        <f>SUMIFS(Data[Value],Data[Account],$C165,Data[Date],"&gt;="&amp;O$4,Data[Date],"&lt;"&amp;EDATE(O$4,1))</f>
        <v>0</v>
      </c>
      <c r="P165" s="2">
        <f>SUMIFS(Data[Value],Data[Account],$C165,Data[Date],"&gt;="&amp;P$4,Data[Date],"&lt;"&amp;EDATE(P$4,1))</f>
        <v>0</v>
      </c>
      <c r="Q165" s="2">
        <f>SUMIFS(Data[Value],Data[Account],$C165,Data[Date],"&gt;="&amp;Q$4,Data[Date],"&lt;"&amp;EDATE(Q$4,1))</f>
        <v>0</v>
      </c>
      <c r="R165" s="2">
        <f>SUMIFS(Data[Value],Data[Account],$C165,Data[Date],"&gt;="&amp;R$4,Data[Date],"&lt;"&amp;EDATE(R$4,1))</f>
        <v>0</v>
      </c>
      <c r="S165" s="2">
        <f>SUMIFS(Data[Value],Data[Account],$C165,Data[Date],"&gt;="&amp;S$4,Data[Date],"&lt;"&amp;EDATE(S$4,1))</f>
        <v>0</v>
      </c>
      <c r="T165" s="2">
        <f>SUMIFS(Data[Value],Data[Account],$C165,Data[Date],"&gt;="&amp;T$4,Data[Date],"&lt;"&amp;EDATE(T$4,1))</f>
        <v>0</v>
      </c>
      <c r="U165" s="2">
        <f>SUMIFS(Data[Value],Data[Account],$C165,Data[Date],"&gt;="&amp;U$4,Data[Date],"&lt;"&amp;EDATE(U$4,1))</f>
        <v>0</v>
      </c>
      <c r="V165" s="2">
        <f>SUMIFS(Data[Value],Data[Account],$C165,Data[Date],"&gt;="&amp;V$4,Data[Date],"&lt;"&amp;EDATE(V$4,1))</f>
        <v>0</v>
      </c>
      <c r="W165" s="2">
        <f>SUMIFS(Data[Value],Data[Account],$C165,Data[Date],"&gt;="&amp;W$4,Data[Date],"&lt;"&amp;EDATE(W$4,1))</f>
        <v>0</v>
      </c>
      <c r="X165" s="2">
        <f>SUMIFS(Data[Value],Data[Account],$C165,Data[Date],"&gt;="&amp;X$4,Data[Date],"&lt;"&amp;EDATE(X$4,1))</f>
        <v>0</v>
      </c>
      <c r="Y165" s="2">
        <f>SUMIFS(Data[Value],Data[Account],$C165,Data[Date],"&gt;="&amp;Y$4,Data[Date],"&lt;"&amp;EDATE(Y$4,1))</f>
        <v>0</v>
      </c>
      <c r="Z165" s="2">
        <f>SUMIFS(Data[Value],Data[Account],$C165,Data[Date],"&gt;="&amp;Z$4,Data[Date],"&lt;"&amp;EDATE(Z$4,1))</f>
        <v>0</v>
      </c>
      <c r="AA165" s="2">
        <f>SUMIFS(Data[Value],Data[Account],$C165,Data[Date],"&gt;="&amp;AA$4,Data[Date],"&lt;"&amp;EDATE(AA$4,1))</f>
        <v>0</v>
      </c>
      <c r="AB165" s="2">
        <f>SUMIFS(Data[Value],Data[Account],$C165,Data[Date],"&gt;="&amp;AB$4,Data[Date],"&lt;"&amp;EDATE(AB$4,1))</f>
        <v>0</v>
      </c>
    </row>
    <row r="166" spans="2:28" x14ac:dyDescent="0.25">
      <c r="B166" s="3">
        <f>OrdersByAcc!B166</f>
        <v>162</v>
      </c>
      <c r="C166" t="str">
        <f>OrdersByAcc!C166</f>
        <v/>
      </c>
      <c r="D166" s="2">
        <f t="shared" si="2"/>
        <v>0</v>
      </c>
      <c r="E166" s="2">
        <f>SUMIFS(Data[Value],Data[Account],$C166,Data[Date],"&gt;="&amp;E$4,Data[Date],"&lt;"&amp;EDATE(E$4,1))</f>
        <v>0</v>
      </c>
      <c r="F166" s="2">
        <f>SUMIFS(Data[Value],Data[Account],$C166,Data[Date],"&gt;="&amp;F$4,Data[Date],"&lt;"&amp;EDATE(F$4,1))</f>
        <v>0</v>
      </c>
      <c r="G166" s="2">
        <f>SUMIFS(Data[Value],Data[Account],$C166,Data[Date],"&gt;="&amp;G$4,Data[Date],"&lt;"&amp;EDATE(G$4,1))</f>
        <v>0</v>
      </c>
      <c r="H166" s="2">
        <f>SUMIFS(Data[Value],Data[Account],$C166,Data[Date],"&gt;="&amp;H$4,Data[Date],"&lt;"&amp;EDATE(H$4,1))</f>
        <v>0</v>
      </c>
      <c r="I166" s="2">
        <f>SUMIFS(Data[Value],Data[Account],$C166,Data[Date],"&gt;="&amp;I$4,Data[Date],"&lt;"&amp;EDATE(I$4,1))</f>
        <v>0</v>
      </c>
      <c r="J166" s="2">
        <f>SUMIFS(Data[Value],Data[Account],$C166,Data[Date],"&gt;="&amp;J$4,Data[Date],"&lt;"&amp;EDATE(J$4,1))</f>
        <v>0</v>
      </c>
      <c r="K166" s="2">
        <f>SUMIFS(Data[Value],Data[Account],$C166,Data[Date],"&gt;="&amp;K$4,Data[Date],"&lt;"&amp;EDATE(K$4,1))</f>
        <v>0</v>
      </c>
      <c r="L166" s="2">
        <f>SUMIFS(Data[Value],Data[Account],$C166,Data[Date],"&gt;="&amp;L$4,Data[Date],"&lt;"&amp;EDATE(L$4,1))</f>
        <v>0</v>
      </c>
      <c r="M166" s="2">
        <f>SUMIFS(Data[Value],Data[Account],$C166,Data[Date],"&gt;="&amp;M$4,Data[Date],"&lt;"&amp;EDATE(M$4,1))</f>
        <v>0</v>
      </c>
      <c r="N166" s="2">
        <f>SUMIFS(Data[Value],Data[Account],$C166,Data[Date],"&gt;="&amp;N$4,Data[Date],"&lt;"&amp;EDATE(N$4,1))</f>
        <v>0</v>
      </c>
      <c r="O166" s="2">
        <f>SUMIFS(Data[Value],Data[Account],$C166,Data[Date],"&gt;="&amp;O$4,Data[Date],"&lt;"&amp;EDATE(O$4,1))</f>
        <v>0</v>
      </c>
      <c r="P166" s="2">
        <f>SUMIFS(Data[Value],Data[Account],$C166,Data[Date],"&gt;="&amp;P$4,Data[Date],"&lt;"&amp;EDATE(P$4,1))</f>
        <v>0</v>
      </c>
      <c r="Q166" s="2">
        <f>SUMIFS(Data[Value],Data[Account],$C166,Data[Date],"&gt;="&amp;Q$4,Data[Date],"&lt;"&amp;EDATE(Q$4,1))</f>
        <v>0</v>
      </c>
      <c r="R166" s="2">
        <f>SUMIFS(Data[Value],Data[Account],$C166,Data[Date],"&gt;="&amp;R$4,Data[Date],"&lt;"&amp;EDATE(R$4,1))</f>
        <v>0</v>
      </c>
      <c r="S166" s="2">
        <f>SUMIFS(Data[Value],Data[Account],$C166,Data[Date],"&gt;="&amp;S$4,Data[Date],"&lt;"&amp;EDATE(S$4,1))</f>
        <v>0</v>
      </c>
      <c r="T166" s="2">
        <f>SUMIFS(Data[Value],Data[Account],$C166,Data[Date],"&gt;="&amp;T$4,Data[Date],"&lt;"&amp;EDATE(T$4,1))</f>
        <v>0</v>
      </c>
      <c r="U166" s="2">
        <f>SUMIFS(Data[Value],Data[Account],$C166,Data[Date],"&gt;="&amp;U$4,Data[Date],"&lt;"&amp;EDATE(U$4,1))</f>
        <v>0</v>
      </c>
      <c r="V166" s="2">
        <f>SUMIFS(Data[Value],Data[Account],$C166,Data[Date],"&gt;="&amp;V$4,Data[Date],"&lt;"&amp;EDATE(V$4,1))</f>
        <v>0</v>
      </c>
      <c r="W166" s="2">
        <f>SUMIFS(Data[Value],Data[Account],$C166,Data[Date],"&gt;="&amp;W$4,Data[Date],"&lt;"&amp;EDATE(W$4,1))</f>
        <v>0</v>
      </c>
      <c r="X166" s="2">
        <f>SUMIFS(Data[Value],Data[Account],$C166,Data[Date],"&gt;="&amp;X$4,Data[Date],"&lt;"&amp;EDATE(X$4,1))</f>
        <v>0</v>
      </c>
      <c r="Y166" s="2">
        <f>SUMIFS(Data[Value],Data[Account],$C166,Data[Date],"&gt;="&amp;Y$4,Data[Date],"&lt;"&amp;EDATE(Y$4,1))</f>
        <v>0</v>
      </c>
      <c r="Z166" s="2">
        <f>SUMIFS(Data[Value],Data[Account],$C166,Data[Date],"&gt;="&amp;Z$4,Data[Date],"&lt;"&amp;EDATE(Z$4,1))</f>
        <v>0</v>
      </c>
      <c r="AA166" s="2">
        <f>SUMIFS(Data[Value],Data[Account],$C166,Data[Date],"&gt;="&amp;AA$4,Data[Date],"&lt;"&amp;EDATE(AA$4,1))</f>
        <v>0</v>
      </c>
      <c r="AB166" s="2">
        <f>SUMIFS(Data[Value],Data[Account],$C166,Data[Date],"&gt;="&amp;AB$4,Data[Date],"&lt;"&amp;EDATE(AB$4,1))</f>
        <v>0</v>
      </c>
    </row>
    <row r="167" spans="2:28" x14ac:dyDescent="0.25">
      <c r="B167" s="3">
        <f>OrdersByAcc!B167</f>
        <v>163</v>
      </c>
      <c r="C167" t="str">
        <f>OrdersByAcc!C167</f>
        <v/>
      </c>
      <c r="D167" s="2">
        <f t="shared" si="2"/>
        <v>0</v>
      </c>
      <c r="E167" s="2">
        <f>SUMIFS(Data[Value],Data[Account],$C167,Data[Date],"&gt;="&amp;E$4,Data[Date],"&lt;"&amp;EDATE(E$4,1))</f>
        <v>0</v>
      </c>
      <c r="F167" s="2">
        <f>SUMIFS(Data[Value],Data[Account],$C167,Data[Date],"&gt;="&amp;F$4,Data[Date],"&lt;"&amp;EDATE(F$4,1))</f>
        <v>0</v>
      </c>
      <c r="G167" s="2">
        <f>SUMIFS(Data[Value],Data[Account],$C167,Data[Date],"&gt;="&amp;G$4,Data[Date],"&lt;"&amp;EDATE(G$4,1))</f>
        <v>0</v>
      </c>
      <c r="H167" s="2">
        <f>SUMIFS(Data[Value],Data[Account],$C167,Data[Date],"&gt;="&amp;H$4,Data[Date],"&lt;"&amp;EDATE(H$4,1))</f>
        <v>0</v>
      </c>
      <c r="I167" s="2">
        <f>SUMIFS(Data[Value],Data[Account],$C167,Data[Date],"&gt;="&amp;I$4,Data[Date],"&lt;"&amp;EDATE(I$4,1))</f>
        <v>0</v>
      </c>
      <c r="J167" s="2">
        <f>SUMIFS(Data[Value],Data[Account],$C167,Data[Date],"&gt;="&amp;J$4,Data[Date],"&lt;"&amp;EDATE(J$4,1))</f>
        <v>0</v>
      </c>
      <c r="K167" s="2">
        <f>SUMIFS(Data[Value],Data[Account],$C167,Data[Date],"&gt;="&amp;K$4,Data[Date],"&lt;"&amp;EDATE(K$4,1))</f>
        <v>0</v>
      </c>
      <c r="L167" s="2">
        <f>SUMIFS(Data[Value],Data[Account],$C167,Data[Date],"&gt;="&amp;L$4,Data[Date],"&lt;"&amp;EDATE(L$4,1))</f>
        <v>0</v>
      </c>
      <c r="M167" s="2">
        <f>SUMIFS(Data[Value],Data[Account],$C167,Data[Date],"&gt;="&amp;M$4,Data[Date],"&lt;"&amp;EDATE(M$4,1))</f>
        <v>0</v>
      </c>
      <c r="N167" s="2">
        <f>SUMIFS(Data[Value],Data[Account],$C167,Data[Date],"&gt;="&amp;N$4,Data[Date],"&lt;"&amp;EDATE(N$4,1))</f>
        <v>0</v>
      </c>
      <c r="O167" s="2">
        <f>SUMIFS(Data[Value],Data[Account],$C167,Data[Date],"&gt;="&amp;O$4,Data[Date],"&lt;"&amp;EDATE(O$4,1))</f>
        <v>0</v>
      </c>
      <c r="P167" s="2">
        <f>SUMIFS(Data[Value],Data[Account],$C167,Data[Date],"&gt;="&amp;P$4,Data[Date],"&lt;"&amp;EDATE(P$4,1))</f>
        <v>0</v>
      </c>
      <c r="Q167" s="2">
        <f>SUMIFS(Data[Value],Data[Account],$C167,Data[Date],"&gt;="&amp;Q$4,Data[Date],"&lt;"&amp;EDATE(Q$4,1))</f>
        <v>0</v>
      </c>
      <c r="R167" s="2">
        <f>SUMIFS(Data[Value],Data[Account],$C167,Data[Date],"&gt;="&amp;R$4,Data[Date],"&lt;"&amp;EDATE(R$4,1))</f>
        <v>0</v>
      </c>
      <c r="S167" s="2">
        <f>SUMIFS(Data[Value],Data[Account],$C167,Data[Date],"&gt;="&amp;S$4,Data[Date],"&lt;"&amp;EDATE(S$4,1))</f>
        <v>0</v>
      </c>
      <c r="T167" s="2">
        <f>SUMIFS(Data[Value],Data[Account],$C167,Data[Date],"&gt;="&amp;T$4,Data[Date],"&lt;"&amp;EDATE(T$4,1))</f>
        <v>0</v>
      </c>
      <c r="U167" s="2">
        <f>SUMIFS(Data[Value],Data[Account],$C167,Data[Date],"&gt;="&amp;U$4,Data[Date],"&lt;"&amp;EDATE(U$4,1))</f>
        <v>0</v>
      </c>
      <c r="V167" s="2">
        <f>SUMIFS(Data[Value],Data[Account],$C167,Data[Date],"&gt;="&amp;V$4,Data[Date],"&lt;"&amp;EDATE(V$4,1))</f>
        <v>0</v>
      </c>
      <c r="W167" s="2">
        <f>SUMIFS(Data[Value],Data[Account],$C167,Data[Date],"&gt;="&amp;W$4,Data[Date],"&lt;"&amp;EDATE(W$4,1))</f>
        <v>0</v>
      </c>
      <c r="X167" s="2">
        <f>SUMIFS(Data[Value],Data[Account],$C167,Data[Date],"&gt;="&amp;X$4,Data[Date],"&lt;"&amp;EDATE(X$4,1))</f>
        <v>0</v>
      </c>
      <c r="Y167" s="2">
        <f>SUMIFS(Data[Value],Data[Account],$C167,Data[Date],"&gt;="&amp;Y$4,Data[Date],"&lt;"&amp;EDATE(Y$4,1))</f>
        <v>0</v>
      </c>
      <c r="Z167" s="2">
        <f>SUMIFS(Data[Value],Data[Account],$C167,Data[Date],"&gt;="&amp;Z$4,Data[Date],"&lt;"&amp;EDATE(Z$4,1))</f>
        <v>0</v>
      </c>
      <c r="AA167" s="2">
        <f>SUMIFS(Data[Value],Data[Account],$C167,Data[Date],"&gt;="&amp;AA$4,Data[Date],"&lt;"&amp;EDATE(AA$4,1))</f>
        <v>0</v>
      </c>
      <c r="AB167" s="2">
        <f>SUMIFS(Data[Value],Data[Account],$C167,Data[Date],"&gt;="&amp;AB$4,Data[Date],"&lt;"&amp;EDATE(AB$4,1))</f>
        <v>0</v>
      </c>
    </row>
    <row r="168" spans="2:28" x14ac:dyDescent="0.25">
      <c r="B168" s="3">
        <f>OrdersByAcc!B168</f>
        <v>164</v>
      </c>
      <c r="C168" t="str">
        <f>OrdersByAcc!C168</f>
        <v/>
      </c>
      <c r="D168" s="2">
        <f t="shared" si="2"/>
        <v>0</v>
      </c>
      <c r="E168" s="2">
        <f>SUMIFS(Data[Value],Data[Account],$C168,Data[Date],"&gt;="&amp;E$4,Data[Date],"&lt;"&amp;EDATE(E$4,1))</f>
        <v>0</v>
      </c>
      <c r="F168" s="2">
        <f>SUMIFS(Data[Value],Data[Account],$C168,Data[Date],"&gt;="&amp;F$4,Data[Date],"&lt;"&amp;EDATE(F$4,1))</f>
        <v>0</v>
      </c>
      <c r="G168" s="2">
        <f>SUMIFS(Data[Value],Data[Account],$C168,Data[Date],"&gt;="&amp;G$4,Data[Date],"&lt;"&amp;EDATE(G$4,1))</f>
        <v>0</v>
      </c>
      <c r="H168" s="2">
        <f>SUMIFS(Data[Value],Data[Account],$C168,Data[Date],"&gt;="&amp;H$4,Data[Date],"&lt;"&amp;EDATE(H$4,1))</f>
        <v>0</v>
      </c>
      <c r="I168" s="2">
        <f>SUMIFS(Data[Value],Data[Account],$C168,Data[Date],"&gt;="&amp;I$4,Data[Date],"&lt;"&amp;EDATE(I$4,1))</f>
        <v>0</v>
      </c>
      <c r="J168" s="2">
        <f>SUMIFS(Data[Value],Data[Account],$C168,Data[Date],"&gt;="&amp;J$4,Data[Date],"&lt;"&amp;EDATE(J$4,1))</f>
        <v>0</v>
      </c>
      <c r="K168" s="2">
        <f>SUMIFS(Data[Value],Data[Account],$C168,Data[Date],"&gt;="&amp;K$4,Data[Date],"&lt;"&amp;EDATE(K$4,1))</f>
        <v>0</v>
      </c>
      <c r="L168" s="2">
        <f>SUMIFS(Data[Value],Data[Account],$C168,Data[Date],"&gt;="&amp;L$4,Data[Date],"&lt;"&amp;EDATE(L$4,1))</f>
        <v>0</v>
      </c>
      <c r="M168" s="2">
        <f>SUMIFS(Data[Value],Data[Account],$C168,Data[Date],"&gt;="&amp;M$4,Data[Date],"&lt;"&amp;EDATE(M$4,1))</f>
        <v>0</v>
      </c>
      <c r="N168" s="2">
        <f>SUMIFS(Data[Value],Data[Account],$C168,Data[Date],"&gt;="&amp;N$4,Data[Date],"&lt;"&amp;EDATE(N$4,1))</f>
        <v>0</v>
      </c>
      <c r="O168" s="2">
        <f>SUMIFS(Data[Value],Data[Account],$C168,Data[Date],"&gt;="&amp;O$4,Data[Date],"&lt;"&amp;EDATE(O$4,1))</f>
        <v>0</v>
      </c>
      <c r="P168" s="2">
        <f>SUMIFS(Data[Value],Data[Account],$C168,Data[Date],"&gt;="&amp;P$4,Data[Date],"&lt;"&amp;EDATE(P$4,1))</f>
        <v>0</v>
      </c>
      <c r="Q168" s="2">
        <f>SUMIFS(Data[Value],Data[Account],$C168,Data[Date],"&gt;="&amp;Q$4,Data[Date],"&lt;"&amp;EDATE(Q$4,1))</f>
        <v>0</v>
      </c>
      <c r="R168" s="2">
        <f>SUMIFS(Data[Value],Data[Account],$C168,Data[Date],"&gt;="&amp;R$4,Data[Date],"&lt;"&amp;EDATE(R$4,1))</f>
        <v>0</v>
      </c>
      <c r="S168" s="2">
        <f>SUMIFS(Data[Value],Data[Account],$C168,Data[Date],"&gt;="&amp;S$4,Data[Date],"&lt;"&amp;EDATE(S$4,1))</f>
        <v>0</v>
      </c>
      <c r="T168" s="2">
        <f>SUMIFS(Data[Value],Data[Account],$C168,Data[Date],"&gt;="&amp;T$4,Data[Date],"&lt;"&amp;EDATE(T$4,1))</f>
        <v>0</v>
      </c>
      <c r="U168" s="2">
        <f>SUMIFS(Data[Value],Data[Account],$C168,Data[Date],"&gt;="&amp;U$4,Data[Date],"&lt;"&amp;EDATE(U$4,1))</f>
        <v>0</v>
      </c>
      <c r="V168" s="2">
        <f>SUMIFS(Data[Value],Data[Account],$C168,Data[Date],"&gt;="&amp;V$4,Data[Date],"&lt;"&amp;EDATE(V$4,1))</f>
        <v>0</v>
      </c>
      <c r="W168" s="2">
        <f>SUMIFS(Data[Value],Data[Account],$C168,Data[Date],"&gt;="&amp;W$4,Data[Date],"&lt;"&amp;EDATE(W$4,1))</f>
        <v>0</v>
      </c>
      <c r="X168" s="2">
        <f>SUMIFS(Data[Value],Data[Account],$C168,Data[Date],"&gt;="&amp;X$4,Data[Date],"&lt;"&amp;EDATE(X$4,1))</f>
        <v>0</v>
      </c>
      <c r="Y168" s="2">
        <f>SUMIFS(Data[Value],Data[Account],$C168,Data[Date],"&gt;="&amp;Y$4,Data[Date],"&lt;"&amp;EDATE(Y$4,1))</f>
        <v>0</v>
      </c>
      <c r="Z168" s="2">
        <f>SUMIFS(Data[Value],Data[Account],$C168,Data[Date],"&gt;="&amp;Z$4,Data[Date],"&lt;"&amp;EDATE(Z$4,1))</f>
        <v>0</v>
      </c>
      <c r="AA168" s="2">
        <f>SUMIFS(Data[Value],Data[Account],$C168,Data[Date],"&gt;="&amp;AA$4,Data[Date],"&lt;"&amp;EDATE(AA$4,1))</f>
        <v>0</v>
      </c>
      <c r="AB168" s="2">
        <f>SUMIFS(Data[Value],Data[Account],$C168,Data[Date],"&gt;="&amp;AB$4,Data[Date],"&lt;"&amp;EDATE(AB$4,1))</f>
        <v>0</v>
      </c>
    </row>
    <row r="169" spans="2:28" x14ac:dyDescent="0.25">
      <c r="B169" s="3">
        <f>OrdersByAcc!B169</f>
        <v>165</v>
      </c>
      <c r="C169" t="str">
        <f>OrdersByAcc!C169</f>
        <v/>
      </c>
      <c r="D169" s="2">
        <f t="shared" si="2"/>
        <v>0</v>
      </c>
      <c r="E169" s="2">
        <f>SUMIFS(Data[Value],Data[Account],$C169,Data[Date],"&gt;="&amp;E$4,Data[Date],"&lt;"&amp;EDATE(E$4,1))</f>
        <v>0</v>
      </c>
      <c r="F169" s="2">
        <f>SUMIFS(Data[Value],Data[Account],$C169,Data[Date],"&gt;="&amp;F$4,Data[Date],"&lt;"&amp;EDATE(F$4,1))</f>
        <v>0</v>
      </c>
      <c r="G169" s="2">
        <f>SUMIFS(Data[Value],Data[Account],$C169,Data[Date],"&gt;="&amp;G$4,Data[Date],"&lt;"&amp;EDATE(G$4,1))</f>
        <v>0</v>
      </c>
      <c r="H169" s="2">
        <f>SUMIFS(Data[Value],Data[Account],$C169,Data[Date],"&gt;="&amp;H$4,Data[Date],"&lt;"&amp;EDATE(H$4,1))</f>
        <v>0</v>
      </c>
      <c r="I169" s="2">
        <f>SUMIFS(Data[Value],Data[Account],$C169,Data[Date],"&gt;="&amp;I$4,Data[Date],"&lt;"&amp;EDATE(I$4,1))</f>
        <v>0</v>
      </c>
      <c r="J169" s="2">
        <f>SUMIFS(Data[Value],Data[Account],$C169,Data[Date],"&gt;="&amp;J$4,Data[Date],"&lt;"&amp;EDATE(J$4,1))</f>
        <v>0</v>
      </c>
      <c r="K169" s="2">
        <f>SUMIFS(Data[Value],Data[Account],$C169,Data[Date],"&gt;="&amp;K$4,Data[Date],"&lt;"&amp;EDATE(K$4,1))</f>
        <v>0</v>
      </c>
      <c r="L169" s="2">
        <f>SUMIFS(Data[Value],Data[Account],$C169,Data[Date],"&gt;="&amp;L$4,Data[Date],"&lt;"&amp;EDATE(L$4,1))</f>
        <v>0</v>
      </c>
      <c r="M169" s="2">
        <f>SUMIFS(Data[Value],Data[Account],$C169,Data[Date],"&gt;="&amp;M$4,Data[Date],"&lt;"&amp;EDATE(M$4,1))</f>
        <v>0</v>
      </c>
      <c r="N169" s="2">
        <f>SUMIFS(Data[Value],Data[Account],$C169,Data[Date],"&gt;="&amp;N$4,Data[Date],"&lt;"&amp;EDATE(N$4,1))</f>
        <v>0</v>
      </c>
      <c r="O169" s="2">
        <f>SUMIFS(Data[Value],Data[Account],$C169,Data[Date],"&gt;="&amp;O$4,Data[Date],"&lt;"&amp;EDATE(O$4,1))</f>
        <v>0</v>
      </c>
      <c r="P169" s="2">
        <f>SUMIFS(Data[Value],Data[Account],$C169,Data[Date],"&gt;="&amp;P$4,Data[Date],"&lt;"&amp;EDATE(P$4,1))</f>
        <v>0</v>
      </c>
      <c r="Q169" s="2">
        <f>SUMIFS(Data[Value],Data[Account],$C169,Data[Date],"&gt;="&amp;Q$4,Data[Date],"&lt;"&amp;EDATE(Q$4,1))</f>
        <v>0</v>
      </c>
      <c r="R169" s="2">
        <f>SUMIFS(Data[Value],Data[Account],$C169,Data[Date],"&gt;="&amp;R$4,Data[Date],"&lt;"&amp;EDATE(R$4,1))</f>
        <v>0</v>
      </c>
      <c r="S169" s="2">
        <f>SUMIFS(Data[Value],Data[Account],$C169,Data[Date],"&gt;="&amp;S$4,Data[Date],"&lt;"&amp;EDATE(S$4,1))</f>
        <v>0</v>
      </c>
      <c r="T169" s="2">
        <f>SUMIFS(Data[Value],Data[Account],$C169,Data[Date],"&gt;="&amp;T$4,Data[Date],"&lt;"&amp;EDATE(T$4,1))</f>
        <v>0</v>
      </c>
      <c r="U169" s="2">
        <f>SUMIFS(Data[Value],Data[Account],$C169,Data[Date],"&gt;="&amp;U$4,Data[Date],"&lt;"&amp;EDATE(U$4,1))</f>
        <v>0</v>
      </c>
      <c r="V169" s="2">
        <f>SUMIFS(Data[Value],Data[Account],$C169,Data[Date],"&gt;="&amp;V$4,Data[Date],"&lt;"&amp;EDATE(V$4,1))</f>
        <v>0</v>
      </c>
      <c r="W169" s="2">
        <f>SUMIFS(Data[Value],Data[Account],$C169,Data[Date],"&gt;="&amp;W$4,Data[Date],"&lt;"&amp;EDATE(W$4,1))</f>
        <v>0</v>
      </c>
      <c r="X169" s="2">
        <f>SUMIFS(Data[Value],Data[Account],$C169,Data[Date],"&gt;="&amp;X$4,Data[Date],"&lt;"&amp;EDATE(X$4,1))</f>
        <v>0</v>
      </c>
      <c r="Y169" s="2">
        <f>SUMIFS(Data[Value],Data[Account],$C169,Data[Date],"&gt;="&amp;Y$4,Data[Date],"&lt;"&amp;EDATE(Y$4,1))</f>
        <v>0</v>
      </c>
      <c r="Z169" s="2">
        <f>SUMIFS(Data[Value],Data[Account],$C169,Data[Date],"&gt;="&amp;Z$4,Data[Date],"&lt;"&amp;EDATE(Z$4,1))</f>
        <v>0</v>
      </c>
      <c r="AA169" s="2">
        <f>SUMIFS(Data[Value],Data[Account],$C169,Data[Date],"&gt;="&amp;AA$4,Data[Date],"&lt;"&amp;EDATE(AA$4,1))</f>
        <v>0</v>
      </c>
      <c r="AB169" s="2">
        <f>SUMIFS(Data[Value],Data[Account],$C169,Data[Date],"&gt;="&amp;AB$4,Data[Date],"&lt;"&amp;EDATE(AB$4,1))</f>
        <v>0</v>
      </c>
    </row>
    <row r="170" spans="2:28" x14ac:dyDescent="0.25">
      <c r="B170" s="3">
        <f>OrdersByAcc!B170</f>
        <v>166</v>
      </c>
      <c r="C170" t="str">
        <f>OrdersByAcc!C170</f>
        <v/>
      </c>
      <c r="D170" s="2">
        <f t="shared" si="2"/>
        <v>0</v>
      </c>
      <c r="E170" s="2">
        <f>SUMIFS(Data[Value],Data[Account],$C170,Data[Date],"&gt;="&amp;E$4,Data[Date],"&lt;"&amp;EDATE(E$4,1))</f>
        <v>0</v>
      </c>
      <c r="F170" s="2">
        <f>SUMIFS(Data[Value],Data[Account],$C170,Data[Date],"&gt;="&amp;F$4,Data[Date],"&lt;"&amp;EDATE(F$4,1))</f>
        <v>0</v>
      </c>
      <c r="G170" s="2">
        <f>SUMIFS(Data[Value],Data[Account],$C170,Data[Date],"&gt;="&amp;G$4,Data[Date],"&lt;"&amp;EDATE(G$4,1))</f>
        <v>0</v>
      </c>
      <c r="H170" s="2">
        <f>SUMIFS(Data[Value],Data[Account],$C170,Data[Date],"&gt;="&amp;H$4,Data[Date],"&lt;"&amp;EDATE(H$4,1))</f>
        <v>0</v>
      </c>
      <c r="I170" s="2">
        <f>SUMIFS(Data[Value],Data[Account],$C170,Data[Date],"&gt;="&amp;I$4,Data[Date],"&lt;"&amp;EDATE(I$4,1))</f>
        <v>0</v>
      </c>
      <c r="J170" s="2">
        <f>SUMIFS(Data[Value],Data[Account],$C170,Data[Date],"&gt;="&amp;J$4,Data[Date],"&lt;"&amp;EDATE(J$4,1))</f>
        <v>0</v>
      </c>
      <c r="K170" s="2">
        <f>SUMIFS(Data[Value],Data[Account],$C170,Data[Date],"&gt;="&amp;K$4,Data[Date],"&lt;"&amp;EDATE(K$4,1))</f>
        <v>0</v>
      </c>
      <c r="L170" s="2">
        <f>SUMIFS(Data[Value],Data[Account],$C170,Data[Date],"&gt;="&amp;L$4,Data[Date],"&lt;"&amp;EDATE(L$4,1))</f>
        <v>0</v>
      </c>
      <c r="M170" s="2">
        <f>SUMIFS(Data[Value],Data[Account],$C170,Data[Date],"&gt;="&amp;M$4,Data[Date],"&lt;"&amp;EDATE(M$4,1))</f>
        <v>0</v>
      </c>
      <c r="N170" s="2">
        <f>SUMIFS(Data[Value],Data[Account],$C170,Data[Date],"&gt;="&amp;N$4,Data[Date],"&lt;"&amp;EDATE(N$4,1))</f>
        <v>0</v>
      </c>
      <c r="O170" s="2">
        <f>SUMIFS(Data[Value],Data[Account],$C170,Data[Date],"&gt;="&amp;O$4,Data[Date],"&lt;"&amp;EDATE(O$4,1))</f>
        <v>0</v>
      </c>
      <c r="P170" s="2">
        <f>SUMIFS(Data[Value],Data[Account],$C170,Data[Date],"&gt;="&amp;P$4,Data[Date],"&lt;"&amp;EDATE(P$4,1))</f>
        <v>0</v>
      </c>
      <c r="Q170" s="2">
        <f>SUMIFS(Data[Value],Data[Account],$C170,Data[Date],"&gt;="&amp;Q$4,Data[Date],"&lt;"&amp;EDATE(Q$4,1))</f>
        <v>0</v>
      </c>
      <c r="R170" s="2">
        <f>SUMIFS(Data[Value],Data[Account],$C170,Data[Date],"&gt;="&amp;R$4,Data[Date],"&lt;"&amp;EDATE(R$4,1))</f>
        <v>0</v>
      </c>
      <c r="S170" s="2">
        <f>SUMIFS(Data[Value],Data[Account],$C170,Data[Date],"&gt;="&amp;S$4,Data[Date],"&lt;"&amp;EDATE(S$4,1))</f>
        <v>0</v>
      </c>
      <c r="T170" s="2">
        <f>SUMIFS(Data[Value],Data[Account],$C170,Data[Date],"&gt;="&amp;T$4,Data[Date],"&lt;"&amp;EDATE(T$4,1))</f>
        <v>0</v>
      </c>
      <c r="U170" s="2">
        <f>SUMIFS(Data[Value],Data[Account],$C170,Data[Date],"&gt;="&amp;U$4,Data[Date],"&lt;"&amp;EDATE(U$4,1))</f>
        <v>0</v>
      </c>
      <c r="V170" s="2">
        <f>SUMIFS(Data[Value],Data[Account],$C170,Data[Date],"&gt;="&amp;V$4,Data[Date],"&lt;"&amp;EDATE(V$4,1))</f>
        <v>0</v>
      </c>
      <c r="W170" s="2">
        <f>SUMIFS(Data[Value],Data[Account],$C170,Data[Date],"&gt;="&amp;W$4,Data[Date],"&lt;"&amp;EDATE(W$4,1))</f>
        <v>0</v>
      </c>
      <c r="X170" s="2">
        <f>SUMIFS(Data[Value],Data[Account],$C170,Data[Date],"&gt;="&amp;X$4,Data[Date],"&lt;"&amp;EDATE(X$4,1))</f>
        <v>0</v>
      </c>
      <c r="Y170" s="2">
        <f>SUMIFS(Data[Value],Data[Account],$C170,Data[Date],"&gt;="&amp;Y$4,Data[Date],"&lt;"&amp;EDATE(Y$4,1))</f>
        <v>0</v>
      </c>
      <c r="Z170" s="2">
        <f>SUMIFS(Data[Value],Data[Account],$C170,Data[Date],"&gt;="&amp;Z$4,Data[Date],"&lt;"&amp;EDATE(Z$4,1))</f>
        <v>0</v>
      </c>
      <c r="AA170" s="2">
        <f>SUMIFS(Data[Value],Data[Account],$C170,Data[Date],"&gt;="&amp;AA$4,Data[Date],"&lt;"&amp;EDATE(AA$4,1))</f>
        <v>0</v>
      </c>
      <c r="AB170" s="2">
        <f>SUMIFS(Data[Value],Data[Account],$C170,Data[Date],"&gt;="&amp;AB$4,Data[Date],"&lt;"&amp;EDATE(AB$4,1))</f>
        <v>0</v>
      </c>
    </row>
    <row r="171" spans="2:28" x14ac:dyDescent="0.25">
      <c r="B171" s="3">
        <f>OrdersByAcc!B171</f>
        <v>167</v>
      </c>
      <c r="C171" t="str">
        <f>OrdersByAcc!C171</f>
        <v/>
      </c>
      <c r="D171" s="2">
        <f t="shared" si="2"/>
        <v>0</v>
      </c>
      <c r="E171" s="2">
        <f>SUMIFS(Data[Value],Data[Account],$C171,Data[Date],"&gt;="&amp;E$4,Data[Date],"&lt;"&amp;EDATE(E$4,1))</f>
        <v>0</v>
      </c>
      <c r="F171" s="2">
        <f>SUMIFS(Data[Value],Data[Account],$C171,Data[Date],"&gt;="&amp;F$4,Data[Date],"&lt;"&amp;EDATE(F$4,1))</f>
        <v>0</v>
      </c>
      <c r="G171" s="2">
        <f>SUMIFS(Data[Value],Data[Account],$C171,Data[Date],"&gt;="&amp;G$4,Data[Date],"&lt;"&amp;EDATE(G$4,1))</f>
        <v>0</v>
      </c>
      <c r="H171" s="2">
        <f>SUMIFS(Data[Value],Data[Account],$C171,Data[Date],"&gt;="&amp;H$4,Data[Date],"&lt;"&amp;EDATE(H$4,1))</f>
        <v>0</v>
      </c>
      <c r="I171" s="2">
        <f>SUMIFS(Data[Value],Data[Account],$C171,Data[Date],"&gt;="&amp;I$4,Data[Date],"&lt;"&amp;EDATE(I$4,1))</f>
        <v>0</v>
      </c>
      <c r="J171" s="2">
        <f>SUMIFS(Data[Value],Data[Account],$C171,Data[Date],"&gt;="&amp;J$4,Data[Date],"&lt;"&amp;EDATE(J$4,1))</f>
        <v>0</v>
      </c>
      <c r="K171" s="2">
        <f>SUMIFS(Data[Value],Data[Account],$C171,Data[Date],"&gt;="&amp;K$4,Data[Date],"&lt;"&amp;EDATE(K$4,1))</f>
        <v>0</v>
      </c>
      <c r="L171" s="2">
        <f>SUMIFS(Data[Value],Data[Account],$C171,Data[Date],"&gt;="&amp;L$4,Data[Date],"&lt;"&amp;EDATE(L$4,1))</f>
        <v>0</v>
      </c>
      <c r="M171" s="2">
        <f>SUMIFS(Data[Value],Data[Account],$C171,Data[Date],"&gt;="&amp;M$4,Data[Date],"&lt;"&amp;EDATE(M$4,1))</f>
        <v>0</v>
      </c>
      <c r="N171" s="2">
        <f>SUMIFS(Data[Value],Data[Account],$C171,Data[Date],"&gt;="&amp;N$4,Data[Date],"&lt;"&amp;EDATE(N$4,1))</f>
        <v>0</v>
      </c>
      <c r="O171" s="2">
        <f>SUMIFS(Data[Value],Data[Account],$C171,Data[Date],"&gt;="&amp;O$4,Data[Date],"&lt;"&amp;EDATE(O$4,1))</f>
        <v>0</v>
      </c>
      <c r="P171" s="2">
        <f>SUMIFS(Data[Value],Data[Account],$C171,Data[Date],"&gt;="&amp;P$4,Data[Date],"&lt;"&amp;EDATE(P$4,1))</f>
        <v>0</v>
      </c>
      <c r="Q171" s="2">
        <f>SUMIFS(Data[Value],Data[Account],$C171,Data[Date],"&gt;="&amp;Q$4,Data[Date],"&lt;"&amp;EDATE(Q$4,1))</f>
        <v>0</v>
      </c>
      <c r="R171" s="2">
        <f>SUMIFS(Data[Value],Data[Account],$C171,Data[Date],"&gt;="&amp;R$4,Data[Date],"&lt;"&amp;EDATE(R$4,1))</f>
        <v>0</v>
      </c>
      <c r="S171" s="2">
        <f>SUMIFS(Data[Value],Data[Account],$C171,Data[Date],"&gt;="&amp;S$4,Data[Date],"&lt;"&amp;EDATE(S$4,1))</f>
        <v>0</v>
      </c>
      <c r="T171" s="2">
        <f>SUMIFS(Data[Value],Data[Account],$C171,Data[Date],"&gt;="&amp;T$4,Data[Date],"&lt;"&amp;EDATE(T$4,1))</f>
        <v>0</v>
      </c>
      <c r="U171" s="2">
        <f>SUMIFS(Data[Value],Data[Account],$C171,Data[Date],"&gt;="&amp;U$4,Data[Date],"&lt;"&amp;EDATE(U$4,1))</f>
        <v>0</v>
      </c>
      <c r="V171" s="2">
        <f>SUMIFS(Data[Value],Data[Account],$C171,Data[Date],"&gt;="&amp;V$4,Data[Date],"&lt;"&amp;EDATE(V$4,1))</f>
        <v>0</v>
      </c>
      <c r="W171" s="2">
        <f>SUMIFS(Data[Value],Data[Account],$C171,Data[Date],"&gt;="&amp;W$4,Data[Date],"&lt;"&amp;EDATE(W$4,1))</f>
        <v>0</v>
      </c>
      <c r="X171" s="2">
        <f>SUMIFS(Data[Value],Data[Account],$C171,Data[Date],"&gt;="&amp;X$4,Data[Date],"&lt;"&amp;EDATE(X$4,1))</f>
        <v>0</v>
      </c>
      <c r="Y171" s="2">
        <f>SUMIFS(Data[Value],Data[Account],$C171,Data[Date],"&gt;="&amp;Y$4,Data[Date],"&lt;"&amp;EDATE(Y$4,1))</f>
        <v>0</v>
      </c>
      <c r="Z171" s="2">
        <f>SUMIFS(Data[Value],Data[Account],$C171,Data[Date],"&gt;="&amp;Z$4,Data[Date],"&lt;"&amp;EDATE(Z$4,1))</f>
        <v>0</v>
      </c>
      <c r="AA171" s="2">
        <f>SUMIFS(Data[Value],Data[Account],$C171,Data[Date],"&gt;="&amp;AA$4,Data[Date],"&lt;"&amp;EDATE(AA$4,1))</f>
        <v>0</v>
      </c>
      <c r="AB171" s="2">
        <f>SUMIFS(Data[Value],Data[Account],$C171,Data[Date],"&gt;="&amp;AB$4,Data[Date],"&lt;"&amp;EDATE(AB$4,1))</f>
        <v>0</v>
      </c>
    </row>
    <row r="172" spans="2:28" x14ac:dyDescent="0.25">
      <c r="B172" s="3">
        <f>OrdersByAcc!B172</f>
        <v>168</v>
      </c>
      <c r="C172" t="str">
        <f>OrdersByAcc!C172</f>
        <v/>
      </c>
      <c r="D172" s="2">
        <f t="shared" si="2"/>
        <v>0</v>
      </c>
      <c r="E172" s="2">
        <f>SUMIFS(Data[Value],Data[Account],$C172,Data[Date],"&gt;="&amp;E$4,Data[Date],"&lt;"&amp;EDATE(E$4,1))</f>
        <v>0</v>
      </c>
      <c r="F172" s="2">
        <f>SUMIFS(Data[Value],Data[Account],$C172,Data[Date],"&gt;="&amp;F$4,Data[Date],"&lt;"&amp;EDATE(F$4,1))</f>
        <v>0</v>
      </c>
      <c r="G172" s="2">
        <f>SUMIFS(Data[Value],Data[Account],$C172,Data[Date],"&gt;="&amp;G$4,Data[Date],"&lt;"&amp;EDATE(G$4,1))</f>
        <v>0</v>
      </c>
      <c r="H172" s="2">
        <f>SUMIFS(Data[Value],Data[Account],$C172,Data[Date],"&gt;="&amp;H$4,Data[Date],"&lt;"&amp;EDATE(H$4,1))</f>
        <v>0</v>
      </c>
      <c r="I172" s="2">
        <f>SUMIFS(Data[Value],Data[Account],$C172,Data[Date],"&gt;="&amp;I$4,Data[Date],"&lt;"&amp;EDATE(I$4,1))</f>
        <v>0</v>
      </c>
      <c r="J172" s="2">
        <f>SUMIFS(Data[Value],Data[Account],$C172,Data[Date],"&gt;="&amp;J$4,Data[Date],"&lt;"&amp;EDATE(J$4,1))</f>
        <v>0</v>
      </c>
      <c r="K172" s="2">
        <f>SUMIFS(Data[Value],Data[Account],$C172,Data[Date],"&gt;="&amp;K$4,Data[Date],"&lt;"&amp;EDATE(K$4,1))</f>
        <v>0</v>
      </c>
      <c r="L172" s="2">
        <f>SUMIFS(Data[Value],Data[Account],$C172,Data[Date],"&gt;="&amp;L$4,Data[Date],"&lt;"&amp;EDATE(L$4,1))</f>
        <v>0</v>
      </c>
      <c r="M172" s="2">
        <f>SUMIFS(Data[Value],Data[Account],$C172,Data[Date],"&gt;="&amp;M$4,Data[Date],"&lt;"&amp;EDATE(M$4,1))</f>
        <v>0</v>
      </c>
      <c r="N172" s="2">
        <f>SUMIFS(Data[Value],Data[Account],$C172,Data[Date],"&gt;="&amp;N$4,Data[Date],"&lt;"&amp;EDATE(N$4,1))</f>
        <v>0</v>
      </c>
      <c r="O172" s="2">
        <f>SUMIFS(Data[Value],Data[Account],$C172,Data[Date],"&gt;="&amp;O$4,Data[Date],"&lt;"&amp;EDATE(O$4,1))</f>
        <v>0</v>
      </c>
      <c r="P172" s="2">
        <f>SUMIFS(Data[Value],Data[Account],$C172,Data[Date],"&gt;="&amp;P$4,Data[Date],"&lt;"&amp;EDATE(P$4,1))</f>
        <v>0</v>
      </c>
      <c r="Q172" s="2">
        <f>SUMIFS(Data[Value],Data[Account],$C172,Data[Date],"&gt;="&amp;Q$4,Data[Date],"&lt;"&amp;EDATE(Q$4,1))</f>
        <v>0</v>
      </c>
      <c r="R172" s="2">
        <f>SUMIFS(Data[Value],Data[Account],$C172,Data[Date],"&gt;="&amp;R$4,Data[Date],"&lt;"&amp;EDATE(R$4,1))</f>
        <v>0</v>
      </c>
      <c r="S172" s="2">
        <f>SUMIFS(Data[Value],Data[Account],$C172,Data[Date],"&gt;="&amp;S$4,Data[Date],"&lt;"&amp;EDATE(S$4,1))</f>
        <v>0</v>
      </c>
      <c r="T172" s="2">
        <f>SUMIFS(Data[Value],Data[Account],$C172,Data[Date],"&gt;="&amp;T$4,Data[Date],"&lt;"&amp;EDATE(T$4,1))</f>
        <v>0</v>
      </c>
      <c r="U172" s="2">
        <f>SUMIFS(Data[Value],Data[Account],$C172,Data[Date],"&gt;="&amp;U$4,Data[Date],"&lt;"&amp;EDATE(U$4,1))</f>
        <v>0</v>
      </c>
      <c r="V172" s="2">
        <f>SUMIFS(Data[Value],Data[Account],$C172,Data[Date],"&gt;="&amp;V$4,Data[Date],"&lt;"&amp;EDATE(V$4,1))</f>
        <v>0</v>
      </c>
      <c r="W172" s="2">
        <f>SUMIFS(Data[Value],Data[Account],$C172,Data[Date],"&gt;="&amp;W$4,Data[Date],"&lt;"&amp;EDATE(W$4,1))</f>
        <v>0</v>
      </c>
      <c r="X172" s="2">
        <f>SUMIFS(Data[Value],Data[Account],$C172,Data[Date],"&gt;="&amp;X$4,Data[Date],"&lt;"&amp;EDATE(X$4,1))</f>
        <v>0</v>
      </c>
      <c r="Y172" s="2">
        <f>SUMIFS(Data[Value],Data[Account],$C172,Data[Date],"&gt;="&amp;Y$4,Data[Date],"&lt;"&amp;EDATE(Y$4,1))</f>
        <v>0</v>
      </c>
      <c r="Z172" s="2">
        <f>SUMIFS(Data[Value],Data[Account],$C172,Data[Date],"&gt;="&amp;Z$4,Data[Date],"&lt;"&amp;EDATE(Z$4,1))</f>
        <v>0</v>
      </c>
      <c r="AA172" s="2">
        <f>SUMIFS(Data[Value],Data[Account],$C172,Data[Date],"&gt;="&amp;AA$4,Data[Date],"&lt;"&amp;EDATE(AA$4,1))</f>
        <v>0</v>
      </c>
      <c r="AB172" s="2">
        <f>SUMIFS(Data[Value],Data[Account],$C172,Data[Date],"&gt;="&amp;AB$4,Data[Date],"&lt;"&amp;EDATE(AB$4,1))</f>
        <v>0</v>
      </c>
    </row>
    <row r="173" spans="2:28" x14ac:dyDescent="0.25">
      <c r="B173" s="3">
        <f>OrdersByAcc!B173</f>
        <v>169</v>
      </c>
      <c r="C173" t="str">
        <f>OrdersByAcc!C173</f>
        <v/>
      </c>
      <c r="D173" s="2">
        <f t="shared" si="2"/>
        <v>0</v>
      </c>
      <c r="E173" s="2">
        <f>SUMIFS(Data[Value],Data[Account],$C173,Data[Date],"&gt;="&amp;E$4,Data[Date],"&lt;"&amp;EDATE(E$4,1))</f>
        <v>0</v>
      </c>
      <c r="F173" s="2">
        <f>SUMIFS(Data[Value],Data[Account],$C173,Data[Date],"&gt;="&amp;F$4,Data[Date],"&lt;"&amp;EDATE(F$4,1))</f>
        <v>0</v>
      </c>
      <c r="G173" s="2">
        <f>SUMIFS(Data[Value],Data[Account],$C173,Data[Date],"&gt;="&amp;G$4,Data[Date],"&lt;"&amp;EDATE(G$4,1))</f>
        <v>0</v>
      </c>
      <c r="H173" s="2">
        <f>SUMIFS(Data[Value],Data[Account],$C173,Data[Date],"&gt;="&amp;H$4,Data[Date],"&lt;"&amp;EDATE(H$4,1))</f>
        <v>0</v>
      </c>
      <c r="I173" s="2">
        <f>SUMIFS(Data[Value],Data[Account],$C173,Data[Date],"&gt;="&amp;I$4,Data[Date],"&lt;"&amp;EDATE(I$4,1))</f>
        <v>0</v>
      </c>
      <c r="J173" s="2">
        <f>SUMIFS(Data[Value],Data[Account],$C173,Data[Date],"&gt;="&amp;J$4,Data[Date],"&lt;"&amp;EDATE(J$4,1))</f>
        <v>0</v>
      </c>
      <c r="K173" s="2">
        <f>SUMIFS(Data[Value],Data[Account],$C173,Data[Date],"&gt;="&amp;K$4,Data[Date],"&lt;"&amp;EDATE(K$4,1))</f>
        <v>0</v>
      </c>
      <c r="L173" s="2">
        <f>SUMIFS(Data[Value],Data[Account],$C173,Data[Date],"&gt;="&amp;L$4,Data[Date],"&lt;"&amp;EDATE(L$4,1))</f>
        <v>0</v>
      </c>
      <c r="M173" s="2">
        <f>SUMIFS(Data[Value],Data[Account],$C173,Data[Date],"&gt;="&amp;M$4,Data[Date],"&lt;"&amp;EDATE(M$4,1))</f>
        <v>0</v>
      </c>
      <c r="N173" s="2">
        <f>SUMIFS(Data[Value],Data[Account],$C173,Data[Date],"&gt;="&amp;N$4,Data[Date],"&lt;"&amp;EDATE(N$4,1))</f>
        <v>0</v>
      </c>
      <c r="O173" s="2">
        <f>SUMIFS(Data[Value],Data[Account],$C173,Data[Date],"&gt;="&amp;O$4,Data[Date],"&lt;"&amp;EDATE(O$4,1))</f>
        <v>0</v>
      </c>
      <c r="P173" s="2">
        <f>SUMIFS(Data[Value],Data[Account],$C173,Data[Date],"&gt;="&amp;P$4,Data[Date],"&lt;"&amp;EDATE(P$4,1))</f>
        <v>0</v>
      </c>
      <c r="Q173" s="2">
        <f>SUMIFS(Data[Value],Data[Account],$C173,Data[Date],"&gt;="&amp;Q$4,Data[Date],"&lt;"&amp;EDATE(Q$4,1))</f>
        <v>0</v>
      </c>
      <c r="R173" s="2">
        <f>SUMIFS(Data[Value],Data[Account],$C173,Data[Date],"&gt;="&amp;R$4,Data[Date],"&lt;"&amp;EDATE(R$4,1))</f>
        <v>0</v>
      </c>
      <c r="S173" s="2">
        <f>SUMIFS(Data[Value],Data[Account],$C173,Data[Date],"&gt;="&amp;S$4,Data[Date],"&lt;"&amp;EDATE(S$4,1))</f>
        <v>0</v>
      </c>
      <c r="T173" s="2">
        <f>SUMIFS(Data[Value],Data[Account],$C173,Data[Date],"&gt;="&amp;T$4,Data[Date],"&lt;"&amp;EDATE(T$4,1))</f>
        <v>0</v>
      </c>
      <c r="U173" s="2">
        <f>SUMIFS(Data[Value],Data[Account],$C173,Data[Date],"&gt;="&amp;U$4,Data[Date],"&lt;"&amp;EDATE(U$4,1))</f>
        <v>0</v>
      </c>
      <c r="V173" s="2">
        <f>SUMIFS(Data[Value],Data[Account],$C173,Data[Date],"&gt;="&amp;V$4,Data[Date],"&lt;"&amp;EDATE(V$4,1))</f>
        <v>0</v>
      </c>
      <c r="W173" s="2">
        <f>SUMIFS(Data[Value],Data[Account],$C173,Data[Date],"&gt;="&amp;W$4,Data[Date],"&lt;"&amp;EDATE(W$4,1))</f>
        <v>0</v>
      </c>
      <c r="X173" s="2">
        <f>SUMIFS(Data[Value],Data[Account],$C173,Data[Date],"&gt;="&amp;X$4,Data[Date],"&lt;"&amp;EDATE(X$4,1))</f>
        <v>0</v>
      </c>
      <c r="Y173" s="2">
        <f>SUMIFS(Data[Value],Data[Account],$C173,Data[Date],"&gt;="&amp;Y$4,Data[Date],"&lt;"&amp;EDATE(Y$4,1))</f>
        <v>0</v>
      </c>
      <c r="Z173" s="2">
        <f>SUMIFS(Data[Value],Data[Account],$C173,Data[Date],"&gt;="&amp;Z$4,Data[Date],"&lt;"&amp;EDATE(Z$4,1))</f>
        <v>0</v>
      </c>
      <c r="AA173" s="2">
        <f>SUMIFS(Data[Value],Data[Account],$C173,Data[Date],"&gt;="&amp;AA$4,Data[Date],"&lt;"&amp;EDATE(AA$4,1))</f>
        <v>0</v>
      </c>
      <c r="AB173" s="2">
        <f>SUMIFS(Data[Value],Data[Account],$C173,Data[Date],"&gt;="&amp;AB$4,Data[Date],"&lt;"&amp;EDATE(AB$4,1))</f>
        <v>0</v>
      </c>
    </row>
    <row r="174" spans="2:28" x14ac:dyDescent="0.25">
      <c r="B174" s="3">
        <f>OrdersByAcc!B174</f>
        <v>170</v>
      </c>
      <c r="C174" t="str">
        <f>OrdersByAcc!C174</f>
        <v/>
      </c>
      <c r="D174" s="2">
        <f t="shared" si="2"/>
        <v>0</v>
      </c>
      <c r="E174" s="2">
        <f>SUMIFS(Data[Value],Data[Account],$C174,Data[Date],"&gt;="&amp;E$4,Data[Date],"&lt;"&amp;EDATE(E$4,1))</f>
        <v>0</v>
      </c>
      <c r="F174" s="2">
        <f>SUMIFS(Data[Value],Data[Account],$C174,Data[Date],"&gt;="&amp;F$4,Data[Date],"&lt;"&amp;EDATE(F$4,1))</f>
        <v>0</v>
      </c>
      <c r="G174" s="2">
        <f>SUMIFS(Data[Value],Data[Account],$C174,Data[Date],"&gt;="&amp;G$4,Data[Date],"&lt;"&amp;EDATE(G$4,1))</f>
        <v>0</v>
      </c>
      <c r="H174" s="2">
        <f>SUMIFS(Data[Value],Data[Account],$C174,Data[Date],"&gt;="&amp;H$4,Data[Date],"&lt;"&amp;EDATE(H$4,1))</f>
        <v>0</v>
      </c>
      <c r="I174" s="2">
        <f>SUMIFS(Data[Value],Data[Account],$C174,Data[Date],"&gt;="&amp;I$4,Data[Date],"&lt;"&amp;EDATE(I$4,1))</f>
        <v>0</v>
      </c>
      <c r="J174" s="2">
        <f>SUMIFS(Data[Value],Data[Account],$C174,Data[Date],"&gt;="&amp;J$4,Data[Date],"&lt;"&amp;EDATE(J$4,1))</f>
        <v>0</v>
      </c>
      <c r="K174" s="2">
        <f>SUMIFS(Data[Value],Data[Account],$C174,Data[Date],"&gt;="&amp;K$4,Data[Date],"&lt;"&amp;EDATE(K$4,1))</f>
        <v>0</v>
      </c>
      <c r="L174" s="2">
        <f>SUMIFS(Data[Value],Data[Account],$C174,Data[Date],"&gt;="&amp;L$4,Data[Date],"&lt;"&amp;EDATE(L$4,1))</f>
        <v>0</v>
      </c>
      <c r="M174" s="2">
        <f>SUMIFS(Data[Value],Data[Account],$C174,Data[Date],"&gt;="&amp;M$4,Data[Date],"&lt;"&amp;EDATE(M$4,1))</f>
        <v>0</v>
      </c>
      <c r="N174" s="2">
        <f>SUMIFS(Data[Value],Data[Account],$C174,Data[Date],"&gt;="&amp;N$4,Data[Date],"&lt;"&amp;EDATE(N$4,1))</f>
        <v>0</v>
      </c>
      <c r="O174" s="2">
        <f>SUMIFS(Data[Value],Data[Account],$C174,Data[Date],"&gt;="&amp;O$4,Data[Date],"&lt;"&amp;EDATE(O$4,1))</f>
        <v>0</v>
      </c>
      <c r="P174" s="2">
        <f>SUMIFS(Data[Value],Data[Account],$C174,Data[Date],"&gt;="&amp;P$4,Data[Date],"&lt;"&amp;EDATE(P$4,1))</f>
        <v>0</v>
      </c>
      <c r="Q174" s="2">
        <f>SUMIFS(Data[Value],Data[Account],$C174,Data[Date],"&gt;="&amp;Q$4,Data[Date],"&lt;"&amp;EDATE(Q$4,1))</f>
        <v>0</v>
      </c>
      <c r="R174" s="2">
        <f>SUMIFS(Data[Value],Data[Account],$C174,Data[Date],"&gt;="&amp;R$4,Data[Date],"&lt;"&amp;EDATE(R$4,1))</f>
        <v>0</v>
      </c>
      <c r="S174" s="2">
        <f>SUMIFS(Data[Value],Data[Account],$C174,Data[Date],"&gt;="&amp;S$4,Data[Date],"&lt;"&amp;EDATE(S$4,1))</f>
        <v>0</v>
      </c>
      <c r="T174" s="2">
        <f>SUMIFS(Data[Value],Data[Account],$C174,Data[Date],"&gt;="&amp;T$4,Data[Date],"&lt;"&amp;EDATE(T$4,1))</f>
        <v>0</v>
      </c>
      <c r="U174" s="2">
        <f>SUMIFS(Data[Value],Data[Account],$C174,Data[Date],"&gt;="&amp;U$4,Data[Date],"&lt;"&amp;EDATE(U$4,1))</f>
        <v>0</v>
      </c>
      <c r="V174" s="2">
        <f>SUMIFS(Data[Value],Data[Account],$C174,Data[Date],"&gt;="&amp;V$4,Data[Date],"&lt;"&amp;EDATE(V$4,1))</f>
        <v>0</v>
      </c>
      <c r="W174" s="2">
        <f>SUMIFS(Data[Value],Data[Account],$C174,Data[Date],"&gt;="&amp;W$4,Data[Date],"&lt;"&amp;EDATE(W$4,1))</f>
        <v>0</v>
      </c>
      <c r="X174" s="2">
        <f>SUMIFS(Data[Value],Data[Account],$C174,Data[Date],"&gt;="&amp;X$4,Data[Date],"&lt;"&amp;EDATE(X$4,1))</f>
        <v>0</v>
      </c>
      <c r="Y174" s="2">
        <f>SUMIFS(Data[Value],Data[Account],$C174,Data[Date],"&gt;="&amp;Y$4,Data[Date],"&lt;"&amp;EDATE(Y$4,1))</f>
        <v>0</v>
      </c>
      <c r="Z174" s="2">
        <f>SUMIFS(Data[Value],Data[Account],$C174,Data[Date],"&gt;="&amp;Z$4,Data[Date],"&lt;"&amp;EDATE(Z$4,1))</f>
        <v>0</v>
      </c>
      <c r="AA174" s="2">
        <f>SUMIFS(Data[Value],Data[Account],$C174,Data[Date],"&gt;="&amp;AA$4,Data[Date],"&lt;"&amp;EDATE(AA$4,1))</f>
        <v>0</v>
      </c>
      <c r="AB174" s="2">
        <f>SUMIFS(Data[Value],Data[Account],$C174,Data[Date],"&gt;="&amp;AB$4,Data[Date],"&lt;"&amp;EDATE(AB$4,1))</f>
        <v>0</v>
      </c>
    </row>
    <row r="175" spans="2:28" x14ac:dyDescent="0.25">
      <c r="B175" s="3">
        <f>OrdersByAcc!B175</f>
        <v>171</v>
      </c>
      <c r="C175" t="str">
        <f>OrdersByAcc!C175</f>
        <v/>
      </c>
      <c r="D175" s="2">
        <f t="shared" si="2"/>
        <v>0</v>
      </c>
      <c r="E175" s="2">
        <f>SUMIFS(Data[Value],Data[Account],$C175,Data[Date],"&gt;="&amp;E$4,Data[Date],"&lt;"&amp;EDATE(E$4,1))</f>
        <v>0</v>
      </c>
      <c r="F175" s="2">
        <f>SUMIFS(Data[Value],Data[Account],$C175,Data[Date],"&gt;="&amp;F$4,Data[Date],"&lt;"&amp;EDATE(F$4,1))</f>
        <v>0</v>
      </c>
      <c r="G175" s="2">
        <f>SUMIFS(Data[Value],Data[Account],$C175,Data[Date],"&gt;="&amp;G$4,Data[Date],"&lt;"&amp;EDATE(G$4,1))</f>
        <v>0</v>
      </c>
      <c r="H175" s="2">
        <f>SUMIFS(Data[Value],Data[Account],$C175,Data[Date],"&gt;="&amp;H$4,Data[Date],"&lt;"&amp;EDATE(H$4,1))</f>
        <v>0</v>
      </c>
      <c r="I175" s="2">
        <f>SUMIFS(Data[Value],Data[Account],$C175,Data[Date],"&gt;="&amp;I$4,Data[Date],"&lt;"&amp;EDATE(I$4,1))</f>
        <v>0</v>
      </c>
      <c r="J175" s="2">
        <f>SUMIFS(Data[Value],Data[Account],$C175,Data[Date],"&gt;="&amp;J$4,Data[Date],"&lt;"&amp;EDATE(J$4,1))</f>
        <v>0</v>
      </c>
      <c r="K175" s="2">
        <f>SUMIFS(Data[Value],Data[Account],$C175,Data[Date],"&gt;="&amp;K$4,Data[Date],"&lt;"&amp;EDATE(K$4,1))</f>
        <v>0</v>
      </c>
      <c r="L175" s="2">
        <f>SUMIFS(Data[Value],Data[Account],$C175,Data[Date],"&gt;="&amp;L$4,Data[Date],"&lt;"&amp;EDATE(L$4,1))</f>
        <v>0</v>
      </c>
      <c r="M175" s="2">
        <f>SUMIFS(Data[Value],Data[Account],$C175,Data[Date],"&gt;="&amp;M$4,Data[Date],"&lt;"&amp;EDATE(M$4,1))</f>
        <v>0</v>
      </c>
      <c r="N175" s="2">
        <f>SUMIFS(Data[Value],Data[Account],$C175,Data[Date],"&gt;="&amp;N$4,Data[Date],"&lt;"&amp;EDATE(N$4,1))</f>
        <v>0</v>
      </c>
      <c r="O175" s="2">
        <f>SUMIFS(Data[Value],Data[Account],$C175,Data[Date],"&gt;="&amp;O$4,Data[Date],"&lt;"&amp;EDATE(O$4,1))</f>
        <v>0</v>
      </c>
      <c r="P175" s="2">
        <f>SUMIFS(Data[Value],Data[Account],$C175,Data[Date],"&gt;="&amp;P$4,Data[Date],"&lt;"&amp;EDATE(P$4,1))</f>
        <v>0</v>
      </c>
      <c r="Q175" s="2">
        <f>SUMIFS(Data[Value],Data[Account],$C175,Data[Date],"&gt;="&amp;Q$4,Data[Date],"&lt;"&amp;EDATE(Q$4,1))</f>
        <v>0</v>
      </c>
      <c r="R175" s="2">
        <f>SUMIFS(Data[Value],Data[Account],$C175,Data[Date],"&gt;="&amp;R$4,Data[Date],"&lt;"&amp;EDATE(R$4,1))</f>
        <v>0</v>
      </c>
      <c r="S175" s="2">
        <f>SUMIFS(Data[Value],Data[Account],$C175,Data[Date],"&gt;="&amp;S$4,Data[Date],"&lt;"&amp;EDATE(S$4,1))</f>
        <v>0</v>
      </c>
      <c r="T175" s="2">
        <f>SUMIFS(Data[Value],Data[Account],$C175,Data[Date],"&gt;="&amp;T$4,Data[Date],"&lt;"&amp;EDATE(T$4,1))</f>
        <v>0</v>
      </c>
      <c r="U175" s="2">
        <f>SUMIFS(Data[Value],Data[Account],$C175,Data[Date],"&gt;="&amp;U$4,Data[Date],"&lt;"&amp;EDATE(U$4,1))</f>
        <v>0</v>
      </c>
      <c r="V175" s="2">
        <f>SUMIFS(Data[Value],Data[Account],$C175,Data[Date],"&gt;="&amp;V$4,Data[Date],"&lt;"&amp;EDATE(V$4,1))</f>
        <v>0</v>
      </c>
      <c r="W175" s="2">
        <f>SUMIFS(Data[Value],Data[Account],$C175,Data[Date],"&gt;="&amp;W$4,Data[Date],"&lt;"&amp;EDATE(W$4,1))</f>
        <v>0</v>
      </c>
      <c r="X175" s="2">
        <f>SUMIFS(Data[Value],Data[Account],$C175,Data[Date],"&gt;="&amp;X$4,Data[Date],"&lt;"&amp;EDATE(X$4,1))</f>
        <v>0</v>
      </c>
      <c r="Y175" s="2">
        <f>SUMIFS(Data[Value],Data[Account],$C175,Data[Date],"&gt;="&amp;Y$4,Data[Date],"&lt;"&amp;EDATE(Y$4,1))</f>
        <v>0</v>
      </c>
      <c r="Z175" s="2">
        <f>SUMIFS(Data[Value],Data[Account],$C175,Data[Date],"&gt;="&amp;Z$4,Data[Date],"&lt;"&amp;EDATE(Z$4,1))</f>
        <v>0</v>
      </c>
      <c r="AA175" s="2">
        <f>SUMIFS(Data[Value],Data[Account],$C175,Data[Date],"&gt;="&amp;AA$4,Data[Date],"&lt;"&amp;EDATE(AA$4,1))</f>
        <v>0</v>
      </c>
      <c r="AB175" s="2">
        <f>SUMIFS(Data[Value],Data[Account],$C175,Data[Date],"&gt;="&amp;AB$4,Data[Date],"&lt;"&amp;EDATE(AB$4,1))</f>
        <v>0</v>
      </c>
    </row>
    <row r="176" spans="2:28" x14ac:dyDescent="0.25">
      <c r="B176" s="3">
        <f>OrdersByAcc!B176</f>
        <v>172</v>
      </c>
      <c r="C176" t="str">
        <f>OrdersByAcc!C176</f>
        <v/>
      </c>
      <c r="D176" s="2">
        <f t="shared" si="2"/>
        <v>0</v>
      </c>
      <c r="E176" s="2">
        <f>SUMIFS(Data[Value],Data[Account],$C176,Data[Date],"&gt;="&amp;E$4,Data[Date],"&lt;"&amp;EDATE(E$4,1))</f>
        <v>0</v>
      </c>
      <c r="F176" s="2">
        <f>SUMIFS(Data[Value],Data[Account],$C176,Data[Date],"&gt;="&amp;F$4,Data[Date],"&lt;"&amp;EDATE(F$4,1))</f>
        <v>0</v>
      </c>
      <c r="G176" s="2">
        <f>SUMIFS(Data[Value],Data[Account],$C176,Data[Date],"&gt;="&amp;G$4,Data[Date],"&lt;"&amp;EDATE(G$4,1))</f>
        <v>0</v>
      </c>
      <c r="H176" s="2">
        <f>SUMIFS(Data[Value],Data[Account],$C176,Data[Date],"&gt;="&amp;H$4,Data[Date],"&lt;"&amp;EDATE(H$4,1))</f>
        <v>0</v>
      </c>
      <c r="I176" s="2">
        <f>SUMIFS(Data[Value],Data[Account],$C176,Data[Date],"&gt;="&amp;I$4,Data[Date],"&lt;"&amp;EDATE(I$4,1))</f>
        <v>0</v>
      </c>
      <c r="J176" s="2">
        <f>SUMIFS(Data[Value],Data[Account],$C176,Data[Date],"&gt;="&amp;J$4,Data[Date],"&lt;"&amp;EDATE(J$4,1))</f>
        <v>0</v>
      </c>
      <c r="K176" s="2">
        <f>SUMIFS(Data[Value],Data[Account],$C176,Data[Date],"&gt;="&amp;K$4,Data[Date],"&lt;"&amp;EDATE(K$4,1))</f>
        <v>0</v>
      </c>
      <c r="L176" s="2">
        <f>SUMIFS(Data[Value],Data[Account],$C176,Data[Date],"&gt;="&amp;L$4,Data[Date],"&lt;"&amp;EDATE(L$4,1))</f>
        <v>0</v>
      </c>
      <c r="M176" s="2">
        <f>SUMIFS(Data[Value],Data[Account],$C176,Data[Date],"&gt;="&amp;M$4,Data[Date],"&lt;"&amp;EDATE(M$4,1))</f>
        <v>0</v>
      </c>
      <c r="N176" s="2">
        <f>SUMIFS(Data[Value],Data[Account],$C176,Data[Date],"&gt;="&amp;N$4,Data[Date],"&lt;"&amp;EDATE(N$4,1))</f>
        <v>0</v>
      </c>
      <c r="O176" s="2">
        <f>SUMIFS(Data[Value],Data[Account],$C176,Data[Date],"&gt;="&amp;O$4,Data[Date],"&lt;"&amp;EDATE(O$4,1))</f>
        <v>0</v>
      </c>
      <c r="P176" s="2">
        <f>SUMIFS(Data[Value],Data[Account],$C176,Data[Date],"&gt;="&amp;P$4,Data[Date],"&lt;"&amp;EDATE(P$4,1))</f>
        <v>0</v>
      </c>
      <c r="Q176" s="2">
        <f>SUMIFS(Data[Value],Data[Account],$C176,Data[Date],"&gt;="&amp;Q$4,Data[Date],"&lt;"&amp;EDATE(Q$4,1))</f>
        <v>0</v>
      </c>
      <c r="R176" s="2">
        <f>SUMIFS(Data[Value],Data[Account],$C176,Data[Date],"&gt;="&amp;R$4,Data[Date],"&lt;"&amp;EDATE(R$4,1))</f>
        <v>0</v>
      </c>
      <c r="S176" s="2">
        <f>SUMIFS(Data[Value],Data[Account],$C176,Data[Date],"&gt;="&amp;S$4,Data[Date],"&lt;"&amp;EDATE(S$4,1))</f>
        <v>0</v>
      </c>
      <c r="T176" s="2">
        <f>SUMIFS(Data[Value],Data[Account],$C176,Data[Date],"&gt;="&amp;T$4,Data[Date],"&lt;"&amp;EDATE(T$4,1))</f>
        <v>0</v>
      </c>
      <c r="U176" s="2">
        <f>SUMIFS(Data[Value],Data[Account],$C176,Data[Date],"&gt;="&amp;U$4,Data[Date],"&lt;"&amp;EDATE(U$4,1))</f>
        <v>0</v>
      </c>
      <c r="V176" s="2">
        <f>SUMIFS(Data[Value],Data[Account],$C176,Data[Date],"&gt;="&amp;V$4,Data[Date],"&lt;"&amp;EDATE(V$4,1))</f>
        <v>0</v>
      </c>
      <c r="W176" s="2">
        <f>SUMIFS(Data[Value],Data[Account],$C176,Data[Date],"&gt;="&amp;W$4,Data[Date],"&lt;"&amp;EDATE(W$4,1))</f>
        <v>0</v>
      </c>
      <c r="X176" s="2">
        <f>SUMIFS(Data[Value],Data[Account],$C176,Data[Date],"&gt;="&amp;X$4,Data[Date],"&lt;"&amp;EDATE(X$4,1))</f>
        <v>0</v>
      </c>
      <c r="Y176" s="2">
        <f>SUMIFS(Data[Value],Data[Account],$C176,Data[Date],"&gt;="&amp;Y$4,Data[Date],"&lt;"&amp;EDATE(Y$4,1))</f>
        <v>0</v>
      </c>
      <c r="Z176" s="2">
        <f>SUMIFS(Data[Value],Data[Account],$C176,Data[Date],"&gt;="&amp;Z$4,Data[Date],"&lt;"&amp;EDATE(Z$4,1))</f>
        <v>0</v>
      </c>
      <c r="AA176" s="2">
        <f>SUMIFS(Data[Value],Data[Account],$C176,Data[Date],"&gt;="&amp;AA$4,Data[Date],"&lt;"&amp;EDATE(AA$4,1))</f>
        <v>0</v>
      </c>
      <c r="AB176" s="2">
        <f>SUMIFS(Data[Value],Data[Account],$C176,Data[Date],"&gt;="&amp;AB$4,Data[Date],"&lt;"&amp;EDATE(AB$4,1))</f>
        <v>0</v>
      </c>
    </row>
    <row r="177" spans="2:28" x14ac:dyDescent="0.25">
      <c r="B177" s="3">
        <f>OrdersByAcc!B177</f>
        <v>173</v>
      </c>
      <c r="C177" t="str">
        <f>OrdersByAcc!C177</f>
        <v/>
      </c>
      <c r="D177" s="2">
        <f t="shared" si="2"/>
        <v>0</v>
      </c>
      <c r="E177" s="2">
        <f>SUMIFS(Data[Value],Data[Account],$C177,Data[Date],"&gt;="&amp;E$4,Data[Date],"&lt;"&amp;EDATE(E$4,1))</f>
        <v>0</v>
      </c>
      <c r="F177" s="2">
        <f>SUMIFS(Data[Value],Data[Account],$C177,Data[Date],"&gt;="&amp;F$4,Data[Date],"&lt;"&amp;EDATE(F$4,1))</f>
        <v>0</v>
      </c>
      <c r="G177" s="2">
        <f>SUMIFS(Data[Value],Data[Account],$C177,Data[Date],"&gt;="&amp;G$4,Data[Date],"&lt;"&amp;EDATE(G$4,1))</f>
        <v>0</v>
      </c>
      <c r="H177" s="2">
        <f>SUMIFS(Data[Value],Data[Account],$C177,Data[Date],"&gt;="&amp;H$4,Data[Date],"&lt;"&amp;EDATE(H$4,1))</f>
        <v>0</v>
      </c>
      <c r="I177" s="2">
        <f>SUMIFS(Data[Value],Data[Account],$C177,Data[Date],"&gt;="&amp;I$4,Data[Date],"&lt;"&amp;EDATE(I$4,1))</f>
        <v>0</v>
      </c>
      <c r="J177" s="2">
        <f>SUMIFS(Data[Value],Data[Account],$C177,Data[Date],"&gt;="&amp;J$4,Data[Date],"&lt;"&amp;EDATE(J$4,1))</f>
        <v>0</v>
      </c>
      <c r="K177" s="2">
        <f>SUMIFS(Data[Value],Data[Account],$C177,Data[Date],"&gt;="&amp;K$4,Data[Date],"&lt;"&amp;EDATE(K$4,1))</f>
        <v>0</v>
      </c>
      <c r="L177" s="2">
        <f>SUMIFS(Data[Value],Data[Account],$C177,Data[Date],"&gt;="&amp;L$4,Data[Date],"&lt;"&amp;EDATE(L$4,1))</f>
        <v>0</v>
      </c>
      <c r="M177" s="2">
        <f>SUMIFS(Data[Value],Data[Account],$C177,Data[Date],"&gt;="&amp;M$4,Data[Date],"&lt;"&amp;EDATE(M$4,1))</f>
        <v>0</v>
      </c>
      <c r="N177" s="2">
        <f>SUMIFS(Data[Value],Data[Account],$C177,Data[Date],"&gt;="&amp;N$4,Data[Date],"&lt;"&amp;EDATE(N$4,1))</f>
        <v>0</v>
      </c>
      <c r="O177" s="2">
        <f>SUMIFS(Data[Value],Data[Account],$C177,Data[Date],"&gt;="&amp;O$4,Data[Date],"&lt;"&amp;EDATE(O$4,1))</f>
        <v>0</v>
      </c>
      <c r="P177" s="2">
        <f>SUMIFS(Data[Value],Data[Account],$C177,Data[Date],"&gt;="&amp;P$4,Data[Date],"&lt;"&amp;EDATE(P$4,1))</f>
        <v>0</v>
      </c>
      <c r="Q177" s="2">
        <f>SUMIFS(Data[Value],Data[Account],$C177,Data[Date],"&gt;="&amp;Q$4,Data[Date],"&lt;"&amp;EDATE(Q$4,1))</f>
        <v>0</v>
      </c>
      <c r="R177" s="2">
        <f>SUMIFS(Data[Value],Data[Account],$C177,Data[Date],"&gt;="&amp;R$4,Data[Date],"&lt;"&amp;EDATE(R$4,1))</f>
        <v>0</v>
      </c>
      <c r="S177" s="2">
        <f>SUMIFS(Data[Value],Data[Account],$C177,Data[Date],"&gt;="&amp;S$4,Data[Date],"&lt;"&amp;EDATE(S$4,1))</f>
        <v>0</v>
      </c>
      <c r="T177" s="2">
        <f>SUMIFS(Data[Value],Data[Account],$C177,Data[Date],"&gt;="&amp;T$4,Data[Date],"&lt;"&amp;EDATE(T$4,1))</f>
        <v>0</v>
      </c>
      <c r="U177" s="2">
        <f>SUMIFS(Data[Value],Data[Account],$C177,Data[Date],"&gt;="&amp;U$4,Data[Date],"&lt;"&amp;EDATE(U$4,1))</f>
        <v>0</v>
      </c>
      <c r="V177" s="2">
        <f>SUMIFS(Data[Value],Data[Account],$C177,Data[Date],"&gt;="&amp;V$4,Data[Date],"&lt;"&amp;EDATE(V$4,1))</f>
        <v>0</v>
      </c>
      <c r="W177" s="2">
        <f>SUMIFS(Data[Value],Data[Account],$C177,Data[Date],"&gt;="&amp;W$4,Data[Date],"&lt;"&amp;EDATE(W$4,1))</f>
        <v>0</v>
      </c>
      <c r="X177" s="2">
        <f>SUMIFS(Data[Value],Data[Account],$C177,Data[Date],"&gt;="&amp;X$4,Data[Date],"&lt;"&amp;EDATE(X$4,1))</f>
        <v>0</v>
      </c>
      <c r="Y177" s="2">
        <f>SUMIFS(Data[Value],Data[Account],$C177,Data[Date],"&gt;="&amp;Y$4,Data[Date],"&lt;"&amp;EDATE(Y$4,1))</f>
        <v>0</v>
      </c>
      <c r="Z177" s="2">
        <f>SUMIFS(Data[Value],Data[Account],$C177,Data[Date],"&gt;="&amp;Z$4,Data[Date],"&lt;"&amp;EDATE(Z$4,1))</f>
        <v>0</v>
      </c>
      <c r="AA177" s="2">
        <f>SUMIFS(Data[Value],Data[Account],$C177,Data[Date],"&gt;="&amp;AA$4,Data[Date],"&lt;"&amp;EDATE(AA$4,1))</f>
        <v>0</v>
      </c>
      <c r="AB177" s="2">
        <f>SUMIFS(Data[Value],Data[Account],$C177,Data[Date],"&gt;="&amp;AB$4,Data[Date],"&lt;"&amp;EDATE(AB$4,1))</f>
        <v>0</v>
      </c>
    </row>
    <row r="178" spans="2:28" x14ac:dyDescent="0.25">
      <c r="B178" s="3">
        <f>OrdersByAcc!B178</f>
        <v>174</v>
      </c>
      <c r="C178" t="str">
        <f>OrdersByAcc!C178</f>
        <v/>
      </c>
      <c r="D178" s="2">
        <f t="shared" si="2"/>
        <v>0</v>
      </c>
      <c r="E178" s="2">
        <f>SUMIFS(Data[Value],Data[Account],$C178,Data[Date],"&gt;="&amp;E$4,Data[Date],"&lt;"&amp;EDATE(E$4,1))</f>
        <v>0</v>
      </c>
      <c r="F178" s="2">
        <f>SUMIFS(Data[Value],Data[Account],$C178,Data[Date],"&gt;="&amp;F$4,Data[Date],"&lt;"&amp;EDATE(F$4,1))</f>
        <v>0</v>
      </c>
      <c r="G178" s="2">
        <f>SUMIFS(Data[Value],Data[Account],$C178,Data[Date],"&gt;="&amp;G$4,Data[Date],"&lt;"&amp;EDATE(G$4,1))</f>
        <v>0</v>
      </c>
      <c r="H178" s="2">
        <f>SUMIFS(Data[Value],Data[Account],$C178,Data[Date],"&gt;="&amp;H$4,Data[Date],"&lt;"&amp;EDATE(H$4,1))</f>
        <v>0</v>
      </c>
      <c r="I178" s="2">
        <f>SUMIFS(Data[Value],Data[Account],$C178,Data[Date],"&gt;="&amp;I$4,Data[Date],"&lt;"&amp;EDATE(I$4,1))</f>
        <v>0</v>
      </c>
      <c r="J178" s="2">
        <f>SUMIFS(Data[Value],Data[Account],$C178,Data[Date],"&gt;="&amp;J$4,Data[Date],"&lt;"&amp;EDATE(J$4,1))</f>
        <v>0</v>
      </c>
      <c r="K178" s="2">
        <f>SUMIFS(Data[Value],Data[Account],$C178,Data[Date],"&gt;="&amp;K$4,Data[Date],"&lt;"&amp;EDATE(K$4,1))</f>
        <v>0</v>
      </c>
      <c r="L178" s="2">
        <f>SUMIFS(Data[Value],Data[Account],$C178,Data[Date],"&gt;="&amp;L$4,Data[Date],"&lt;"&amp;EDATE(L$4,1))</f>
        <v>0</v>
      </c>
      <c r="M178" s="2">
        <f>SUMIFS(Data[Value],Data[Account],$C178,Data[Date],"&gt;="&amp;M$4,Data[Date],"&lt;"&amp;EDATE(M$4,1))</f>
        <v>0</v>
      </c>
      <c r="N178" s="2">
        <f>SUMIFS(Data[Value],Data[Account],$C178,Data[Date],"&gt;="&amp;N$4,Data[Date],"&lt;"&amp;EDATE(N$4,1))</f>
        <v>0</v>
      </c>
      <c r="O178" s="2">
        <f>SUMIFS(Data[Value],Data[Account],$C178,Data[Date],"&gt;="&amp;O$4,Data[Date],"&lt;"&amp;EDATE(O$4,1))</f>
        <v>0</v>
      </c>
      <c r="P178" s="2">
        <f>SUMIFS(Data[Value],Data[Account],$C178,Data[Date],"&gt;="&amp;P$4,Data[Date],"&lt;"&amp;EDATE(P$4,1))</f>
        <v>0</v>
      </c>
      <c r="Q178" s="2">
        <f>SUMIFS(Data[Value],Data[Account],$C178,Data[Date],"&gt;="&amp;Q$4,Data[Date],"&lt;"&amp;EDATE(Q$4,1))</f>
        <v>0</v>
      </c>
      <c r="R178" s="2">
        <f>SUMIFS(Data[Value],Data[Account],$C178,Data[Date],"&gt;="&amp;R$4,Data[Date],"&lt;"&amp;EDATE(R$4,1))</f>
        <v>0</v>
      </c>
      <c r="S178" s="2">
        <f>SUMIFS(Data[Value],Data[Account],$C178,Data[Date],"&gt;="&amp;S$4,Data[Date],"&lt;"&amp;EDATE(S$4,1))</f>
        <v>0</v>
      </c>
      <c r="T178" s="2">
        <f>SUMIFS(Data[Value],Data[Account],$C178,Data[Date],"&gt;="&amp;T$4,Data[Date],"&lt;"&amp;EDATE(T$4,1))</f>
        <v>0</v>
      </c>
      <c r="U178" s="2">
        <f>SUMIFS(Data[Value],Data[Account],$C178,Data[Date],"&gt;="&amp;U$4,Data[Date],"&lt;"&amp;EDATE(U$4,1))</f>
        <v>0</v>
      </c>
      <c r="V178" s="2">
        <f>SUMIFS(Data[Value],Data[Account],$C178,Data[Date],"&gt;="&amp;V$4,Data[Date],"&lt;"&amp;EDATE(V$4,1))</f>
        <v>0</v>
      </c>
      <c r="W178" s="2">
        <f>SUMIFS(Data[Value],Data[Account],$C178,Data[Date],"&gt;="&amp;W$4,Data[Date],"&lt;"&amp;EDATE(W$4,1))</f>
        <v>0</v>
      </c>
      <c r="X178" s="2">
        <f>SUMIFS(Data[Value],Data[Account],$C178,Data[Date],"&gt;="&amp;X$4,Data[Date],"&lt;"&amp;EDATE(X$4,1))</f>
        <v>0</v>
      </c>
      <c r="Y178" s="2">
        <f>SUMIFS(Data[Value],Data[Account],$C178,Data[Date],"&gt;="&amp;Y$4,Data[Date],"&lt;"&amp;EDATE(Y$4,1))</f>
        <v>0</v>
      </c>
      <c r="Z178" s="2">
        <f>SUMIFS(Data[Value],Data[Account],$C178,Data[Date],"&gt;="&amp;Z$4,Data[Date],"&lt;"&amp;EDATE(Z$4,1))</f>
        <v>0</v>
      </c>
      <c r="AA178" s="2">
        <f>SUMIFS(Data[Value],Data[Account],$C178,Data[Date],"&gt;="&amp;AA$4,Data[Date],"&lt;"&amp;EDATE(AA$4,1))</f>
        <v>0</v>
      </c>
      <c r="AB178" s="2">
        <f>SUMIFS(Data[Value],Data[Account],$C178,Data[Date],"&gt;="&amp;AB$4,Data[Date],"&lt;"&amp;EDATE(AB$4,1))</f>
        <v>0</v>
      </c>
    </row>
    <row r="179" spans="2:28" x14ac:dyDescent="0.25">
      <c r="B179" s="3">
        <f>OrdersByAcc!B179</f>
        <v>175</v>
      </c>
      <c r="C179" t="str">
        <f>OrdersByAcc!C179</f>
        <v/>
      </c>
      <c r="D179" s="2">
        <f t="shared" si="2"/>
        <v>0</v>
      </c>
      <c r="E179" s="2">
        <f>SUMIFS(Data[Value],Data[Account],$C179,Data[Date],"&gt;="&amp;E$4,Data[Date],"&lt;"&amp;EDATE(E$4,1))</f>
        <v>0</v>
      </c>
      <c r="F179" s="2">
        <f>SUMIFS(Data[Value],Data[Account],$C179,Data[Date],"&gt;="&amp;F$4,Data[Date],"&lt;"&amp;EDATE(F$4,1))</f>
        <v>0</v>
      </c>
      <c r="G179" s="2">
        <f>SUMIFS(Data[Value],Data[Account],$C179,Data[Date],"&gt;="&amp;G$4,Data[Date],"&lt;"&amp;EDATE(G$4,1))</f>
        <v>0</v>
      </c>
      <c r="H179" s="2">
        <f>SUMIFS(Data[Value],Data[Account],$C179,Data[Date],"&gt;="&amp;H$4,Data[Date],"&lt;"&amp;EDATE(H$4,1))</f>
        <v>0</v>
      </c>
      <c r="I179" s="2">
        <f>SUMIFS(Data[Value],Data[Account],$C179,Data[Date],"&gt;="&amp;I$4,Data[Date],"&lt;"&amp;EDATE(I$4,1))</f>
        <v>0</v>
      </c>
      <c r="J179" s="2">
        <f>SUMIFS(Data[Value],Data[Account],$C179,Data[Date],"&gt;="&amp;J$4,Data[Date],"&lt;"&amp;EDATE(J$4,1))</f>
        <v>0</v>
      </c>
      <c r="K179" s="2">
        <f>SUMIFS(Data[Value],Data[Account],$C179,Data[Date],"&gt;="&amp;K$4,Data[Date],"&lt;"&amp;EDATE(K$4,1))</f>
        <v>0</v>
      </c>
      <c r="L179" s="2">
        <f>SUMIFS(Data[Value],Data[Account],$C179,Data[Date],"&gt;="&amp;L$4,Data[Date],"&lt;"&amp;EDATE(L$4,1))</f>
        <v>0</v>
      </c>
      <c r="M179" s="2">
        <f>SUMIFS(Data[Value],Data[Account],$C179,Data[Date],"&gt;="&amp;M$4,Data[Date],"&lt;"&amp;EDATE(M$4,1))</f>
        <v>0</v>
      </c>
      <c r="N179" s="2">
        <f>SUMIFS(Data[Value],Data[Account],$C179,Data[Date],"&gt;="&amp;N$4,Data[Date],"&lt;"&amp;EDATE(N$4,1))</f>
        <v>0</v>
      </c>
      <c r="O179" s="2">
        <f>SUMIFS(Data[Value],Data[Account],$C179,Data[Date],"&gt;="&amp;O$4,Data[Date],"&lt;"&amp;EDATE(O$4,1))</f>
        <v>0</v>
      </c>
      <c r="P179" s="2">
        <f>SUMIFS(Data[Value],Data[Account],$C179,Data[Date],"&gt;="&amp;P$4,Data[Date],"&lt;"&amp;EDATE(P$4,1))</f>
        <v>0</v>
      </c>
      <c r="Q179" s="2">
        <f>SUMIFS(Data[Value],Data[Account],$C179,Data[Date],"&gt;="&amp;Q$4,Data[Date],"&lt;"&amp;EDATE(Q$4,1))</f>
        <v>0</v>
      </c>
      <c r="R179" s="2">
        <f>SUMIFS(Data[Value],Data[Account],$C179,Data[Date],"&gt;="&amp;R$4,Data[Date],"&lt;"&amp;EDATE(R$4,1))</f>
        <v>0</v>
      </c>
      <c r="S179" s="2">
        <f>SUMIFS(Data[Value],Data[Account],$C179,Data[Date],"&gt;="&amp;S$4,Data[Date],"&lt;"&amp;EDATE(S$4,1))</f>
        <v>0</v>
      </c>
      <c r="T179" s="2">
        <f>SUMIFS(Data[Value],Data[Account],$C179,Data[Date],"&gt;="&amp;T$4,Data[Date],"&lt;"&amp;EDATE(T$4,1))</f>
        <v>0</v>
      </c>
      <c r="U179" s="2">
        <f>SUMIFS(Data[Value],Data[Account],$C179,Data[Date],"&gt;="&amp;U$4,Data[Date],"&lt;"&amp;EDATE(U$4,1))</f>
        <v>0</v>
      </c>
      <c r="V179" s="2">
        <f>SUMIFS(Data[Value],Data[Account],$C179,Data[Date],"&gt;="&amp;V$4,Data[Date],"&lt;"&amp;EDATE(V$4,1))</f>
        <v>0</v>
      </c>
      <c r="W179" s="2">
        <f>SUMIFS(Data[Value],Data[Account],$C179,Data[Date],"&gt;="&amp;W$4,Data[Date],"&lt;"&amp;EDATE(W$4,1))</f>
        <v>0</v>
      </c>
      <c r="X179" s="2">
        <f>SUMIFS(Data[Value],Data[Account],$C179,Data[Date],"&gt;="&amp;X$4,Data[Date],"&lt;"&amp;EDATE(X$4,1))</f>
        <v>0</v>
      </c>
      <c r="Y179" s="2">
        <f>SUMIFS(Data[Value],Data[Account],$C179,Data[Date],"&gt;="&amp;Y$4,Data[Date],"&lt;"&amp;EDATE(Y$4,1))</f>
        <v>0</v>
      </c>
      <c r="Z179" s="2">
        <f>SUMIFS(Data[Value],Data[Account],$C179,Data[Date],"&gt;="&amp;Z$4,Data[Date],"&lt;"&amp;EDATE(Z$4,1))</f>
        <v>0</v>
      </c>
      <c r="AA179" s="2">
        <f>SUMIFS(Data[Value],Data[Account],$C179,Data[Date],"&gt;="&amp;AA$4,Data[Date],"&lt;"&amp;EDATE(AA$4,1))</f>
        <v>0</v>
      </c>
      <c r="AB179" s="2">
        <f>SUMIFS(Data[Value],Data[Account],$C179,Data[Date],"&gt;="&amp;AB$4,Data[Date],"&lt;"&amp;EDATE(AB$4,1))</f>
        <v>0</v>
      </c>
    </row>
    <row r="180" spans="2:28" x14ac:dyDescent="0.25">
      <c r="B180" s="3">
        <f>OrdersByAcc!B180</f>
        <v>176</v>
      </c>
      <c r="C180" t="str">
        <f>OrdersByAcc!C180</f>
        <v/>
      </c>
      <c r="D180" s="2">
        <f t="shared" si="2"/>
        <v>0</v>
      </c>
      <c r="E180" s="2">
        <f>SUMIFS(Data[Value],Data[Account],$C180,Data[Date],"&gt;="&amp;E$4,Data[Date],"&lt;"&amp;EDATE(E$4,1))</f>
        <v>0</v>
      </c>
      <c r="F180" s="2">
        <f>SUMIFS(Data[Value],Data[Account],$C180,Data[Date],"&gt;="&amp;F$4,Data[Date],"&lt;"&amp;EDATE(F$4,1))</f>
        <v>0</v>
      </c>
      <c r="G180" s="2">
        <f>SUMIFS(Data[Value],Data[Account],$C180,Data[Date],"&gt;="&amp;G$4,Data[Date],"&lt;"&amp;EDATE(G$4,1))</f>
        <v>0</v>
      </c>
      <c r="H180" s="2">
        <f>SUMIFS(Data[Value],Data[Account],$C180,Data[Date],"&gt;="&amp;H$4,Data[Date],"&lt;"&amp;EDATE(H$4,1))</f>
        <v>0</v>
      </c>
      <c r="I180" s="2">
        <f>SUMIFS(Data[Value],Data[Account],$C180,Data[Date],"&gt;="&amp;I$4,Data[Date],"&lt;"&amp;EDATE(I$4,1))</f>
        <v>0</v>
      </c>
      <c r="J180" s="2">
        <f>SUMIFS(Data[Value],Data[Account],$C180,Data[Date],"&gt;="&amp;J$4,Data[Date],"&lt;"&amp;EDATE(J$4,1))</f>
        <v>0</v>
      </c>
      <c r="K180" s="2">
        <f>SUMIFS(Data[Value],Data[Account],$C180,Data[Date],"&gt;="&amp;K$4,Data[Date],"&lt;"&amp;EDATE(K$4,1))</f>
        <v>0</v>
      </c>
      <c r="L180" s="2">
        <f>SUMIFS(Data[Value],Data[Account],$C180,Data[Date],"&gt;="&amp;L$4,Data[Date],"&lt;"&amp;EDATE(L$4,1))</f>
        <v>0</v>
      </c>
      <c r="M180" s="2">
        <f>SUMIFS(Data[Value],Data[Account],$C180,Data[Date],"&gt;="&amp;M$4,Data[Date],"&lt;"&amp;EDATE(M$4,1))</f>
        <v>0</v>
      </c>
      <c r="N180" s="2">
        <f>SUMIFS(Data[Value],Data[Account],$C180,Data[Date],"&gt;="&amp;N$4,Data[Date],"&lt;"&amp;EDATE(N$4,1))</f>
        <v>0</v>
      </c>
      <c r="O180" s="2">
        <f>SUMIFS(Data[Value],Data[Account],$C180,Data[Date],"&gt;="&amp;O$4,Data[Date],"&lt;"&amp;EDATE(O$4,1))</f>
        <v>0</v>
      </c>
      <c r="P180" s="2">
        <f>SUMIFS(Data[Value],Data[Account],$C180,Data[Date],"&gt;="&amp;P$4,Data[Date],"&lt;"&amp;EDATE(P$4,1))</f>
        <v>0</v>
      </c>
      <c r="Q180" s="2">
        <f>SUMIFS(Data[Value],Data[Account],$C180,Data[Date],"&gt;="&amp;Q$4,Data[Date],"&lt;"&amp;EDATE(Q$4,1))</f>
        <v>0</v>
      </c>
      <c r="R180" s="2">
        <f>SUMIFS(Data[Value],Data[Account],$C180,Data[Date],"&gt;="&amp;R$4,Data[Date],"&lt;"&amp;EDATE(R$4,1))</f>
        <v>0</v>
      </c>
      <c r="S180" s="2">
        <f>SUMIFS(Data[Value],Data[Account],$C180,Data[Date],"&gt;="&amp;S$4,Data[Date],"&lt;"&amp;EDATE(S$4,1))</f>
        <v>0</v>
      </c>
      <c r="T180" s="2">
        <f>SUMIFS(Data[Value],Data[Account],$C180,Data[Date],"&gt;="&amp;T$4,Data[Date],"&lt;"&amp;EDATE(T$4,1))</f>
        <v>0</v>
      </c>
      <c r="U180" s="2">
        <f>SUMIFS(Data[Value],Data[Account],$C180,Data[Date],"&gt;="&amp;U$4,Data[Date],"&lt;"&amp;EDATE(U$4,1))</f>
        <v>0</v>
      </c>
      <c r="V180" s="2">
        <f>SUMIFS(Data[Value],Data[Account],$C180,Data[Date],"&gt;="&amp;V$4,Data[Date],"&lt;"&amp;EDATE(V$4,1))</f>
        <v>0</v>
      </c>
      <c r="W180" s="2">
        <f>SUMIFS(Data[Value],Data[Account],$C180,Data[Date],"&gt;="&amp;W$4,Data[Date],"&lt;"&amp;EDATE(W$4,1))</f>
        <v>0</v>
      </c>
      <c r="X180" s="2">
        <f>SUMIFS(Data[Value],Data[Account],$C180,Data[Date],"&gt;="&amp;X$4,Data[Date],"&lt;"&amp;EDATE(X$4,1))</f>
        <v>0</v>
      </c>
      <c r="Y180" s="2">
        <f>SUMIFS(Data[Value],Data[Account],$C180,Data[Date],"&gt;="&amp;Y$4,Data[Date],"&lt;"&amp;EDATE(Y$4,1))</f>
        <v>0</v>
      </c>
      <c r="Z180" s="2">
        <f>SUMIFS(Data[Value],Data[Account],$C180,Data[Date],"&gt;="&amp;Z$4,Data[Date],"&lt;"&amp;EDATE(Z$4,1))</f>
        <v>0</v>
      </c>
      <c r="AA180" s="2">
        <f>SUMIFS(Data[Value],Data[Account],$C180,Data[Date],"&gt;="&amp;AA$4,Data[Date],"&lt;"&amp;EDATE(AA$4,1))</f>
        <v>0</v>
      </c>
      <c r="AB180" s="2">
        <f>SUMIFS(Data[Value],Data[Account],$C180,Data[Date],"&gt;="&amp;AB$4,Data[Date],"&lt;"&amp;EDATE(AB$4,1))</f>
        <v>0</v>
      </c>
    </row>
    <row r="181" spans="2:28" x14ac:dyDescent="0.25">
      <c r="B181" s="3">
        <f>OrdersByAcc!B181</f>
        <v>177</v>
      </c>
      <c r="C181" t="str">
        <f>OrdersByAcc!C181</f>
        <v/>
      </c>
      <c r="D181" s="2">
        <f t="shared" si="2"/>
        <v>0</v>
      </c>
      <c r="E181" s="2">
        <f>SUMIFS(Data[Value],Data[Account],$C181,Data[Date],"&gt;="&amp;E$4,Data[Date],"&lt;"&amp;EDATE(E$4,1))</f>
        <v>0</v>
      </c>
      <c r="F181" s="2">
        <f>SUMIFS(Data[Value],Data[Account],$C181,Data[Date],"&gt;="&amp;F$4,Data[Date],"&lt;"&amp;EDATE(F$4,1))</f>
        <v>0</v>
      </c>
      <c r="G181" s="2">
        <f>SUMIFS(Data[Value],Data[Account],$C181,Data[Date],"&gt;="&amp;G$4,Data[Date],"&lt;"&amp;EDATE(G$4,1))</f>
        <v>0</v>
      </c>
      <c r="H181" s="2">
        <f>SUMIFS(Data[Value],Data[Account],$C181,Data[Date],"&gt;="&amp;H$4,Data[Date],"&lt;"&amp;EDATE(H$4,1))</f>
        <v>0</v>
      </c>
      <c r="I181" s="2">
        <f>SUMIFS(Data[Value],Data[Account],$C181,Data[Date],"&gt;="&amp;I$4,Data[Date],"&lt;"&amp;EDATE(I$4,1))</f>
        <v>0</v>
      </c>
      <c r="J181" s="2">
        <f>SUMIFS(Data[Value],Data[Account],$C181,Data[Date],"&gt;="&amp;J$4,Data[Date],"&lt;"&amp;EDATE(J$4,1))</f>
        <v>0</v>
      </c>
      <c r="K181" s="2">
        <f>SUMIFS(Data[Value],Data[Account],$C181,Data[Date],"&gt;="&amp;K$4,Data[Date],"&lt;"&amp;EDATE(K$4,1))</f>
        <v>0</v>
      </c>
      <c r="L181" s="2">
        <f>SUMIFS(Data[Value],Data[Account],$C181,Data[Date],"&gt;="&amp;L$4,Data[Date],"&lt;"&amp;EDATE(L$4,1))</f>
        <v>0</v>
      </c>
      <c r="M181" s="2">
        <f>SUMIFS(Data[Value],Data[Account],$C181,Data[Date],"&gt;="&amp;M$4,Data[Date],"&lt;"&amp;EDATE(M$4,1))</f>
        <v>0</v>
      </c>
      <c r="N181" s="2">
        <f>SUMIFS(Data[Value],Data[Account],$C181,Data[Date],"&gt;="&amp;N$4,Data[Date],"&lt;"&amp;EDATE(N$4,1))</f>
        <v>0</v>
      </c>
      <c r="O181" s="2">
        <f>SUMIFS(Data[Value],Data[Account],$C181,Data[Date],"&gt;="&amp;O$4,Data[Date],"&lt;"&amp;EDATE(O$4,1))</f>
        <v>0</v>
      </c>
      <c r="P181" s="2">
        <f>SUMIFS(Data[Value],Data[Account],$C181,Data[Date],"&gt;="&amp;P$4,Data[Date],"&lt;"&amp;EDATE(P$4,1))</f>
        <v>0</v>
      </c>
      <c r="Q181" s="2">
        <f>SUMIFS(Data[Value],Data[Account],$C181,Data[Date],"&gt;="&amp;Q$4,Data[Date],"&lt;"&amp;EDATE(Q$4,1))</f>
        <v>0</v>
      </c>
      <c r="R181" s="2">
        <f>SUMIFS(Data[Value],Data[Account],$C181,Data[Date],"&gt;="&amp;R$4,Data[Date],"&lt;"&amp;EDATE(R$4,1))</f>
        <v>0</v>
      </c>
      <c r="S181" s="2">
        <f>SUMIFS(Data[Value],Data[Account],$C181,Data[Date],"&gt;="&amp;S$4,Data[Date],"&lt;"&amp;EDATE(S$4,1))</f>
        <v>0</v>
      </c>
      <c r="T181" s="2">
        <f>SUMIFS(Data[Value],Data[Account],$C181,Data[Date],"&gt;="&amp;T$4,Data[Date],"&lt;"&amp;EDATE(T$4,1))</f>
        <v>0</v>
      </c>
      <c r="U181" s="2">
        <f>SUMIFS(Data[Value],Data[Account],$C181,Data[Date],"&gt;="&amp;U$4,Data[Date],"&lt;"&amp;EDATE(U$4,1))</f>
        <v>0</v>
      </c>
      <c r="V181" s="2">
        <f>SUMIFS(Data[Value],Data[Account],$C181,Data[Date],"&gt;="&amp;V$4,Data[Date],"&lt;"&amp;EDATE(V$4,1))</f>
        <v>0</v>
      </c>
      <c r="W181" s="2">
        <f>SUMIFS(Data[Value],Data[Account],$C181,Data[Date],"&gt;="&amp;W$4,Data[Date],"&lt;"&amp;EDATE(W$4,1))</f>
        <v>0</v>
      </c>
      <c r="X181" s="2">
        <f>SUMIFS(Data[Value],Data[Account],$C181,Data[Date],"&gt;="&amp;X$4,Data[Date],"&lt;"&amp;EDATE(X$4,1))</f>
        <v>0</v>
      </c>
      <c r="Y181" s="2">
        <f>SUMIFS(Data[Value],Data[Account],$C181,Data[Date],"&gt;="&amp;Y$4,Data[Date],"&lt;"&amp;EDATE(Y$4,1))</f>
        <v>0</v>
      </c>
      <c r="Z181" s="2">
        <f>SUMIFS(Data[Value],Data[Account],$C181,Data[Date],"&gt;="&amp;Z$4,Data[Date],"&lt;"&amp;EDATE(Z$4,1))</f>
        <v>0</v>
      </c>
      <c r="AA181" s="2">
        <f>SUMIFS(Data[Value],Data[Account],$C181,Data[Date],"&gt;="&amp;AA$4,Data[Date],"&lt;"&amp;EDATE(AA$4,1))</f>
        <v>0</v>
      </c>
      <c r="AB181" s="2">
        <f>SUMIFS(Data[Value],Data[Account],$C181,Data[Date],"&gt;="&amp;AB$4,Data[Date],"&lt;"&amp;EDATE(AB$4,1))</f>
        <v>0</v>
      </c>
    </row>
    <row r="182" spans="2:28" x14ac:dyDescent="0.25">
      <c r="B182" s="3">
        <f>OrdersByAcc!B182</f>
        <v>178</v>
      </c>
      <c r="C182" t="str">
        <f>OrdersByAcc!C182</f>
        <v/>
      </c>
      <c r="D182" s="2">
        <f t="shared" si="2"/>
        <v>0</v>
      </c>
      <c r="E182" s="2">
        <f>SUMIFS(Data[Value],Data[Account],$C182,Data[Date],"&gt;="&amp;E$4,Data[Date],"&lt;"&amp;EDATE(E$4,1))</f>
        <v>0</v>
      </c>
      <c r="F182" s="2">
        <f>SUMIFS(Data[Value],Data[Account],$C182,Data[Date],"&gt;="&amp;F$4,Data[Date],"&lt;"&amp;EDATE(F$4,1))</f>
        <v>0</v>
      </c>
      <c r="G182" s="2">
        <f>SUMIFS(Data[Value],Data[Account],$C182,Data[Date],"&gt;="&amp;G$4,Data[Date],"&lt;"&amp;EDATE(G$4,1))</f>
        <v>0</v>
      </c>
      <c r="H182" s="2">
        <f>SUMIFS(Data[Value],Data[Account],$C182,Data[Date],"&gt;="&amp;H$4,Data[Date],"&lt;"&amp;EDATE(H$4,1))</f>
        <v>0</v>
      </c>
      <c r="I182" s="2">
        <f>SUMIFS(Data[Value],Data[Account],$C182,Data[Date],"&gt;="&amp;I$4,Data[Date],"&lt;"&amp;EDATE(I$4,1))</f>
        <v>0</v>
      </c>
      <c r="J182" s="2">
        <f>SUMIFS(Data[Value],Data[Account],$C182,Data[Date],"&gt;="&amp;J$4,Data[Date],"&lt;"&amp;EDATE(J$4,1))</f>
        <v>0</v>
      </c>
      <c r="K182" s="2">
        <f>SUMIFS(Data[Value],Data[Account],$C182,Data[Date],"&gt;="&amp;K$4,Data[Date],"&lt;"&amp;EDATE(K$4,1))</f>
        <v>0</v>
      </c>
      <c r="L182" s="2">
        <f>SUMIFS(Data[Value],Data[Account],$C182,Data[Date],"&gt;="&amp;L$4,Data[Date],"&lt;"&amp;EDATE(L$4,1))</f>
        <v>0</v>
      </c>
      <c r="M182" s="2">
        <f>SUMIFS(Data[Value],Data[Account],$C182,Data[Date],"&gt;="&amp;M$4,Data[Date],"&lt;"&amp;EDATE(M$4,1))</f>
        <v>0</v>
      </c>
      <c r="N182" s="2">
        <f>SUMIFS(Data[Value],Data[Account],$C182,Data[Date],"&gt;="&amp;N$4,Data[Date],"&lt;"&amp;EDATE(N$4,1))</f>
        <v>0</v>
      </c>
      <c r="O182" s="2">
        <f>SUMIFS(Data[Value],Data[Account],$C182,Data[Date],"&gt;="&amp;O$4,Data[Date],"&lt;"&amp;EDATE(O$4,1))</f>
        <v>0</v>
      </c>
      <c r="P182" s="2">
        <f>SUMIFS(Data[Value],Data[Account],$C182,Data[Date],"&gt;="&amp;P$4,Data[Date],"&lt;"&amp;EDATE(P$4,1))</f>
        <v>0</v>
      </c>
      <c r="Q182" s="2">
        <f>SUMIFS(Data[Value],Data[Account],$C182,Data[Date],"&gt;="&amp;Q$4,Data[Date],"&lt;"&amp;EDATE(Q$4,1))</f>
        <v>0</v>
      </c>
      <c r="R182" s="2">
        <f>SUMIFS(Data[Value],Data[Account],$C182,Data[Date],"&gt;="&amp;R$4,Data[Date],"&lt;"&amp;EDATE(R$4,1))</f>
        <v>0</v>
      </c>
      <c r="S182" s="2">
        <f>SUMIFS(Data[Value],Data[Account],$C182,Data[Date],"&gt;="&amp;S$4,Data[Date],"&lt;"&amp;EDATE(S$4,1))</f>
        <v>0</v>
      </c>
      <c r="T182" s="2">
        <f>SUMIFS(Data[Value],Data[Account],$C182,Data[Date],"&gt;="&amp;T$4,Data[Date],"&lt;"&amp;EDATE(T$4,1))</f>
        <v>0</v>
      </c>
      <c r="U182" s="2">
        <f>SUMIFS(Data[Value],Data[Account],$C182,Data[Date],"&gt;="&amp;U$4,Data[Date],"&lt;"&amp;EDATE(U$4,1))</f>
        <v>0</v>
      </c>
      <c r="V182" s="2">
        <f>SUMIFS(Data[Value],Data[Account],$C182,Data[Date],"&gt;="&amp;V$4,Data[Date],"&lt;"&amp;EDATE(V$4,1))</f>
        <v>0</v>
      </c>
      <c r="W182" s="2">
        <f>SUMIFS(Data[Value],Data[Account],$C182,Data[Date],"&gt;="&amp;W$4,Data[Date],"&lt;"&amp;EDATE(W$4,1))</f>
        <v>0</v>
      </c>
      <c r="X182" s="2">
        <f>SUMIFS(Data[Value],Data[Account],$C182,Data[Date],"&gt;="&amp;X$4,Data[Date],"&lt;"&amp;EDATE(X$4,1))</f>
        <v>0</v>
      </c>
      <c r="Y182" s="2">
        <f>SUMIFS(Data[Value],Data[Account],$C182,Data[Date],"&gt;="&amp;Y$4,Data[Date],"&lt;"&amp;EDATE(Y$4,1))</f>
        <v>0</v>
      </c>
      <c r="Z182" s="2">
        <f>SUMIFS(Data[Value],Data[Account],$C182,Data[Date],"&gt;="&amp;Z$4,Data[Date],"&lt;"&amp;EDATE(Z$4,1))</f>
        <v>0</v>
      </c>
      <c r="AA182" s="2">
        <f>SUMIFS(Data[Value],Data[Account],$C182,Data[Date],"&gt;="&amp;AA$4,Data[Date],"&lt;"&amp;EDATE(AA$4,1))</f>
        <v>0</v>
      </c>
      <c r="AB182" s="2">
        <f>SUMIFS(Data[Value],Data[Account],$C182,Data[Date],"&gt;="&amp;AB$4,Data[Date],"&lt;"&amp;EDATE(AB$4,1))</f>
        <v>0</v>
      </c>
    </row>
    <row r="183" spans="2:28" x14ac:dyDescent="0.25">
      <c r="B183" s="3">
        <f>OrdersByAcc!B183</f>
        <v>179</v>
      </c>
      <c r="C183" t="str">
        <f>OrdersByAcc!C183</f>
        <v/>
      </c>
      <c r="D183" s="2">
        <f t="shared" si="2"/>
        <v>0</v>
      </c>
      <c r="E183" s="2">
        <f>SUMIFS(Data[Value],Data[Account],$C183,Data[Date],"&gt;="&amp;E$4,Data[Date],"&lt;"&amp;EDATE(E$4,1))</f>
        <v>0</v>
      </c>
      <c r="F183" s="2">
        <f>SUMIFS(Data[Value],Data[Account],$C183,Data[Date],"&gt;="&amp;F$4,Data[Date],"&lt;"&amp;EDATE(F$4,1))</f>
        <v>0</v>
      </c>
      <c r="G183" s="2">
        <f>SUMIFS(Data[Value],Data[Account],$C183,Data[Date],"&gt;="&amp;G$4,Data[Date],"&lt;"&amp;EDATE(G$4,1))</f>
        <v>0</v>
      </c>
      <c r="H183" s="2">
        <f>SUMIFS(Data[Value],Data[Account],$C183,Data[Date],"&gt;="&amp;H$4,Data[Date],"&lt;"&amp;EDATE(H$4,1))</f>
        <v>0</v>
      </c>
      <c r="I183" s="2">
        <f>SUMIFS(Data[Value],Data[Account],$C183,Data[Date],"&gt;="&amp;I$4,Data[Date],"&lt;"&amp;EDATE(I$4,1))</f>
        <v>0</v>
      </c>
      <c r="J183" s="2">
        <f>SUMIFS(Data[Value],Data[Account],$C183,Data[Date],"&gt;="&amp;J$4,Data[Date],"&lt;"&amp;EDATE(J$4,1))</f>
        <v>0</v>
      </c>
      <c r="K183" s="2">
        <f>SUMIFS(Data[Value],Data[Account],$C183,Data[Date],"&gt;="&amp;K$4,Data[Date],"&lt;"&amp;EDATE(K$4,1))</f>
        <v>0</v>
      </c>
      <c r="L183" s="2">
        <f>SUMIFS(Data[Value],Data[Account],$C183,Data[Date],"&gt;="&amp;L$4,Data[Date],"&lt;"&amp;EDATE(L$4,1))</f>
        <v>0</v>
      </c>
      <c r="M183" s="2">
        <f>SUMIFS(Data[Value],Data[Account],$C183,Data[Date],"&gt;="&amp;M$4,Data[Date],"&lt;"&amp;EDATE(M$4,1))</f>
        <v>0</v>
      </c>
      <c r="N183" s="2">
        <f>SUMIFS(Data[Value],Data[Account],$C183,Data[Date],"&gt;="&amp;N$4,Data[Date],"&lt;"&amp;EDATE(N$4,1))</f>
        <v>0</v>
      </c>
      <c r="O183" s="2">
        <f>SUMIFS(Data[Value],Data[Account],$C183,Data[Date],"&gt;="&amp;O$4,Data[Date],"&lt;"&amp;EDATE(O$4,1))</f>
        <v>0</v>
      </c>
      <c r="P183" s="2">
        <f>SUMIFS(Data[Value],Data[Account],$C183,Data[Date],"&gt;="&amp;P$4,Data[Date],"&lt;"&amp;EDATE(P$4,1))</f>
        <v>0</v>
      </c>
      <c r="Q183" s="2">
        <f>SUMIFS(Data[Value],Data[Account],$C183,Data[Date],"&gt;="&amp;Q$4,Data[Date],"&lt;"&amp;EDATE(Q$4,1))</f>
        <v>0</v>
      </c>
      <c r="R183" s="2">
        <f>SUMIFS(Data[Value],Data[Account],$C183,Data[Date],"&gt;="&amp;R$4,Data[Date],"&lt;"&amp;EDATE(R$4,1))</f>
        <v>0</v>
      </c>
      <c r="S183" s="2">
        <f>SUMIFS(Data[Value],Data[Account],$C183,Data[Date],"&gt;="&amp;S$4,Data[Date],"&lt;"&amp;EDATE(S$4,1))</f>
        <v>0</v>
      </c>
      <c r="T183" s="2">
        <f>SUMIFS(Data[Value],Data[Account],$C183,Data[Date],"&gt;="&amp;T$4,Data[Date],"&lt;"&amp;EDATE(T$4,1))</f>
        <v>0</v>
      </c>
      <c r="U183" s="2">
        <f>SUMIFS(Data[Value],Data[Account],$C183,Data[Date],"&gt;="&amp;U$4,Data[Date],"&lt;"&amp;EDATE(U$4,1))</f>
        <v>0</v>
      </c>
      <c r="V183" s="2">
        <f>SUMIFS(Data[Value],Data[Account],$C183,Data[Date],"&gt;="&amp;V$4,Data[Date],"&lt;"&amp;EDATE(V$4,1))</f>
        <v>0</v>
      </c>
      <c r="W183" s="2">
        <f>SUMIFS(Data[Value],Data[Account],$C183,Data[Date],"&gt;="&amp;W$4,Data[Date],"&lt;"&amp;EDATE(W$4,1))</f>
        <v>0</v>
      </c>
      <c r="X183" s="2">
        <f>SUMIFS(Data[Value],Data[Account],$C183,Data[Date],"&gt;="&amp;X$4,Data[Date],"&lt;"&amp;EDATE(X$4,1))</f>
        <v>0</v>
      </c>
      <c r="Y183" s="2">
        <f>SUMIFS(Data[Value],Data[Account],$C183,Data[Date],"&gt;="&amp;Y$4,Data[Date],"&lt;"&amp;EDATE(Y$4,1))</f>
        <v>0</v>
      </c>
      <c r="Z183" s="2">
        <f>SUMIFS(Data[Value],Data[Account],$C183,Data[Date],"&gt;="&amp;Z$4,Data[Date],"&lt;"&amp;EDATE(Z$4,1))</f>
        <v>0</v>
      </c>
      <c r="AA183" s="2">
        <f>SUMIFS(Data[Value],Data[Account],$C183,Data[Date],"&gt;="&amp;AA$4,Data[Date],"&lt;"&amp;EDATE(AA$4,1))</f>
        <v>0</v>
      </c>
      <c r="AB183" s="2">
        <f>SUMIFS(Data[Value],Data[Account],$C183,Data[Date],"&gt;="&amp;AB$4,Data[Date],"&lt;"&amp;EDATE(AB$4,1))</f>
        <v>0</v>
      </c>
    </row>
    <row r="184" spans="2:28" x14ac:dyDescent="0.25">
      <c r="B184" s="3">
        <f>OrdersByAcc!B184</f>
        <v>180</v>
      </c>
      <c r="C184" t="str">
        <f>OrdersByAcc!C184</f>
        <v/>
      </c>
      <c r="D184" s="2">
        <f t="shared" si="2"/>
        <v>0</v>
      </c>
      <c r="E184" s="2">
        <f>SUMIFS(Data[Value],Data[Account],$C184,Data[Date],"&gt;="&amp;E$4,Data[Date],"&lt;"&amp;EDATE(E$4,1))</f>
        <v>0</v>
      </c>
      <c r="F184" s="2">
        <f>SUMIFS(Data[Value],Data[Account],$C184,Data[Date],"&gt;="&amp;F$4,Data[Date],"&lt;"&amp;EDATE(F$4,1))</f>
        <v>0</v>
      </c>
      <c r="G184" s="2">
        <f>SUMIFS(Data[Value],Data[Account],$C184,Data[Date],"&gt;="&amp;G$4,Data[Date],"&lt;"&amp;EDATE(G$4,1))</f>
        <v>0</v>
      </c>
      <c r="H184" s="2">
        <f>SUMIFS(Data[Value],Data[Account],$C184,Data[Date],"&gt;="&amp;H$4,Data[Date],"&lt;"&amp;EDATE(H$4,1))</f>
        <v>0</v>
      </c>
      <c r="I184" s="2">
        <f>SUMIFS(Data[Value],Data[Account],$C184,Data[Date],"&gt;="&amp;I$4,Data[Date],"&lt;"&amp;EDATE(I$4,1))</f>
        <v>0</v>
      </c>
      <c r="J184" s="2">
        <f>SUMIFS(Data[Value],Data[Account],$C184,Data[Date],"&gt;="&amp;J$4,Data[Date],"&lt;"&amp;EDATE(J$4,1))</f>
        <v>0</v>
      </c>
      <c r="K184" s="2">
        <f>SUMIFS(Data[Value],Data[Account],$C184,Data[Date],"&gt;="&amp;K$4,Data[Date],"&lt;"&amp;EDATE(K$4,1))</f>
        <v>0</v>
      </c>
      <c r="L184" s="2">
        <f>SUMIFS(Data[Value],Data[Account],$C184,Data[Date],"&gt;="&amp;L$4,Data[Date],"&lt;"&amp;EDATE(L$4,1))</f>
        <v>0</v>
      </c>
      <c r="M184" s="2">
        <f>SUMIFS(Data[Value],Data[Account],$C184,Data[Date],"&gt;="&amp;M$4,Data[Date],"&lt;"&amp;EDATE(M$4,1))</f>
        <v>0</v>
      </c>
      <c r="N184" s="2">
        <f>SUMIFS(Data[Value],Data[Account],$C184,Data[Date],"&gt;="&amp;N$4,Data[Date],"&lt;"&amp;EDATE(N$4,1))</f>
        <v>0</v>
      </c>
      <c r="O184" s="2">
        <f>SUMIFS(Data[Value],Data[Account],$C184,Data[Date],"&gt;="&amp;O$4,Data[Date],"&lt;"&amp;EDATE(O$4,1))</f>
        <v>0</v>
      </c>
      <c r="P184" s="2">
        <f>SUMIFS(Data[Value],Data[Account],$C184,Data[Date],"&gt;="&amp;P$4,Data[Date],"&lt;"&amp;EDATE(P$4,1))</f>
        <v>0</v>
      </c>
      <c r="Q184" s="2">
        <f>SUMIFS(Data[Value],Data[Account],$C184,Data[Date],"&gt;="&amp;Q$4,Data[Date],"&lt;"&amp;EDATE(Q$4,1))</f>
        <v>0</v>
      </c>
      <c r="R184" s="2">
        <f>SUMIFS(Data[Value],Data[Account],$C184,Data[Date],"&gt;="&amp;R$4,Data[Date],"&lt;"&amp;EDATE(R$4,1))</f>
        <v>0</v>
      </c>
      <c r="S184" s="2">
        <f>SUMIFS(Data[Value],Data[Account],$C184,Data[Date],"&gt;="&amp;S$4,Data[Date],"&lt;"&amp;EDATE(S$4,1))</f>
        <v>0</v>
      </c>
      <c r="T184" s="2">
        <f>SUMIFS(Data[Value],Data[Account],$C184,Data[Date],"&gt;="&amp;T$4,Data[Date],"&lt;"&amp;EDATE(T$4,1))</f>
        <v>0</v>
      </c>
      <c r="U184" s="2">
        <f>SUMIFS(Data[Value],Data[Account],$C184,Data[Date],"&gt;="&amp;U$4,Data[Date],"&lt;"&amp;EDATE(U$4,1))</f>
        <v>0</v>
      </c>
      <c r="V184" s="2">
        <f>SUMIFS(Data[Value],Data[Account],$C184,Data[Date],"&gt;="&amp;V$4,Data[Date],"&lt;"&amp;EDATE(V$4,1))</f>
        <v>0</v>
      </c>
      <c r="W184" s="2">
        <f>SUMIFS(Data[Value],Data[Account],$C184,Data[Date],"&gt;="&amp;W$4,Data[Date],"&lt;"&amp;EDATE(W$4,1))</f>
        <v>0</v>
      </c>
      <c r="X184" s="2">
        <f>SUMIFS(Data[Value],Data[Account],$C184,Data[Date],"&gt;="&amp;X$4,Data[Date],"&lt;"&amp;EDATE(X$4,1))</f>
        <v>0</v>
      </c>
      <c r="Y184" s="2">
        <f>SUMIFS(Data[Value],Data[Account],$C184,Data[Date],"&gt;="&amp;Y$4,Data[Date],"&lt;"&amp;EDATE(Y$4,1))</f>
        <v>0</v>
      </c>
      <c r="Z184" s="2">
        <f>SUMIFS(Data[Value],Data[Account],$C184,Data[Date],"&gt;="&amp;Z$4,Data[Date],"&lt;"&amp;EDATE(Z$4,1))</f>
        <v>0</v>
      </c>
      <c r="AA184" s="2">
        <f>SUMIFS(Data[Value],Data[Account],$C184,Data[Date],"&gt;="&amp;AA$4,Data[Date],"&lt;"&amp;EDATE(AA$4,1))</f>
        <v>0</v>
      </c>
      <c r="AB184" s="2">
        <f>SUMIFS(Data[Value],Data[Account],$C184,Data[Date],"&gt;="&amp;AB$4,Data[Date],"&lt;"&amp;EDATE(AB$4,1))</f>
        <v>0</v>
      </c>
    </row>
    <row r="185" spans="2:28" x14ac:dyDescent="0.25">
      <c r="B185" s="3">
        <f>OrdersByAcc!B185</f>
        <v>181</v>
      </c>
      <c r="C185" t="str">
        <f>OrdersByAcc!C185</f>
        <v/>
      </c>
      <c r="D185" s="2">
        <f t="shared" si="2"/>
        <v>0</v>
      </c>
      <c r="E185" s="2">
        <f>SUMIFS(Data[Value],Data[Account],$C185,Data[Date],"&gt;="&amp;E$4,Data[Date],"&lt;"&amp;EDATE(E$4,1))</f>
        <v>0</v>
      </c>
      <c r="F185" s="2">
        <f>SUMIFS(Data[Value],Data[Account],$C185,Data[Date],"&gt;="&amp;F$4,Data[Date],"&lt;"&amp;EDATE(F$4,1))</f>
        <v>0</v>
      </c>
      <c r="G185" s="2">
        <f>SUMIFS(Data[Value],Data[Account],$C185,Data[Date],"&gt;="&amp;G$4,Data[Date],"&lt;"&amp;EDATE(G$4,1))</f>
        <v>0</v>
      </c>
      <c r="H185" s="2">
        <f>SUMIFS(Data[Value],Data[Account],$C185,Data[Date],"&gt;="&amp;H$4,Data[Date],"&lt;"&amp;EDATE(H$4,1))</f>
        <v>0</v>
      </c>
      <c r="I185" s="2">
        <f>SUMIFS(Data[Value],Data[Account],$C185,Data[Date],"&gt;="&amp;I$4,Data[Date],"&lt;"&amp;EDATE(I$4,1))</f>
        <v>0</v>
      </c>
      <c r="J185" s="2">
        <f>SUMIFS(Data[Value],Data[Account],$C185,Data[Date],"&gt;="&amp;J$4,Data[Date],"&lt;"&amp;EDATE(J$4,1))</f>
        <v>0</v>
      </c>
      <c r="K185" s="2">
        <f>SUMIFS(Data[Value],Data[Account],$C185,Data[Date],"&gt;="&amp;K$4,Data[Date],"&lt;"&amp;EDATE(K$4,1))</f>
        <v>0</v>
      </c>
      <c r="L185" s="2">
        <f>SUMIFS(Data[Value],Data[Account],$C185,Data[Date],"&gt;="&amp;L$4,Data[Date],"&lt;"&amp;EDATE(L$4,1))</f>
        <v>0</v>
      </c>
      <c r="M185" s="2">
        <f>SUMIFS(Data[Value],Data[Account],$C185,Data[Date],"&gt;="&amp;M$4,Data[Date],"&lt;"&amp;EDATE(M$4,1))</f>
        <v>0</v>
      </c>
      <c r="N185" s="2">
        <f>SUMIFS(Data[Value],Data[Account],$C185,Data[Date],"&gt;="&amp;N$4,Data[Date],"&lt;"&amp;EDATE(N$4,1))</f>
        <v>0</v>
      </c>
      <c r="O185" s="2">
        <f>SUMIFS(Data[Value],Data[Account],$C185,Data[Date],"&gt;="&amp;O$4,Data[Date],"&lt;"&amp;EDATE(O$4,1))</f>
        <v>0</v>
      </c>
      <c r="P185" s="2">
        <f>SUMIFS(Data[Value],Data[Account],$C185,Data[Date],"&gt;="&amp;P$4,Data[Date],"&lt;"&amp;EDATE(P$4,1))</f>
        <v>0</v>
      </c>
      <c r="Q185" s="2">
        <f>SUMIFS(Data[Value],Data[Account],$C185,Data[Date],"&gt;="&amp;Q$4,Data[Date],"&lt;"&amp;EDATE(Q$4,1))</f>
        <v>0</v>
      </c>
      <c r="R185" s="2">
        <f>SUMIFS(Data[Value],Data[Account],$C185,Data[Date],"&gt;="&amp;R$4,Data[Date],"&lt;"&amp;EDATE(R$4,1))</f>
        <v>0</v>
      </c>
      <c r="S185" s="2">
        <f>SUMIFS(Data[Value],Data[Account],$C185,Data[Date],"&gt;="&amp;S$4,Data[Date],"&lt;"&amp;EDATE(S$4,1))</f>
        <v>0</v>
      </c>
      <c r="T185" s="2">
        <f>SUMIFS(Data[Value],Data[Account],$C185,Data[Date],"&gt;="&amp;T$4,Data[Date],"&lt;"&amp;EDATE(T$4,1))</f>
        <v>0</v>
      </c>
      <c r="U185" s="2">
        <f>SUMIFS(Data[Value],Data[Account],$C185,Data[Date],"&gt;="&amp;U$4,Data[Date],"&lt;"&amp;EDATE(U$4,1))</f>
        <v>0</v>
      </c>
      <c r="V185" s="2">
        <f>SUMIFS(Data[Value],Data[Account],$C185,Data[Date],"&gt;="&amp;V$4,Data[Date],"&lt;"&amp;EDATE(V$4,1))</f>
        <v>0</v>
      </c>
      <c r="W185" s="2">
        <f>SUMIFS(Data[Value],Data[Account],$C185,Data[Date],"&gt;="&amp;W$4,Data[Date],"&lt;"&amp;EDATE(W$4,1))</f>
        <v>0</v>
      </c>
      <c r="X185" s="2">
        <f>SUMIFS(Data[Value],Data[Account],$C185,Data[Date],"&gt;="&amp;X$4,Data[Date],"&lt;"&amp;EDATE(X$4,1))</f>
        <v>0</v>
      </c>
      <c r="Y185" s="2">
        <f>SUMIFS(Data[Value],Data[Account],$C185,Data[Date],"&gt;="&amp;Y$4,Data[Date],"&lt;"&amp;EDATE(Y$4,1))</f>
        <v>0</v>
      </c>
      <c r="Z185" s="2">
        <f>SUMIFS(Data[Value],Data[Account],$C185,Data[Date],"&gt;="&amp;Z$4,Data[Date],"&lt;"&amp;EDATE(Z$4,1))</f>
        <v>0</v>
      </c>
      <c r="AA185" s="2">
        <f>SUMIFS(Data[Value],Data[Account],$C185,Data[Date],"&gt;="&amp;AA$4,Data[Date],"&lt;"&amp;EDATE(AA$4,1))</f>
        <v>0</v>
      </c>
      <c r="AB185" s="2">
        <f>SUMIFS(Data[Value],Data[Account],$C185,Data[Date],"&gt;="&amp;AB$4,Data[Date],"&lt;"&amp;EDATE(AB$4,1))</f>
        <v>0</v>
      </c>
    </row>
    <row r="186" spans="2:28" x14ac:dyDescent="0.25">
      <c r="B186" s="3">
        <f>OrdersByAcc!B186</f>
        <v>182</v>
      </c>
      <c r="C186" t="str">
        <f>OrdersByAcc!C186</f>
        <v/>
      </c>
      <c r="D186" s="2">
        <f t="shared" si="2"/>
        <v>0</v>
      </c>
      <c r="E186" s="2">
        <f>SUMIFS(Data[Value],Data[Account],$C186,Data[Date],"&gt;="&amp;E$4,Data[Date],"&lt;"&amp;EDATE(E$4,1))</f>
        <v>0</v>
      </c>
      <c r="F186" s="2">
        <f>SUMIFS(Data[Value],Data[Account],$C186,Data[Date],"&gt;="&amp;F$4,Data[Date],"&lt;"&amp;EDATE(F$4,1))</f>
        <v>0</v>
      </c>
      <c r="G186" s="2">
        <f>SUMIFS(Data[Value],Data[Account],$C186,Data[Date],"&gt;="&amp;G$4,Data[Date],"&lt;"&amp;EDATE(G$4,1))</f>
        <v>0</v>
      </c>
      <c r="H186" s="2">
        <f>SUMIFS(Data[Value],Data[Account],$C186,Data[Date],"&gt;="&amp;H$4,Data[Date],"&lt;"&amp;EDATE(H$4,1))</f>
        <v>0</v>
      </c>
      <c r="I186" s="2">
        <f>SUMIFS(Data[Value],Data[Account],$C186,Data[Date],"&gt;="&amp;I$4,Data[Date],"&lt;"&amp;EDATE(I$4,1))</f>
        <v>0</v>
      </c>
      <c r="J186" s="2">
        <f>SUMIFS(Data[Value],Data[Account],$C186,Data[Date],"&gt;="&amp;J$4,Data[Date],"&lt;"&amp;EDATE(J$4,1))</f>
        <v>0</v>
      </c>
      <c r="K186" s="2">
        <f>SUMIFS(Data[Value],Data[Account],$C186,Data[Date],"&gt;="&amp;K$4,Data[Date],"&lt;"&amp;EDATE(K$4,1))</f>
        <v>0</v>
      </c>
      <c r="L186" s="2">
        <f>SUMIFS(Data[Value],Data[Account],$C186,Data[Date],"&gt;="&amp;L$4,Data[Date],"&lt;"&amp;EDATE(L$4,1))</f>
        <v>0</v>
      </c>
      <c r="M186" s="2">
        <f>SUMIFS(Data[Value],Data[Account],$C186,Data[Date],"&gt;="&amp;M$4,Data[Date],"&lt;"&amp;EDATE(M$4,1))</f>
        <v>0</v>
      </c>
      <c r="N186" s="2">
        <f>SUMIFS(Data[Value],Data[Account],$C186,Data[Date],"&gt;="&amp;N$4,Data[Date],"&lt;"&amp;EDATE(N$4,1))</f>
        <v>0</v>
      </c>
      <c r="O186" s="2">
        <f>SUMIFS(Data[Value],Data[Account],$C186,Data[Date],"&gt;="&amp;O$4,Data[Date],"&lt;"&amp;EDATE(O$4,1))</f>
        <v>0</v>
      </c>
      <c r="P186" s="2">
        <f>SUMIFS(Data[Value],Data[Account],$C186,Data[Date],"&gt;="&amp;P$4,Data[Date],"&lt;"&amp;EDATE(P$4,1))</f>
        <v>0</v>
      </c>
      <c r="Q186" s="2">
        <f>SUMIFS(Data[Value],Data[Account],$C186,Data[Date],"&gt;="&amp;Q$4,Data[Date],"&lt;"&amp;EDATE(Q$4,1))</f>
        <v>0</v>
      </c>
      <c r="R186" s="2">
        <f>SUMIFS(Data[Value],Data[Account],$C186,Data[Date],"&gt;="&amp;R$4,Data[Date],"&lt;"&amp;EDATE(R$4,1))</f>
        <v>0</v>
      </c>
      <c r="S186" s="2">
        <f>SUMIFS(Data[Value],Data[Account],$C186,Data[Date],"&gt;="&amp;S$4,Data[Date],"&lt;"&amp;EDATE(S$4,1))</f>
        <v>0</v>
      </c>
      <c r="T186" s="2">
        <f>SUMIFS(Data[Value],Data[Account],$C186,Data[Date],"&gt;="&amp;T$4,Data[Date],"&lt;"&amp;EDATE(T$4,1))</f>
        <v>0</v>
      </c>
      <c r="U186" s="2">
        <f>SUMIFS(Data[Value],Data[Account],$C186,Data[Date],"&gt;="&amp;U$4,Data[Date],"&lt;"&amp;EDATE(U$4,1))</f>
        <v>0</v>
      </c>
      <c r="V186" s="2">
        <f>SUMIFS(Data[Value],Data[Account],$C186,Data[Date],"&gt;="&amp;V$4,Data[Date],"&lt;"&amp;EDATE(V$4,1))</f>
        <v>0</v>
      </c>
      <c r="W186" s="2">
        <f>SUMIFS(Data[Value],Data[Account],$C186,Data[Date],"&gt;="&amp;W$4,Data[Date],"&lt;"&amp;EDATE(W$4,1))</f>
        <v>0</v>
      </c>
      <c r="X186" s="2">
        <f>SUMIFS(Data[Value],Data[Account],$C186,Data[Date],"&gt;="&amp;X$4,Data[Date],"&lt;"&amp;EDATE(X$4,1))</f>
        <v>0</v>
      </c>
      <c r="Y186" s="2">
        <f>SUMIFS(Data[Value],Data[Account],$C186,Data[Date],"&gt;="&amp;Y$4,Data[Date],"&lt;"&amp;EDATE(Y$4,1))</f>
        <v>0</v>
      </c>
      <c r="Z186" s="2">
        <f>SUMIFS(Data[Value],Data[Account],$C186,Data[Date],"&gt;="&amp;Z$4,Data[Date],"&lt;"&amp;EDATE(Z$4,1))</f>
        <v>0</v>
      </c>
      <c r="AA186" s="2">
        <f>SUMIFS(Data[Value],Data[Account],$C186,Data[Date],"&gt;="&amp;AA$4,Data[Date],"&lt;"&amp;EDATE(AA$4,1))</f>
        <v>0</v>
      </c>
      <c r="AB186" s="2">
        <f>SUMIFS(Data[Value],Data[Account],$C186,Data[Date],"&gt;="&amp;AB$4,Data[Date],"&lt;"&amp;EDATE(AB$4,1))</f>
        <v>0</v>
      </c>
    </row>
    <row r="187" spans="2:28" x14ac:dyDescent="0.25">
      <c r="B187" s="3">
        <f>OrdersByAcc!B187</f>
        <v>183</v>
      </c>
      <c r="C187" t="str">
        <f>OrdersByAcc!C187</f>
        <v/>
      </c>
      <c r="D187" s="2">
        <f t="shared" si="2"/>
        <v>0</v>
      </c>
      <c r="E187" s="2">
        <f>SUMIFS(Data[Value],Data[Account],$C187,Data[Date],"&gt;="&amp;E$4,Data[Date],"&lt;"&amp;EDATE(E$4,1))</f>
        <v>0</v>
      </c>
      <c r="F187" s="2">
        <f>SUMIFS(Data[Value],Data[Account],$C187,Data[Date],"&gt;="&amp;F$4,Data[Date],"&lt;"&amp;EDATE(F$4,1))</f>
        <v>0</v>
      </c>
      <c r="G187" s="2">
        <f>SUMIFS(Data[Value],Data[Account],$C187,Data[Date],"&gt;="&amp;G$4,Data[Date],"&lt;"&amp;EDATE(G$4,1))</f>
        <v>0</v>
      </c>
      <c r="H187" s="2">
        <f>SUMIFS(Data[Value],Data[Account],$C187,Data[Date],"&gt;="&amp;H$4,Data[Date],"&lt;"&amp;EDATE(H$4,1))</f>
        <v>0</v>
      </c>
      <c r="I187" s="2">
        <f>SUMIFS(Data[Value],Data[Account],$C187,Data[Date],"&gt;="&amp;I$4,Data[Date],"&lt;"&amp;EDATE(I$4,1))</f>
        <v>0</v>
      </c>
      <c r="J187" s="2">
        <f>SUMIFS(Data[Value],Data[Account],$C187,Data[Date],"&gt;="&amp;J$4,Data[Date],"&lt;"&amp;EDATE(J$4,1))</f>
        <v>0</v>
      </c>
      <c r="K187" s="2">
        <f>SUMIFS(Data[Value],Data[Account],$C187,Data[Date],"&gt;="&amp;K$4,Data[Date],"&lt;"&amp;EDATE(K$4,1))</f>
        <v>0</v>
      </c>
      <c r="L187" s="2">
        <f>SUMIFS(Data[Value],Data[Account],$C187,Data[Date],"&gt;="&amp;L$4,Data[Date],"&lt;"&amp;EDATE(L$4,1))</f>
        <v>0</v>
      </c>
      <c r="M187" s="2">
        <f>SUMIFS(Data[Value],Data[Account],$C187,Data[Date],"&gt;="&amp;M$4,Data[Date],"&lt;"&amp;EDATE(M$4,1))</f>
        <v>0</v>
      </c>
      <c r="N187" s="2">
        <f>SUMIFS(Data[Value],Data[Account],$C187,Data[Date],"&gt;="&amp;N$4,Data[Date],"&lt;"&amp;EDATE(N$4,1))</f>
        <v>0</v>
      </c>
      <c r="O187" s="2">
        <f>SUMIFS(Data[Value],Data[Account],$C187,Data[Date],"&gt;="&amp;O$4,Data[Date],"&lt;"&amp;EDATE(O$4,1))</f>
        <v>0</v>
      </c>
      <c r="P187" s="2">
        <f>SUMIFS(Data[Value],Data[Account],$C187,Data[Date],"&gt;="&amp;P$4,Data[Date],"&lt;"&amp;EDATE(P$4,1))</f>
        <v>0</v>
      </c>
      <c r="Q187" s="2">
        <f>SUMIFS(Data[Value],Data[Account],$C187,Data[Date],"&gt;="&amp;Q$4,Data[Date],"&lt;"&amp;EDATE(Q$4,1))</f>
        <v>0</v>
      </c>
      <c r="R187" s="2">
        <f>SUMIFS(Data[Value],Data[Account],$C187,Data[Date],"&gt;="&amp;R$4,Data[Date],"&lt;"&amp;EDATE(R$4,1))</f>
        <v>0</v>
      </c>
      <c r="S187" s="2">
        <f>SUMIFS(Data[Value],Data[Account],$C187,Data[Date],"&gt;="&amp;S$4,Data[Date],"&lt;"&amp;EDATE(S$4,1))</f>
        <v>0</v>
      </c>
      <c r="T187" s="2">
        <f>SUMIFS(Data[Value],Data[Account],$C187,Data[Date],"&gt;="&amp;T$4,Data[Date],"&lt;"&amp;EDATE(T$4,1))</f>
        <v>0</v>
      </c>
      <c r="U187" s="2">
        <f>SUMIFS(Data[Value],Data[Account],$C187,Data[Date],"&gt;="&amp;U$4,Data[Date],"&lt;"&amp;EDATE(U$4,1))</f>
        <v>0</v>
      </c>
      <c r="V187" s="2">
        <f>SUMIFS(Data[Value],Data[Account],$C187,Data[Date],"&gt;="&amp;V$4,Data[Date],"&lt;"&amp;EDATE(V$4,1))</f>
        <v>0</v>
      </c>
      <c r="W187" s="2">
        <f>SUMIFS(Data[Value],Data[Account],$C187,Data[Date],"&gt;="&amp;W$4,Data[Date],"&lt;"&amp;EDATE(W$4,1))</f>
        <v>0</v>
      </c>
      <c r="X187" s="2">
        <f>SUMIFS(Data[Value],Data[Account],$C187,Data[Date],"&gt;="&amp;X$4,Data[Date],"&lt;"&amp;EDATE(X$4,1))</f>
        <v>0</v>
      </c>
      <c r="Y187" s="2">
        <f>SUMIFS(Data[Value],Data[Account],$C187,Data[Date],"&gt;="&amp;Y$4,Data[Date],"&lt;"&amp;EDATE(Y$4,1))</f>
        <v>0</v>
      </c>
      <c r="Z187" s="2">
        <f>SUMIFS(Data[Value],Data[Account],$C187,Data[Date],"&gt;="&amp;Z$4,Data[Date],"&lt;"&amp;EDATE(Z$4,1))</f>
        <v>0</v>
      </c>
      <c r="AA187" s="2">
        <f>SUMIFS(Data[Value],Data[Account],$C187,Data[Date],"&gt;="&amp;AA$4,Data[Date],"&lt;"&amp;EDATE(AA$4,1))</f>
        <v>0</v>
      </c>
      <c r="AB187" s="2">
        <f>SUMIFS(Data[Value],Data[Account],$C187,Data[Date],"&gt;="&amp;AB$4,Data[Date],"&lt;"&amp;EDATE(AB$4,1))</f>
        <v>0</v>
      </c>
    </row>
    <row r="188" spans="2:28" x14ac:dyDescent="0.25">
      <c r="B188" s="3">
        <f>OrdersByAcc!B188</f>
        <v>184</v>
      </c>
      <c r="C188" t="str">
        <f>OrdersByAcc!C188</f>
        <v/>
      </c>
      <c r="D188" s="2">
        <f t="shared" si="2"/>
        <v>0</v>
      </c>
      <c r="E188" s="2">
        <f>SUMIFS(Data[Value],Data[Account],$C188,Data[Date],"&gt;="&amp;E$4,Data[Date],"&lt;"&amp;EDATE(E$4,1))</f>
        <v>0</v>
      </c>
      <c r="F188" s="2">
        <f>SUMIFS(Data[Value],Data[Account],$C188,Data[Date],"&gt;="&amp;F$4,Data[Date],"&lt;"&amp;EDATE(F$4,1))</f>
        <v>0</v>
      </c>
      <c r="G188" s="2">
        <f>SUMIFS(Data[Value],Data[Account],$C188,Data[Date],"&gt;="&amp;G$4,Data[Date],"&lt;"&amp;EDATE(G$4,1))</f>
        <v>0</v>
      </c>
      <c r="H188" s="2">
        <f>SUMIFS(Data[Value],Data[Account],$C188,Data[Date],"&gt;="&amp;H$4,Data[Date],"&lt;"&amp;EDATE(H$4,1))</f>
        <v>0</v>
      </c>
      <c r="I188" s="2">
        <f>SUMIFS(Data[Value],Data[Account],$C188,Data[Date],"&gt;="&amp;I$4,Data[Date],"&lt;"&amp;EDATE(I$4,1))</f>
        <v>0</v>
      </c>
      <c r="J188" s="2">
        <f>SUMIFS(Data[Value],Data[Account],$C188,Data[Date],"&gt;="&amp;J$4,Data[Date],"&lt;"&amp;EDATE(J$4,1))</f>
        <v>0</v>
      </c>
      <c r="K188" s="2">
        <f>SUMIFS(Data[Value],Data[Account],$C188,Data[Date],"&gt;="&amp;K$4,Data[Date],"&lt;"&amp;EDATE(K$4,1))</f>
        <v>0</v>
      </c>
      <c r="L188" s="2">
        <f>SUMIFS(Data[Value],Data[Account],$C188,Data[Date],"&gt;="&amp;L$4,Data[Date],"&lt;"&amp;EDATE(L$4,1))</f>
        <v>0</v>
      </c>
      <c r="M188" s="2">
        <f>SUMIFS(Data[Value],Data[Account],$C188,Data[Date],"&gt;="&amp;M$4,Data[Date],"&lt;"&amp;EDATE(M$4,1))</f>
        <v>0</v>
      </c>
      <c r="N188" s="2">
        <f>SUMIFS(Data[Value],Data[Account],$C188,Data[Date],"&gt;="&amp;N$4,Data[Date],"&lt;"&amp;EDATE(N$4,1))</f>
        <v>0</v>
      </c>
      <c r="O188" s="2">
        <f>SUMIFS(Data[Value],Data[Account],$C188,Data[Date],"&gt;="&amp;O$4,Data[Date],"&lt;"&amp;EDATE(O$4,1))</f>
        <v>0</v>
      </c>
      <c r="P188" s="2">
        <f>SUMIFS(Data[Value],Data[Account],$C188,Data[Date],"&gt;="&amp;P$4,Data[Date],"&lt;"&amp;EDATE(P$4,1))</f>
        <v>0</v>
      </c>
      <c r="Q188" s="2">
        <f>SUMIFS(Data[Value],Data[Account],$C188,Data[Date],"&gt;="&amp;Q$4,Data[Date],"&lt;"&amp;EDATE(Q$4,1))</f>
        <v>0</v>
      </c>
      <c r="R188" s="2">
        <f>SUMIFS(Data[Value],Data[Account],$C188,Data[Date],"&gt;="&amp;R$4,Data[Date],"&lt;"&amp;EDATE(R$4,1))</f>
        <v>0</v>
      </c>
      <c r="S188" s="2">
        <f>SUMIFS(Data[Value],Data[Account],$C188,Data[Date],"&gt;="&amp;S$4,Data[Date],"&lt;"&amp;EDATE(S$4,1))</f>
        <v>0</v>
      </c>
      <c r="T188" s="2">
        <f>SUMIFS(Data[Value],Data[Account],$C188,Data[Date],"&gt;="&amp;T$4,Data[Date],"&lt;"&amp;EDATE(T$4,1))</f>
        <v>0</v>
      </c>
      <c r="U188" s="2">
        <f>SUMIFS(Data[Value],Data[Account],$C188,Data[Date],"&gt;="&amp;U$4,Data[Date],"&lt;"&amp;EDATE(U$4,1))</f>
        <v>0</v>
      </c>
      <c r="V188" s="2">
        <f>SUMIFS(Data[Value],Data[Account],$C188,Data[Date],"&gt;="&amp;V$4,Data[Date],"&lt;"&amp;EDATE(V$4,1))</f>
        <v>0</v>
      </c>
      <c r="W188" s="2">
        <f>SUMIFS(Data[Value],Data[Account],$C188,Data[Date],"&gt;="&amp;W$4,Data[Date],"&lt;"&amp;EDATE(W$4,1))</f>
        <v>0</v>
      </c>
      <c r="X188" s="2">
        <f>SUMIFS(Data[Value],Data[Account],$C188,Data[Date],"&gt;="&amp;X$4,Data[Date],"&lt;"&amp;EDATE(X$4,1))</f>
        <v>0</v>
      </c>
      <c r="Y188" s="2">
        <f>SUMIFS(Data[Value],Data[Account],$C188,Data[Date],"&gt;="&amp;Y$4,Data[Date],"&lt;"&amp;EDATE(Y$4,1))</f>
        <v>0</v>
      </c>
      <c r="Z188" s="2">
        <f>SUMIFS(Data[Value],Data[Account],$C188,Data[Date],"&gt;="&amp;Z$4,Data[Date],"&lt;"&amp;EDATE(Z$4,1))</f>
        <v>0</v>
      </c>
      <c r="AA188" s="2">
        <f>SUMIFS(Data[Value],Data[Account],$C188,Data[Date],"&gt;="&amp;AA$4,Data[Date],"&lt;"&amp;EDATE(AA$4,1))</f>
        <v>0</v>
      </c>
      <c r="AB188" s="2">
        <f>SUMIFS(Data[Value],Data[Account],$C188,Data[Date],"&gt;="&amp;AB$4,Data[Date],"&lt;"&amp;EDATE(AB$4,1))</f>
        <v>0</v>
      </c>
    </row>
    <row r="189" spans="2:28" x14ac:dyDescent="0.25">
      <c r="B189" s="3">
        <f>OrdersByAcc!B189</f>
        <v>185</v>
      </c>
      <c r="C189" t="str">
        <f>OrdersByAcc!C189</f>
        <v/>
      </c>
      <c r="D189" s="2">
        <f t="shared" si="2"/>
        <v>0</v>
      </c>
      <c r="E189" s="2">
        <f>SUMIFS(Data[Value],Data[Account],$C189,Data[Date],"&gt;="&amp;E$4,Data[Date],"&lt;"&amp;EDATE(E$4,1))</f>
        <v>0</v>
      </c>
      <c r="F189" s="2">
        <f>SUMIFS(Data[Value],Data[Account],$C189,Data[Date],"&gt;="&amp;F$4,Data[Date],"&lt;"&amp;EDATE(F$4,1))</f>
        <v>0</v>
      </c>
      <c r="G189" s="2">
        <f>SUMIFS(Data[Value],Data[Account],$C189,Data[Date],"&gt;="&amp;G$4,Data[Date],"&lt;"&amp;EDATE(G$4,1))</f>
        <v>0</v>
      </c>
      <c r="H189" s="2">
        <f>SUMIFS(Data[Value],Data[Account],$C189,Data[Date],"&gt;="&amp;H$4,Data[Date],"&lt;"&amp;EDATE(H$4,1))</f>
        <v>0</v>
      </c>
      <c r="I189" s="2">
        <f>SUMIFS(Data[Value],Data[Account],$C189,Data[Date],"&gt;="&amp;I$4,Data[Date],"&lt;"&amp;EDATE(I$4,1))</f>
        <v>0</v>
      </c>
      <c r="J189" s="2">
        <f>SUMIFS(Data[Value],Data[Account],$C189,Data[Date],"&gt;="&amp;J$4,Data[Date],"&lt;"&amp;EDATE(J$4,1))</f>
        <v>0</v>
      </c>
      <c r="K189" s="2">
        <f>SUMIFS(Data[Value],Data[Account],$C189,Data[Date],"&gt;="&amp;K$4,Data[Date],"&lt;"&amp;EDATE(K$4,1))</f>
        <v>0</v>
      </c>
      <c r="L189" s="2">
        <f>SUMIFS(Data[Value],Data[Account],$C189,Data[Date],"&gt;="&amp;L$4,Data[Date],"&lt;"&amp;EDATE(L$4,1))</f>
        <v>0</v>
      </c>
      <c r="M189" s="2">
        <f>SUMIFS(Data[Value],Data[Account],$C189,Data[Date],"&gt;="&amp;M$4,Data[Date],"&lt;"&amp;EDATE(M$4,1))</f>
        <v>0</v>
      </c>
      <c r="N189" s="2">
        <f>SUMIFS(Data[Value],Data[Account],$C189,Data[Date],"&gt;="&amp;N$4,Data[Date],"&lt;"&amp;EDATE(N$4,1))</f>
        <v>0</v>
      </c>
      <c r="O189" s="2">
        <f>SUMIFS(Data[Value],Data[Account],$C189,Data[Date],"&gt;="&amp;O$4,Data[Date],"&lt;"&amp;EDATE(O$4,1))</f>
        <v>0</v>
      </c>
      <c r="P189" s="2">
        <f>SUMIFS(Data[Value],Data[Account],$C189,Data[Date],"&gt;="&amp;P$4,Data[Date],"&lt;"&amp;EDATE(P$4,1))</f>
        <v>0</v>
      </c>
      <c r="Q189" s="2">
        <f>SUMIFS(Data[Value],Data[Account],$C189,Data[Date],"&gt;="&amp;Q$4,Data[Date],"&lt;"&amp;EDATE(Q$4,1))</f>
        <v>0</v>
      </c>
      <c r="R189" s="2">
        <f>SUMIFS(Data[Value],Data[Account],$C189,Data[Date],"&gt;="&amp;R$4,Data[Date],"&lt;"&amp;EDATE(R$4,1))</f>
        <v>0</v>
      </c>
      <c r="S189" s="2">
        <f>SUMIFS(Data[Value],Data[Account],$C189,Data[Date],"&gt;="&amp;S$4,Data[Date],"&lt;"&amp;EDATE(S$4,1))</f>
        <v>0</v>
      </c>
      <c r="T189" s="2">
        <f>SUMIFS(Data[Value],Data[Account],$C189,Data[Date],"&gt;="&amp;T$4,Data[Date],"&lt;"&amp;EDATE(T$4,1))</f>
        <v>0</v>
      </c>
      <c r="U189" s="2">
        <f>SUMIFS(Data[Value],Data[Account],$C189,Data[Date],"&gt;="&amp;U$4,Data[Date],"&lt;"&amp;EDATE(U$4,1))</f>
        <v>0</v>
      </c>
      <c r="V189" s="2">
        <f>SUMIFS(Data[Value],Data[Account],$C189,Data[Date],"&gt;="&amp;V$4,Data[Date],"&lt;"&amp;EDATE(V$4,1))</f>
        <v>0</v>
      </c>
      <c r="W189" s="2">
        <f>SUMIFS(Data[Value],Data[Account],$C189,Data[Date],"&gt;="&amp;W$4,Data[Date],"&lt;"&amp;EDATE(W$4,1))</f>
        <v>0</v>
      </c>
      <c r="X189" s="2">
        <f>SUMIFS(Data[Value],Data[Account],$C189,Data[Date],"&gt;="&amp;X$4,Data[Date],"&lt;"&amp;EDATE(X$4,1))</f>
        <v>0</v>
      </c>
      <c r="Y189" s="2">
        <f>SUMIFS(Data[Value],Data[Account],$C189,Data[Date],"&gt;="&amp;Y$4,Data[Date],"&lt;"&amp;EDATE(Y$4,1))</f>
        <v>0</v>
      </c>
      <c r="Z189" s="2">
        <f>SUMIFS(Data[Value],Data[Account],$C189,Data[Date],"&gt;="&amp;Z$4,Data[Date],"&lt;"&amp;EDATE(Z$4,1))</f>
        <v>0</v>
      </c>
      <c r="AA189" s="2">
        <f>SUMIFS(Data[Value],Data[Account],$C189,Data[Date],"&gt;="&amp;AA$4,Data[Date],"&lt;"&amp;EDATE(AA$4,1))</f>
        <v>0</v>
      </c>
      <c r="AB189" s="2">
        <f>SUMIFS(Data[Value],Data[Account],$C189,Data[Date],"&gt;="&amp;AB$4,Data[Date],"&lt;"&amp;EDATE(AB$4,1))</f>
        <v>0</v>
      </c>
    </row>
    <row r="190" spans="2:28" x14ac:dyDescent="0.25">
      <c r="B190" s="3">
        <f>OrdersByAcc!B190</f>
        <v>186</v>
      </c>
      <c r="C190" t="str">
        <f>OrdersByAcc!C190</f>
        <v/>
      </c>
      <c r="D190" s="2">
        <f t="shared" si="2"/>
        <v>0</v>
      </c>
      <c r="E190" s="2">
        <f>SUMIFS(Data[Value],Data[Account],$C190,Data[Date],"&gt;="&amp;E$4,Data[Date],"&lt;"&amp;EDATE(E$4,1))</f>
        <v>0</v>
      </c>
      <c r="F190" s="2">
        <f>SUMIFS(Data[Value],Data[Account],$C190,Data[Date],"&gt;="&amp;F$4,Data[Date],"&lt;"&amp;EDATE(F$4,1))</f>
        <v>0</v>
      </c>
      <c r="G190" s="2">
        <f>SUMIFS(Data[Value],Data[Account],$C190,Data[Date],"&gt;="&amp;G$4,Data[Date],"&lt;"&amp;EDATE(G$4,1))</f>
        <v>0</v>
      </c>
      <c r="H190" s="2">
        <f>SUMIFS(Data[Value],Data[Account],$C190,Data[Date],"&gt;="&amp;H$4,Data[Date],"&lt;"&amp;EDATE(H$4,1))</f>
        <v>0</v>
      </c>
      <c r="I190" s="2">
        <f>SUMIFS(Data[Value],Data[Account],$C190,Data[Date],"&gt;="&amp;I$4,Data[Date],"&lt;"&amp;EDATE(I$4,1))</f>
        <v>0</v>
      </c>
      <c r="J190" s="2">
        <f>SUMIFS(Data[Value],Data[Account],$C190,Data[Date],"&gt;="&amp;J$4,Data[Date],"&lt;"&amp;EDATE(J$4,1))</f>
        <v>0</v>
      </c>
      <c r="K190" s="2">
        <f>SUMIFS(Data[Value],Data[Account],$C190,Data[Date],"&gt;="&amp;K$4,Data[Date],"&lt;"&amp;EDATE(K$4,1))</f>
        <v>0</v>
      </c>
      <c r="L190" s="2">
        <f>SUMIFS(Data[Value],Data[Account],$C190,Data[Date],"&gt;="&amp;L$4,Data[Date],"&lt;"&amp;EDATE(L$4,1))</f>
        <v>0</v>
      </c>
      <c r="M190" s="2">
        <f>SUMIFS(Data[Value],Data[Account],$C190,Data[Date],"&gt;="&amp;M$4,Data[Date],"&lt;"&amp;EDATE(M$4,1))</f>
        <v>0</v>
      </c>
      <c r="N190" s="2">
        <f>SUMIFS(Data[Value],Data[Account],$C190,Data[Date],"&gt;="&amp;N$4,Data[Date],"&lt;"&amp;EDATE(N$4,1))</f>
        <v>0</v>
      </c>
      <c r="O190" s="2">
        <f>SUMIFS(Data[Value],Data[Account],$C190,Data[Date],"&gt;="&amp;O$4,Data[Date],"&lt;"&amp;EDATE(O$4,1))</f>
        <v>0</v>
      </c>
      <c r="P190" s="2">
        <f>SUMIFS(Data[Value],Data[Account],$C190,Data[Date],"&gt;="&amp;P$4,Data[Date],"&lt;"&amp;EDATE(P$4,1))</f>
        <v>0</v>
      </c>
      <c r="Q190" s="2">
        <f>SUMIFS(Data[Value],Data[Account],$C190,Data[Date],"&gt;="&amp;Q$4,Data[Date],"&lt;"&amp;EDATE(Q$4,1))</f>
        <v>0</v>
      </c>
      <c r="R190" s="2">
        <f>SUMIFS(Data[Value],Data[Account],$C190,Data[Date],"&gt;="&amp;R$4,Data[Date],"&lt;"&amp;EDATE(R$4,1))</f>
        <v>0</v>
      </c>
      <c r="S190" s="2">
        <f>SUMIFS(Data[Value],Data[Account],$C190,Data[Date],"&gt;="&amp;S$4,Data[Date],"&lt;"&amp;EDATE(S$4,1))</f>
        <v>0</v>
      </c>
      <c r="T190" s="2">
        <f>SUMIFS(Data[Value],Data[Account],$C190,Data[Date],"&gt;="&amp;T$4,Data[Date],"&lt;"&amp;EDATE(T$4,1))</f>
        <v>0</v>
      </c>
      <c r="U190" s="2">
        <f>SUMIFS(Data[Value],Data[Account],$C190,Data[Date],"&gt;="&amp;U$4,Data[Date],"&lt;"&amp;EDATE(U$4,1))</f>
        <v>0</v>
      </c>
      <c r="V190" s="2">
        <f>SUMIFS(Data[Value],Data[Account],$C190,Data[Date],"&gt;="&amp;V$4,Data[Date],"&lt;"&amp;EDATE(V$4,1))</f>
        <v>0</v>
      </c>
      <c r="W190" s="2">
        <f>SUMIFS(Data[Value],Data[Account],$C190,Data[Date],"&gt;="&amp;W$4,Data[Date],"&lt;"&amp;EDATE(W$4,1))</f>
        <v>0</v>
      </c>
      <c r="X190" s="2">
        <f>SUMIFS(Data[Value],Data[Account],$C190,Data[Date],"&gt;="&amp;X$4,Data[Date],"&lt;"&amp;EDATE(X$4,1))</f>
        <v>0</v>
      </c>
      <c r="Y190" s="2">
        <f>SUMIFS(Data[Value],Data[Account],$C190,Data[Date],"&gt;="&amp;Y$4,Data[Date],"&lt;"&amp;EDATE(Y$4,1))</f>
        <v>0</v>
      </c>
      <c r="Z190" s="2">
        <f>SUMIFS(Data[Value],Data[Account],$C190,Data[Date],"&gt;="&amp;Z$4,Data[Date],"&lt;"&amp;EDATE(Z$4,1))</f>
        <v>0</v>
      </c>
      <c r="AA190" s="2">
        <f>SUMIFS(Data[Value],Data[Account],$C190,Data[Date],"&gt;="&amp;AA$4,Data[Date],"&lt;"&amp;EDATE(AA$4,1))</f>
        <v>0</v>
      </c>
      <c r="AB190" s="2">
        <f>SUMIFS(Data[Value],Data[Account],$C190,Data[Date],"&gt;="&amp;AB$4,Data[Date],"&lt;"&amp;EDATE(AB$4,1))</f>
        <v>0</v>
      </c>
    </row>
    <row r="191" spans="2:28" x14ac:dyDescent="0.25">
      <c r="B191" s="3">
        <f>OrdersByAcc!B191</f>
        <v>187</v>
      </c>
      <c r="C191" t="str">
        <f>OrdersByAcc!C191</f>
        <v/>
      </c>
      <c r="D191" s="2">
        <f t="shared" si="2"/>
        <v>0</v>
      </c>
      <c r="E191" s="2">
        <f>SUMIFS(Data[Value],Data[Account],$C191,Data[Date],"&gt;="&amp;E$4,Data[Date],"&lt;"&amp;EDATE(E$4,1))</f>
        <v>0</v>
      </c>
      <c r="F191" s="2">
        <f>SUMIFS(Data[Value],Data[Account],$C191,Data[Date],"&gt;="&amp;F$4,Data[Date],"&lt;"&amp;EDATE(F$4,1))</f>
        <v>0</v>
      </c>
      <c r="G191" s="2">
        <f>SUMIFS(Data[Value],Data[Account],$C191,Data[Date],"&gt;="&amp;G$4,Data[Date],"&lt;"&amp;EDATE(G$4,1))</f>
        <v>0</v>
      </c>
      <c r="H191" s="2">
        <f>SUMIFS(Data[Value],Data[Account],$C191,Data[Date],"&gt;="&amp;H$4,Data[Date],"&lt;"&amp;EDATE(H$4,1))</f>
        <v>0</v>
      </c>
      <c r="I191" s="2">
        <f>SUMIFS(Data[Value],Data[Account],$C191,Data[Date],"&gt;="&amp;I$4,Data[Date],"&lt;"&amp;EDATE(I$4,1))</f>
        <v>0</v>
      </c>
      <c r="J191" s="2">
        <f>SUMIFS(Data[Value],Data[Account],$C191,Data[Date],"&gt;="&amp;J$4,Data[Date],"&lt;"&amp;EDATE(J$4,1))</f>
        <v>0</v>
      </c>
      <c r="K191" s="2">
        <f>SUMIFS(Data[Value],Data[Account],$C191,Data[Date],"&gt;="&amp;K$4,Data[Date],"&lt;"&amp;EDATE(K$4,1))</f>
        <v>0</v>
      </c>
      <c r="L191" s="2">
        <f>SUMIFS(Data[Value],Data[Account],$C191,Data[Date],"&gt;="&amp;L$4,Data[Date],"&lt;"&amp;EDATE(L$4,1))</f>
        <v>0</v>
      </c>
      <c r="M191" s="2">
        <f>SUMIFS(Data[Value],Data[Account],$C191,Data[Date],"&gt;="&amp;M$4,Data[Date],"&lt;"&amp;EDATE(M$4,1))</f>
        <v>0</v>
      </c>
      <c r="N191" s="2">
        <f>SUMIFS(Data[Value],Data[Account],$C191,Data[Date],"&gt;="&amp;N$4,Data[Date],"&lt;"&amp;EDATE(N$4,1))</f>
        <v>0</v>
      </c>
      <c r="O191" s="2">
        <f>SUMIFS(Data[Value],Data[Account],$C191,Data[Date],"&gt;="&amp;O$4,Data[Date],"&lt;"&amp;EDATE(O$4,1))</f>
        <v>0</v>
      </c>
      <c r="P191" s="2">
        <f>SUMIFS(Data[Value],Data[Account],$C191,Data[Date],"&gt;="&amp;P$4,Data[Date],"&lt;"&amp;EDATE(P$4,1))</f>
        <v>0</v>
      </c>
      <c r="Q191" s="2">
        <f>SUMIFS(Data[Value],Data[Account],$C191,Data[Date],"&gt;="&amp;Q$4,Data[Date],"&lt;"&amp;EDATE(Q$4,1))</f>
        <v>0</v>
      </c>
      <c r="R191" s="2">
        <f>SUMIFS(Data[Value],Data[Account],$C191,Data[Date],"&gt;="&amp;R$4,Data[Date],"&lt;"&amp;EDATE(R$4,1))</f>
        <v>0</v>
      </c>
      <c r="S191" s="2">
        <f>SUMIFS(Data[Value],Data[Account],$C191,Data[Date],"&gt;="&amp;S$4,Data[Date],"&lt;"&amp;EDATE(S$4,1))</f>
        <v>0</v>
      </c>
      <c r="T191" s="2">
        <f>SUMIFS(Data[Value],Data[Account],$C191,Data[Date],"&gt;="&amp;T$4,Data[Date],"&lt;"&amp;EDATE(T$4,1))</f>
        <v>0</v>
      </c>
      <c r="U191" s="2">
        <f>SUMIFS(Data[Value],Data[Account],$C191,Data[Date],"&gt;="&amp;U$4,Data[Date],"&lt;"&amp;EDATE(U$4,1))</f>
        <v>0</v>
      </c>
      <c r="V191" s="2">
        <f>SUMIFS(Data[Value],Data[Account],$C191,Data[Date],"&gt;="&amp;V$4,Data[Date],"&lt;"&amp;EDATE(V$4,1))</f>
        <v>0</v>
      </c>
      <c r="W191" s="2">
        <f>SUMIFS(Data[Value],Data[Account],$C191,Data[Date],"&gt;="&amp;W$4,Data[Date],"&lt;"&amp;EDATE(W$4,1))</f>
        <v>0</v>
      </c>
      <c r="X191" s="2">
        <f>SUMIFS(Data[Value],Data[Account],$C191,Data[Date],"&gt;="&amp;X$4,Data[Date],"&lt;"&amp;EDATE(X$4,1))</f>
        <v>0</v>
      </c>
      <c r="Y191" s="2">
        <f>SUMIFS(Data[Value],Data[Account],$C191,Data[Date],"&gt;="&amp;Y$4,Data[Date],"&lt;"&amp;EDATE(Y$4,1))</f>
        <v>0</v>
      </c>
      <c r="Z191" s="2">
        <f>SUMIFS(Data[Value],Data[Account],$C191,Data[Date],"&gt;="&amp;Z$4,Data[Date],"&lt;"&amp;EDATE(Z$4,1))</f>
        <v>0</v>
      </c>
      <c r="AA191" s="2">
        <f>SUMIFS(Data[Value],Data[Account],$C191,Data[Date],"&gt;="&amp;AA$4,Data[Date],"&lt;"&amp;EDATE(AA$4,1))</f>
        <v>0</v>
      </c>
      <c r="AB191" s="2">
        <f>SUMIFS(Data[Value],Data[Account],$C191,Data[Date],"&gt;="&amp;AB$4,Data[Date],"&lt;"&amp;EDATE(AB$4,1))</f>
        <v>0</v>
      </c>
    </row>
    <row r="192" spans="2:28" x14ac:dyDescent="0.25">
      <c r="B192" s="3">
        <f>OrdersByAcc!B192</f>
        <v>188</v>
      </c>
      <c r="C192" t="str">
        <f>OrdersByAcc!C192</f>
        <v/>
      </c>
      <c r="D192" s="2">
        <f t="shared" si="2"/>
        <v>0</v>
      </c>
      <c r="E192" s="2">
        <f>SUMIFS(Data[Value],Data[Account],$C192,Data[Date],"&gt;="&amp;E$4,Data[Date],"&lt;"&amp;EDATE(E$4,1))</f>
        <v>0</v>
      </c>
      <c r="F192" s="2">
        <f>SUMIFS(Data[Value],Data[Account],$C192,Data[Date],"&gt;="&amp;F$4,Data[Date],"&lt;"&amp;EDATE(F$4,1))</f>
        <v>0</v>
      </c>
      <c r="G192" s="2">
        <f>SUMIFS(Data[Value],Data[Account],$C192,Data[Date],"&gt;="&amp;G$4,Data[Date],"&lt;"&amp;EDATE(G$4,1))</f>
        <v>0</v>
      </c>
      <c r="H192" s="2">
        <f>SUMIFS(Data[Value],Data[Account],$C192,Data[Date],"&gt;="&amp;H$4,Data[Date],"&lt;"&amp;EDATE(H$4,1))</f>
        <v>0</v>
      </c>
      <c r="I192" s="2">
        <f>SUMIFS(Data[Value],Data[Account],$C192,Data[Date],"&gt;="&amp;I$4,Data[Date],"&lt;"&amp;EDATE(I$4,1))</f>
        <v>0</v>
      </c>
      <c r="J192" s="2">
        <f>SUMIFS(Data[Value],Data[Account],$C192,Data[Date],"&gt;="&amp;J$4,Data[Date],"&lt;"&amp;EDATE(J$4,1))</f>
        <v>0</v>
      </c>
      <c r="K192" s="2">
        <f>SUMIFS(Data[Value],Data[Account],$C192,Data[Date],"&gt;="&amp;K$4,Data[Date],"&lt;"&amp;EDATE(K$4,1))</f>
        <v>0</v>
      </c>
      <c r="L192" s="2">
        <f>SUMIFS(Data[Value],Data[Account],$C192,Data[Date],"&gt;="&amp;L$4,Data[Date],"&lt;"&amp;EDATE(L$4,1))</f>
        <v>0</v>
      </c>
      <c r="M192" s="2">
        <f>SUMIFS(Data[Value],Data[Account],$C192,Data[Date],"&gt;="&amp;M$4,Data[Date],"&lt;"&amp;EDATE(M$4,1))</f>
        <v>0</v>
      </c>
      <c r="N192" s="2">
        <f>SUMIFS(Data[Value],Data[Account],$C192,Data[Date],"&gt;="&amp;N$4,Data[Date],"&lt;"&amp;EDATE(N$4,1))</f>
        <v>0</v>
      </c>
      <c r="O192" s="2">
        <f>SUMIFS(Data[Value],Data[Account],$C192,Data[Date],"&gt;="&amp;O$4,Data[Date],"&lt;"&amp;EDATE(O$4,1))</f>
        <v>0</v>
      </c>
      <c r="P192" s="2">
        <f>SUMIFS(Data[Value],Data[Account],$C192,Data[Date],"&gt;="&amp;P$4,Data[Date],"&lt;"&amp;EDATE(P$4,1))</f>
        <v>0</v>
      </c>
      <c r="Q192" s="2">
        <f>SUMIFS(Data[Value],Data[Account],$C192,Data[Date],"&gt;="&amp;Q$4,Data[Date],"&lt;"&amp;EDATE(Q$4,1))</f>
        <v>0</v>
      </c>
      <c r="R192" s="2">
        <f>SUMIFS(Data[Value],Data[Account],$C192,Data[Date],"&gt;="&amp;R$4,Data[Date],"&lt;"&amp;EDATE(R$4,1))</f>
        <v>0</v>
      </c>
      <c r="S192" s="2">
        <f>SUMIFS(Data[Value],Data[Account],$C192,Data[Date],"&gt;="&amp;S$4,Data[Date],"&lt;"&amp;EDATE(S$4,1))</f>
        <v>0</v>
      </c>
      <c r="T192" s="2">
        <f>SUMIFS(Data[Value],Data[Account],$C192,Data[Date],"&gt;="&amp;T$4,Data[Date],"&lt;"&amp;EDATE(T$4,1))</f>
        <v>0</v>
      </c>
      <c r="U192" s="2">
        <f>SUMIFS(Data[Value],Data[Account],$C192,Data[Date],"&gt;="&amp;U$4,Data[Date],"&lt;"&amp;EDATE(U$4,1))</f>
        <v>0</v>
      </c>
      <c r="V192" s="2">
        <f>SUMIFS(Data[Value],Data[Account],$C192,Data[Date],"&gt;="&amp;V$4,Data[Date],"&lt;"&amp;EDATE(V$4,1))</f>
        <v>0</v>
      </c>
      <c r="W192" s="2">
        <f>SUMIFS(Data[Value],Data[Account],$C192,Data[Date],"&gt;="&amp;W$4,Data[Date],"&lt;"&amp;EDATE(W$4,1))</f>
        <v>0</v>
      </c>
      <c r="X192" s="2">
        <f>SUMIFS(Data[Value],Data[Account],$C192,Data[Date],"&gt;="&amp;X$4,Data[Date],"&lt;"&amp;EDATE(X$4,1))</f>
        <v>0</v>
      </c>
      <c r="Y192" s="2">
        <f>SUMIFS(Data[Value],Data[Account],$C192,Data[Date],"&gt;="&amp;Y$4,Data[Date],"&lt;"&amp;EDATE(Y$4,1))</f>
        <v>0</v>
      </c>
      <c r="Z192" s="2">
        <f>SUMIFS(Data[Value],Data[Account],$C192,Data[Date],"&gt;="&amp;Z$4,Data[Date],"&lt;"&amp;EDATE(Z$4,1))</f>
        <v>0</v>
      </c>
      <c r="AA192" s="2">
        <f>SUMIFS(Data[Value],Data[Account],$C192,Data[Date],"&gt;="&amp;AA$4,Data[Date],"&lt;"&amp;EDATE(AA$4,1))</f>
        <v>0</v>
      </c>
      <c r="AB192" s="2">
        <f>SUMIFS(Data[Value],Data[Account],$C192,Data[Date],"&gt;="&amp;AB$4,Data[Date],"&lt;"&amp;EDATE(AB$4,1))</f>
        <v>0</v>
      </c>
    </row>
    <row r="193" spans="2:28" x14ac:dyDescent="0.25">
      <c r="B193" s="3">
        <f>OrdersByAcc!B193</f>
        <v>189</v>
      </c>
      <c r="C193" t="str">
        <f>OrdersByAcc!C193</f>
        <v/>
      </c>
      <c r="D193" s="2">
        <f t="shared" si="2"/>
        <v>0</v>
      </c>
      <c r="E193" s="2">
        <f>SUMIFS(Data[Value],Data[Account],$C193,Data[Date],"&gt;="&amp;E$4,Data[Date],"&lt;"&amp;EDATE(E$4,1))</f>
        <v>0</v>
      </c>
      <c r="F193" s="2">
        <f>SUMIFS(Data[Value],Data[Account],$C193,Data[Date],"&gt;="&amp;F$4,Data[Date],"&lt;"&amp;EDATE(F$4,1))</f>
        <v>0</v>
      </c>
      <c r="G193" s="2">
        <f>SUMIFS(Data[Value],Data[Account],$C193,Data[Date],"&gt;="&amp;G$4,Data[Date],"&lt;"&amp;EDATE(G$4,1))</f>
        <v>0</v>
      </c>
      <c r="H193" s="2">
        <f>SUMIFS(Data[Value],Data[Account],$C193,Data[Date],"&gt;="&amp;H$4,Data[Date],"&lt;"&amp;EDATE(H$4,1))</f>
        <v>0</v>
      </c>
      <c r="I193" s="2">
        <f>SUMIFS(Data[Value],Data[Account],$C193,Data[Date],"&gt;="&amp;I$4,Data[Date],"&lt;"&amp;EDATE(I$4,1))</f>
        <v>0</v>
      </c>
      <c r="J193" s="2">
        <f>SUMIFS(Data[Value],Data[Account],$C193,Data[Date],"&gt;="&amp;J$4,Data[Date],"&lt;"&amp;EDATE(J$4,1))</f>
        <v>0</v>
      </c>
      <c r="K193" s="2">
        <f>SUMIFS(Data[Value],Data[Account],$C193,Data[Date],"&gt;="&amp;K$4,Data[Date],"&lt;"&amp;EDATE(K$4,1))</f>
        <v>0</v>
      </c>
      <c r="L193" s="2">
        <f>SUMIFS(Data[Value],Data[Account],$C193,Data[Date],"&gt;="&amp;L$4,Data[Date],"&lt;"&amp;EDATE(L$4,1))</f>
        <v>0</v>
      </c>
      <c r="M193" s="2">
        <f>SUMIFS(Data[Value],Data[Account],$C193,Data[Date],"&gt;="&amp;M$4,Data[Date],"&lt;"&amp;EDATE(M$4,1))</f>
        <v>0</v>
      </c>
      <c r="N193" s="2">
        <f>SUMIFS(Data[Value],Data[Account],$C193,Data[Date],"&gt;="&amp;N$4,Data[Date],"&lt;"&amp;EDATE(N$4,1))</f>
        <v>0</v>
      </c>
      <c r="O193" s="2">
        <f>SUMIFS(Data[Value],Data[Account],$C193,Data[Date],"&gt;="&amp;O$4,Data[Date],"&lt;"&amp;EDATE(O$4,1))</f>
        <v>0</v>
      </c>
      <c r="P193" s="2">
        <f>SUMIFS(Data[Value],Data[Account],$C193,Data[Date],"&gt;="&amp;P$4,Data[Date],"&lt;"&amp;EDATE(P$4,1))</f>
        <v>0</v>
      </c>
      <c r="Q193" s="2">
        <f>SUMIFS(Data[Value],Data[Account],$C193,Data[Date],"&gt;="&amp;Q$4,Data[Date],"&lt;"&amp;EDATE(Q$4,1))</f>
        <v>0</v>
      </c>
      <c r="R193" s="2">
        <f>SUMIFS(Data[Value],Data[Account],$C193,Data[Date],"&gt;="&amp;R$4,Data[Date],"&lt;"&amp;EDATE(R$4,1))</f>
        <v>0</v>
      </c>
      <c r="S193" s="2">
        <f>SUMIFS(Data[Value],Data[Account],$C193,Data[Date],"&gt;="&amp;S$4,Data[Date],"&lt;"&amp;EDATE(S$4,1))</f>
        <v>0</v>
      </c>
      <c r="T193" s="2">
        <f>SUMIFS(Data[Value],Data[Account],$C193,Data[Date],"&gt;="&amp;T$4,Data[Date],"&lt;"&amp;EDATE(T$4,1))</f>
        <v>0</v>
      </c>
      <c r="U193" s="2">
        <f>SUMIFS(Data[Value],Data[Account],$C193,Data[Date],"&gt;="&amp;U$4,Data[Date],"&lt;"&amp;EDATE(U$4,1))</f>
        <v>0</v>
      </c>
      <c r="V193" s="2">
        <f>SUMIFS(Data[Value],Data[Account],$C193,Data[Date],"&gt;="&amp;V$4,Data[Date],"&lt;"&amp;EDATE(V$4,1))</f>
        <v>0</v>
      </c>
      <c r="W193" s="2">
        <f>SUMIFS(Data[Value],Data[Account],$C193,Data[Date],"&gt;="&amp;W$4,Data[Date],"&lt;"&amp;EDATE(W$4,1))</f>
        <v>0</v>
      </c>
      <c r="X193" s="2">
        <f>SUMIFS(Data[Value],Data[Account],$C193,Data[Date],"&gt;="&amp;X$4,Data[Date],"&lt;"&amp;EDATE(X$4,1))</f>
        <v>0</v>
      </c>
      <c r="Y193" s="2">
        <f>SUMIFS(Data[Value],Data[Account],$C193,Data[Date],"&gt;="&amp;Y$4,Data[Date],"&lt;"&amp;EDATE(Y$4,1))</f>
        <v>0</v>
      </c>
      <c r="Z193" s="2">
        <f>SUMIFS(Data[Value],Data[Account],$C193,Data[Date],"&gt;="&amp;Z$4,Data[Date],"&lt;"&amp;EDATE(Z$4,1))</f>
        <v>0</v>
      </c>
      <c r="AA193" s="2">
        <f>SUMIFS(Data[Value],Data[Account],$C193,Data[Date],"&gt;="&amp;AA$4,Data[Date],"&lt;"&amp;EDATE(AA$4,1))</f>
        <v>0</v>
      </c>
      <c r="AB193" s="2">
        <f>SUMIFS(Data[Value],Data[Account],$C193,Data[Date],"&gt;="&amp;AB$4,Data[Date],"&lt;"&amp;EDATE(AB$4,1))</f>
        <v>0</v>
      </c>
    </row>
    <row r="194" spans="2:28" x14ac:dyDescent="0.25">
      <c r="B194" s="3">
        <f>OrdersByAcc!B194</f>
        <v>190</v>
      </c>
      <c r="C194" t="str">
        <f>OrdersByAcc!C194</f>
        <v/>
      </c>
      <c r="D194" s="2">
        <f t="shared" si="2"/>
        <v>0</v>
      </c>
      <c r="E194" s="2">
        <f>SUMIFS(Data[Value],Data[Account],$C194,Data[Date],"&gt;="&amp;E$4,Data[Date],"&lt;"&amp;EDATE(E$4,1))</f>
        <v>0</v>
      </c>
      <c r="F194" s="2">
        <f>SUMIFS(Data[Value],Data[Account],$C194,Data[Date],"&gt;="&amp;F$4,Data[Date],"&lt;"&amp;EDATE(F$4,1))</f>
        <v>0</v>
      </c>
      <c r="G194" s="2">
        <f>SUMIFS(Data[Value],Data[Account],$C194,Data[Date],"&gt;="&amp;G$4,Data[Date],"&lt;"&amp;EDATE(G$4,1))</f>
        <v>0</v>
      </c>
      <c r="H194" s="2">
        <f>SUMIFS(Data[Value],Data[Account],$C194,Data[Date],"&gt;="&amp;H$4,Data[Date],"&lt;"&amp;EDATE(H$4,1))</f>
        <v>0</v>
      </c>
      <c r="I194" s="2">
        <f>SUMIFS(Data[Value],Data[Account],$C194,Data[Date],"&gt;="&amp;I$4,Data[Date],"&lt;"&amp;EDATE(I$4,1))</f>
        <v>0</v>
      </c>
      <c r="J194" s="2">
        <f>SUMIFS(Data[Value],Data[Account],$C194,Data[Date],"&gt;="&amp;J$4,Data[Date],"&lt;"&amp;EDATE(J$4,1))</f>
        <v>0</v>
      </c>
      <c r="K194" s="2">
        <f>SUMIFS(Data[Value],Data[Account],$C194,Data[Date],"&gt;="&amp;K$4,Data[Date],"&lt;"&amp;EDATE(K$4,1))</f>
        <v>0</v>
      </c>
      <c r="L194" s="2">
        <f>SUMIFS(Data[Value],Data[Account],$C194,Data[Date],"&gt;="&amp;L$4,Data[Date],"&lt;"&amp;EDATE(L$4,1))</f>
        <v>0</v>
      </c>
      <c r="M194" s="2">
        <f>SUMIFS(Data[Value],Data[Account],$C194,Data[Date],"&gt;="&amp;M$4,Data[Date],"&lt;"&amp;EDATE(M$4,1))</f>
        <v>0</v>
      </c>
      <c r="N194" s="2">
        <f>SUMIFS(Data[Value],Data[Account],$C194,Data[Date],"&gt;="&amp;N$4,Data[Date],"&lt;"&amp;EDATE(N$4,1))</f>
        <v>0</v>
      </c>
      <c r="O194" s="2">
        <f>SUMIFS(Data[Value],Data[Account],$C194,Data[Date],"&gt;="&amp;O$4,Data[Date],"&lt;"&amp;EDATE(O$4,1))</f>
        <v>0</v>
      </c>
      <c r="P194" s="2">
        <f>SUMIFS(Data[Value],Data[Account],$C194,Data[Date],"&gt;="&amp;P$4,Data[Date],"&lt;"&amp;EDATE(P$4,1))</f>
        <v>0</v>
      </c>
      <c r="Q194" s="2">
        <f>SUMIFS(Data[Value],Data[Account],$C194,Data[Date],"&gt;="&amp;Q$4,Data[Date],"&lt;"&amp;EDATE(Q$4,1))</f>
        <v>0</v>
      </c>
      <c r="R194" s="2">
        <f>SUMIFS(Data[Value],Data[Account],$C194,Data[Date],"&gt;="&amp;R$4,Data[Date],"&lt;"&amp;EDATE(R$4,1))</f>
        <v>0</v>
      </c>
      <c r="S194" s="2">
        <f>SUMIFS(Data[Value],Data[Account],$C194,Data[Date],"&gt;="&amp;S$4,Data[Date],"&lt;"&amp;EDATE(S$4,1))</f>
        <v>0</v>
      </c>
      <c r="T194" s="2">
        <f>SUMIFS(Data[Value],Data[Account],$C194,Data[Date],"&gt;="&amp;T$4,Data[Date],"&lt;"&amp;EDATE(T$4,1))</f>
        <v>0</v>
      </c>
      <c r="U194" s="2">
        <f>SUMIFS(Data[Value],Data[Account],$C194,Data[Date],"&gt;="&amp;U$4,Data[Date],"&lt;"&amp;EDATE(U$4,1))</f>
        <v>0</v>
      </c>
      <c r="V194" s="2">
        <f>SUMIFS(Data[Value],Data[Account],$C194,Data[Date],"&gt;="&amp;V$4,Data[Date],"&lt;"&amp;EDATE(V$4,1))</f>
        <v>0</v>
      </c>
      <c r="W194" s="2">
        <f>SUMIFS(Data[Value],Data[Account],$C194,Data[Date],"&gt;="&amp;W$4,Data[Date],"&lt;"&amp;EDATE(W$4,1))</f>
        <v>0</v>
      </c>
      <c r="X194" s="2">
        <f>SUMIFS(Data[Value],Data[Account],$C194,Data[Date],"&gt;="&amp;X$4,Data[Date],"&lt;"&amp;EDATE(X$4,1))</f>
        <v>0</v>
      </c>
      <c r="Y194" s="2">
        <f>SUMIFS(Data[Value],Data[Account],$C194,Data[Date],"&gt;="&amp;Y$4,Data[Date],"&lt;"&amp;EDATE(Y$4,1))</f>
        <v>0</v>
      </c>
      <c r="Z194" s="2">
        <f>SUMIFS(Data[Value],Data[Account],$C194,Data[Date],"&gt;="&amp;Z$4,Data[Date],"&lt;"&amp;EDATE(Z$4,1))</f>
        <v>0</v>
      </c>
      <c r="AA194" s="2">
        <f>SUMIFS(Data[Value],Data[Account],$C194,Data[Date],"&gt;="&amp;AA$4,Data[Date],"&lt;"&amp;EDATE(AA$4,1))</f>
        <v>0</v>
      </c>
      <c r="AB194" s="2">
        <f>SUMIFS(Data[Value],Data[Account],$C194,Data[Date],"&gt;="&amp;AB$4,Data[Date],"&lt;"&amp;EDATE(AB$4,1))</f>
        <v>0</v>
      </c>
    </row>
    <row r="195" spans="2:28" x14ac:dyDescent="0.25">
      <c r="B195" s="3">
        <f>OrdersByAcc!B195</f>
        <v>191</v>
      </c>
      <c r="C195" t="str">
        <f>OrdersByAcc!C195</f>
        <v/>
      </c>
      <c r="D195" s="2">
        <f t="shared" si="2"/>
        <v>0</v>
      </c>
      <c r="E195" s="2">
        <f>SUMIFS(Data[Value],Data[Account],$C195,Data[Date],"&gt;="&amp;E$4,Data[Date],"&lt;"&amp;EDATE(E$4,1))</f>
        <v>0</v>
      </c>
      <c r="F195" s="2">
        <f>SUMIFS(Data[Value],Data[Account],$C195,Data[Date],"&gt;="&amp;F$4,Data[Date],"&lt;"&amp;EDATE(F$4,1))</f>
        <v>0</v>
      </c>
      <c r="G195" s="2">
        <f>SUMIFS(Data[Value],Data[Account],$C195,Data[Date],"&gt;="&amp;G$4,Data[Date],"&lt;"&amp;EDATE(G$4,1))</f>
        <v>0</v>
      </c>
      <c r="H195" s="2">
        <f>SUMIFS(Data[Value],Data[Account],$C195,Data[Date],"&gt;="&amp;H$4,Data[Date],"&lt;"&amp;EDATE(H$4,1))</f>
        <v>0</v>
      </c>
      <c r="I195" s="2">
        <f>SUMIFS(Data[Value],Data[Account],$C195,Data[Date],"&gt;="&amp;I$4,Data[Date],"&lt;"&amp;EDATE(I$4,1))</f>
        <v>0</v>
      </c>
      <c r="J195" s="2">
        <f>SUMIFS(Data[Value],Data[Account],$C195,Data[Date],"&gt;="&amp;J$4,Data[Date],"&lt;"&amp;EDATE(J$4,1))</f>
        <v>0</v>
      </c>
      <c r="K195" s="2">
        <f>SUMIFS(Data[Value],Data[Account],$C195,Data[Date],"&gt;="&amp;K$4,Data[Date],"&lt;"&amp;EDATE(K$4,1))</f>
        <v>0</v>
      </c>
      <c r="L195" s="2">
        <f>SUMIFS(Data[Value],Data[Account],$C195,Data[Date],"&gt;="&amp;L$4,Data[Date],"&lt;"&amp;EDATE(L$4,1))</f>
        <v>0</v>
      </c>
      <c r="M195" s="2">
        <f>SUMIFS(Data[Value],Data[Account],$C195,Data[Date],"&gt;="&amp;M$4,Data[Date],"&lt;"&amp;EDATE(M$4,1))</f>
        <v>0</v>
      </c>
      <c r="N195" s="2">
        <f>SUMIFS(Data[Value],Data[Account],$C195,Data[Date],"&gt;="&amp;N$4,Data[Date],"&lt;"&amp;EDATE(N$4,1))</f>
        <v>0</v>
      </c>
      <c r="O195" s="2">
        <f>SUMIFS(Data[Value],Data[Account],$C195,Data[Date],"&gt;="&amp;O$4,Data[Date],"&lt;"&amp;EDATE(O$4,1))</f>
        <v>0</v>
      </c>
      <c r="P195" s="2">
        <f>SUMIFS(Data[Value],Data[Account],$C195,Data[Date],"&gt;="&amp;P$4,Data[Date],"&lt;"&amp;EDATE(P$4,1))</f>
        <v>0</v>
      </c>
      <c r="Q195" s="2">
        <f>SUMIFS(Data[Value],Data[Account],$C195,Data[Date],"&gt;="&amp;Q$4,Data[Date],"&lt;"&amp;EDATE(Q$4,1))</f>
        <v>0</v>
      </c>
      <c r="R195" s="2">
        <f>SUMIFS(Data[Value],Data[Account],$C195,Data[Date],"&gt;="&amp;R$4,Data[Date],"&lt;"&amp;EDATE(R$4,1))</f>
        <v>0</v>
      </c>
      <c r="S195" s="2">
        <f>SUMIFS(Data[Value],Data[Account],$C195,Data[Date],"&gt;="&amp;S$4,Data[Date],"&lt;"&amp;EDATE(S$4,1))</f>
        <v>0</v>
      </c>
      <c r="T195" s="2">
        <f>SUMIFS(Data[Value],Data[Account],$C195,Data[Date],"&gt;="&amp;T$4,Data[Date],"&lt;"&amp;EDATE(T$4,1))</f>
        <v>0</v>
      </c>
      <c r="U195" s="2">
        <f>SUMIFS(Data[Value],Data[Account],$C195,Data[Date],"&gt;="&amp;U$4,Data[Date],"&lt;"&amp;EDATE(U$4,1))</f>
        <v>0</v>
      </c>
      <c r="V195" s="2">
        <f>SUMIFS(Data[Value],Data[Account],$C195,Data[Date],"&gt;="&amp;V$4,Data[Date],"&lt;"&amp;EDATE(V$4,1))</f>
        <v>0</v>
      </c>
      <c r="W195" s="2">
        <f>SUMIFS(Data[Value],Data[Account],$C195,Data[Date],"&gt;="&amp;W$4,Data[Date],"&lt;"&amp;EDATE(W$4,1))</f>
        <v>0</v>
      </c>
      <c r="X195" s="2">
        <f>SUMIFS(Data[Value],Data[Account],$C195,Data[Date],"&gt;="&amp;X$4,Data[Date],"&lt;"&amp;EDATE(X$4,1))</f>
        <v>0</v>
      </c>
      <c r="Y195" s="2">
        <f>SUMIFS(Data[Value],Data[Account],$C195,Data[Date],"&gt;="&amp;Y$4,Data[Date],"&lt;"&amp;EDATE(Y$4,1))</f>
        <v>0</v>
      </c>
      <c r="Z195" s="2">
        <f>SUMIFS(Data[Value],Data[Account],$C195,Data[Date],"&gt;="&amp;Z$4,Data[Date],"&lt;"&amp;EDATE(Z$4,1))</f>
        <v>0</v>
      </c>
      <c r="AA195" s="2">
        <f>SUMIFS(Data[Value],Data[Account],$C195,Data[Date],"&gt;="&amp;AA$4,Data[Date],"&lt;"&amp;EDATE(AA$4,1))</f>
        <v>0</v>
      </c>
      <c r="AB195" s="2">
        <f>SUMIFS(Data[Value],Data[Account],$C195,Data[Date],"&gt;="&amp;AB$4,Data[Date],"&lt;"&amp;EDATE(AB$4,1))</f>
        <v>0</v>
      </c>
    </row>
    <row r="196" spans="2:28" x14ac:dyDescent="0.25">
      <c r="B196" s="3">
        <f>OrdersByAcc!B196</f>
        <v>192</v>
      </c>
      <c r="C196" t="str">
        <f>OrdersByAcc!C196</f>
        <v/>
      </c>
      <c r="D196" s="2">
        <f t="shared" si="2"/>
        <v>0</v>
      </c>
      <c r="E196" s="2">
        <f>SUMIFS(Data[Value],Data[Account],$C196,Data[Date],"&gt;="&amp;E$4,Data[Date],"&lt;"&amp;EDATE(E$4,1))</f>
        <v>0</v>
      </c>
      <c r="F196" s="2">
        <f>SUMIFS(Data[Value],Data[Account],$C196,Data[Date],"&gt;="&amp;F$4,Data[Date],"&lt;"&amp;EDATE(F$4,1))</f>
        <v>0</v>
      </c>
      <c r="G196" s="2">
        <f>SUMIFS(Data[Value],Data[Account],$C196,Data[Date],"&gt;="&amp;G$4,Data[Date],"&lt;"&amp;EDATE(G$4,1))</f>
        <v>0</v>
      </c>
      <c r="H196" s="2">
        <f>SUMIFS(Data[Value],Data[Account],$C196,Data[Date],"&gt;="&amp;H$4,Data[Date],"&lt;"&amp;EDATE(H$4,1))</f>
        <v>0</v>
      </c>
      <c r="I196" s="2">
        <f>SUMIFS(Data[Value],Data[Account],$C196,Data[Date],"&gt;="&amp;I$4,Data[Date],"&lt;"&amp;EDATE(I$4,1))</f>
        <v>0</v>
      </c>
      <c r="J196" s="2">
        <f>SUMIFS(Data[Value],Data[Account],$C196,Data[Date],"&gt;="&amp;J$4,Data[Date],"&lt;"&amp;EDATE(J$4,1))</f>
        <v>0</v>
      </c>
      <c r="K196" s="2">
        <f>SUMIFS(Data[Value],Data[Account],$C196,Data[Date],"&gt;="&amp;K$4,Data[Date],"&lt;"&amp;EDATE(K$4,1))</f>
        <v>0</v>
      </c>
      <c r="L196" s="2">
        <f>SUMIFS(Data[Value],Data[Account],$C196,Data[Date],"&gt;="&amp;L$4,Data[Date],"&lt;"&amp;EDATE(L$4,1))</f>
        <v>0</v>
      </c>
      <c r="M196" s="2">
        <f>SUMIFS(Data[Value],Data[Account],$C196,Data[Date],"&gt;="&amp;M$4,Data[Date],"&lt;"&amp;EDATE(M$4,1))</f>
        <v>0</v>
      </c>
      <c r="N196" s="2">
        <f>SUMIFS(Data[Value],Data[Account],$C196,Data[Date],"&gt;="&amp;N$4,Data[Date],"&lt;"&amp;EDATE(N$4,1))</f>
        <v>0</v>
      </c>
      <c r="O196" s="2">
        <f>SUMIFS(Data[Value],Data[Account],$C196,Data[Date],"&gt;="&amp;O$4,Data[Date],"&lt;"&amp;EDATE(O$4,1))</f>
        <v>0</v>
      </c>
      <c r="P196" s="2">
        <f>SUMIFS(Data[Value],Data[Account],$C196,Data[Date],"&gt;="&amp;P$4,Data[Date],"&lt;"&amp;EDATE(P$4,1))</f>
        <v>0</v>
      </c>
      <c r="Q196" s="2">
        <f>SUMIFS(Data[Value],Data[Account],$C196,Data[Date],"&gt;="&amp;Q$4,Data[Date],"&lt;"&amp;EDATE(Q$4,1))</f>
        <v>0</v>
      </c>
      <c r="R196" s="2">
        <f>SUMIFS(Data[Value],Data[Account],$C196,Data[Date],"&gt;="&amp;R$4,Data[Date],"&lt;"&amp;EDATE(R$4,1))</f>
        <v>0</v>
      </c>
      <c r="S196" s="2">
        <f>SUMIFS(Data[Value],Data[Account],$C196,Data[Date],"&gt;="&amp;S$4,Data[Date],"&lt;"&amp;EDATE(S$4,1))</f>
        <v>0</v>
      </c>
      <c r="T196" s="2">
        <f>SUMIFS(Data[Value],Data[Account],$C196,Data[Date],"&gt;="&amp;T$4,Data[Date],"&lt;"&amp;EDATE(T$4,1))</f>
        <v>0</v>
      </c>
      <c r="U196" s="2">
        <f>SUMIFS(Data[Value],Data[Account],$C196,Data[Date],"&gt;="&amp;U$4,Data[Date],"&lt;"&amp;EDATE(U$4,1))</f>
        <v>0</v>
      </c>
      <c r="V196" s="2">
        <f>SUMIFS(Data[Value],Data[Account],$C196,Data[Date],"&gt;="&amp;V$4,Data[Date],"&lt;"&amp;EDATE(V$4,1))</f>
        <v>0</v>
      </c>
      <c r="W196" s="2">
        <f>SUMIFS(Data[Value],Data[Account],$C196,Data[Date],"&gt;="&amp;W$4,Data[Date],"&lt;"&amp;EDATE(W$4,1))</f>
        <v>0</v>
      </c>
      <c r="X196" s="2">
        <f>SUMIFS(Data[Value],Data[Account],$C196,Data[Date],"&gt;="&amp;X$4,Data[Date],"&lt;"&amp;EDATE(X$4,1))</f>
        <v>0</v>
      </c>
      <c r="Y196" s="2">
        <f>SUMIFS(Data[Value],Data[Account],$C196,Data[Date],"&gt;="&amp;Y$4,Data[Date],"&lt;"&amp;EDATE(Y$4,1))</f>
        <v>0</v>
      </c>
      <c r="Z196" s="2">
        <f>SUMIFS(Data[Value],Data[Account],$C196,Data[Date],"&gt;="&amp;Z$4,Data[Date],"&lt;"&amp;EDATE(Z$4,1))</f>
        <v>0</v>
      </c>
      <c r="AA196" s="2">
        <f>SUMIFS(Data[Value],Data[Account],$C196,Data[Date],"&gt;="&amp;AA$4,Data[Date],"&lt;"&amp;EDATE(AA$4,1))</f>
        <v>0</v>
      </c>
      <c r="AB196" s="2">
        <f>SUMIFS(Data[Value],Data[Account],$C196,Data[Date],"&gt;="&amp;AB$4,Data[Date],"&lt;"&amp;EDATE(AB$4,1))</f>
        <v>0</v>
      </c>
    </row>
    <row r="197" spans="2:28" x14ac:dyDescent="0.25">
      <c r="B197" s="3">
        <f>OrdersByAcc!B197</f>
        <v>193</v>
      </c>
      <c r="C197" t="str">
        <f>OrdersByAcc!C197</f>
        <v/>
      </c>
      <c r="D197" s="2">
        <f t="shared" si="2"/>
        <v>0</v>
      </c>
      <c r="E197" s="2">
        <f>SUMIFS(Data[Value],Data[Account],$C197,Data[Date],"&gt;="&amp;E$4,Data[Date],"&lt;"&amp;EDATE(E$4,1))</f>
        <v>0</v>
      </c>
      <c r="F197" s="2">
        <f>SUMIFS(Data[Value],Data[Account],$C197,Data[Date],"&gt;="&amp;F$4,Data[Date],"&lt;"&amp;EDATE(F$4,1))</f>
        <v>0</v>
      </c>
      <c r="G197" s="2">
        <f>SUMIFS(Data[Value],Data[Account],$C197,Data[Date],"&gt;="&amp;G$4,Data[Date],"&lt;"&amp;EDATE(G$4,1))</f>
        <v>0</v>
      </c>
      <c r="H197" s="2">
        <f>SUMIFS(Data[Value],Data[Account],$C197,Data[Date],"&gt;="&amp;H$4,Data[Date],"&lt;"&amp;EDATE(H$4,1))</f>
        <v>0</v>
      </c>
      <c r="I197" s="2">
        <f>SUMIFS(Data[Value],Data[Account],$C197,Data[Date],"&gt;="&amp;I$4,Data[Date],"&lt;"&amp;EDATE(I$4,1))</f>
        <v>0</v>
      </c>
      <c r="J197" s="2">
        <f>SUMIFS(Data[Value],Data[Account],$C197,Data[Date],"&gt;="&amp;J$4,Data[Date],"&lt;"&amp;EDATE(J$4,1))</f>
        <v>0</v>
      </c>
      <c r="K197" s="2">
        <f>SUMIFS(Data[Value],Data[Account],$C197,Data[Date],"&gt;="&amp;K$4,Data[Date],"&lt;"&amp;EDATE(K$4,1))</f>
        <v>0</v>
      </c>
      <c r="L197" s="2">
        <f>SUMIFS(Data[Value],Data[Account],$C197,Data[Date],"&gt;="&amp;L$4,Data[Date],"&lt;"&amp;EDATE(L$4,1))</f>
        <v>0</v>
      </c>
      <c r="M197" s="2">
        <f>SUMIFS(Data[Value],Data[Account],$C197,Data[Date],"&gt;="&amp;M$4,Data[Date],"&lt;"&amp;EDATE(M$4,1))</f>
        <v>0</v>
      </c>
      <c r="N197" s="2">
        <f>SUMIFS(Data[Value],Data[Account],$C197,Data[Date],"&gt;="&amp;N$4,Data[Date],"&lt;"&amp;EDATE(N$4,1))</f>
        <v>0</v>
      </c>
      <c r="O197" s="2">
        <f>SUMIFS(Data[Value],Data[Account],$C197,Data[Date],"&gt;="&amp;O$4,Data[Date],"&lt;"&amp;EDATE(O$4,1))</f>
        <v>0</v>
      </c>
      <c r="P197" s="2">
        <f>SUMIFS(Data[Value],Data[Account],$C197,Data[Date],"&gt;="&amp;P$4,Data[Date],"&lt;"&amp;EDATE(P$4,1))</f>
        <v>0</v>
      </c>
      <c r="Q197" s="2">
        <f>SUMIFS(Data[Value],Data[Account],$C197,Data[Date],"&gt;="&amp;Q$4,Data[Date],"&lt;"&amp;EDATE(Q$4,1))</f>
        <v>0</v>
      </c>
      <c r="R197" s="2">
        <f>SUMIFS(Data[Value],Data[Account],$C197,Data[Date],"&gt;="&amp;R$4,Data[Date],"&lt;"&amp;EDATE(R$4,1))</f>
        <v>0</v>
      </c>
      <c r="S197" s="2">
        <f>SUMIFS(Data[Value],Data[Account],$C197,Data[Date],"&gt;="&amp;S$4,Data[Date],"&lt;"&amp;EDATE(S$4,1))</f>
        <v>0</v>
      </c>
      <c r="T197" s="2">
        <f>SUMIFS(Data[Value],Data[Account],$C197,Data[Date],"&gt;="&amp;T$4,Data[Date],"&lt;"&amp;EDATE(T$4,1))</f>
        <v>0</v>
      </c>
      <c r="U197" s="2">
        <f>SUMIFS(Data[Value],Data[Account],$C197,Data[Date],"&gt;="&amp;U$4,Data[Date],"&lt;"&amp;EDATE(U$4,1))</f>
        <v>0</v>
      </c>
      <c r="V197" s="2">
        <f>SUMIFS(Data[Value],Data[Account],$C197,Data[Date],"&gt;="&amp;V$4,Data[Date],"&lt;"&amp;EDATE(V$4,1))</f>
        <v>0</v>
      </c>
      <c r="W197" s="2">
        <f>SUMIFS(Data[Value],Data[Account],$C197,Data[Date],"&gt;="&amp;W$4,Data[Date],"&lt;"&amp;EDATE(W$4,1))</f>
        <v>0</v>
      </c>
      <c r="X197" s="2">
        <f>SUMIFS(Data[Value],Data[Account],$C197,Data[Date],"&gt;="&amp;X$4,Data[Date],"&lt;"&amp;EDATE(X$4,1))</f>
        <v>0</v>
      </c>
      <c r="Y197" s="2">
        <f>SUMIFS(Data[Value],Data[Account],$C197,Data[Date],"&gt;="&amp;Y$4,Data[Date],"&lt;"&amp;EDATE(Y$4,1))</f>
        <v>0</v>
      </c>
      <c r="Z197" s="2">
        <f>SUMIFS(Data[Value],Data[Account],$C197,Data[Date],"&gt;="&amp;Z$4,Data[Date],"&lt;"&amp;EDATE(Z$4,1))</f>
        <v>0</v>
      </c>
      <c r="AA197" s="2">
        <f>SUMIFS(Data[Value],Data[Account],$C197,Data[Date],"&gt;="&amp;AA$4,Data[Date],"&lt;"&amp;EDATE(AA$4,1))</f>
        <v>0</v>
      </c>
      <c r="AB197" s="2">
        <f>SUMIFS(Data[Value],Data[Account],$C197,Data[Date],"&gt;="&amp;AB$4,Data[Date],"&lt;"&amp;EDATE(AB$4,1))</f>
        <v>0</v>
      </c>
    </row>
    <row r="198" spans="2:28" x14ac:dyDescent="0.25">
      <c r="B198" s="3">
        <f>OrdersByAcc!B198</f>
        <v>194</v>
      </c>
      <c r="C198" t="str">
        <f>OrdersByAcc!C198</f>
        <v/>
      </c>
      <c r="D198" s="2">
        <f t="shared" ref="D198:D204" si="3">SUM(E198:AB198)</f>
        <v>0</v>
      </c>
      <c r="E198" s="2">
        <f>SUMIFS(Data[Value],Data[Account],$C198,Data[Date],"&gt;="&amp;E$4,Data[Date],"&lt;"&amp;EDATE(E$4,1))</f>
        <v>0</v>
      </c>
      <c r="F198" s="2">
        <f>SUMIFS(Data[Value],Data[Account],$C198,Data[Date],"&gt;="&amp;F$4,Data[Date],"&lt;"&amp;EDATE(F$4,1))</f>
        <v>0</v>
      </c>
      <c r="G198" s="2">
        <f>SUMIFS(Data[Value],Data[Account],$C198,Data[Date],"&gt;="&amp;G$4,Data[Date],"&lt;"&amp;EDATE(G$4,1))</f>
        <v>0</v>
      </c>
      <c r="H198" s="2">
        <f>SUMIFS(Data[Value],Data[Account],$C198,Data[Date],"&gt;="&amp;H$4,Data[Date],"&lt;"&amp;EDATE(H$4,1))</f>
        <v>0</v>
      </c>
      <c r="I198" s="2">
        <f>SUMIFS(Data[Value],Data[Account],$C198,Data[Date],"&gt;="&amp;I$4,Data[Date],"&lt;"&amp;EDATE(I$4,1))</f>
        <v>0</v>
      </c>
      <c r="J198" s="2">
        <f>SUMIFS(Data[Value],Data[Account],$C198,Data[Date],"&gt;="&amp;J$4,Data[Date],"&lt;"&amp;EDATE(J$4,1))</f>
        <v>0</v>
      </c>
      <c r="K198" s="2">
        <f>SUMIFS(Data[Value],Data[Account],$C198,Data[Date],"&gt;="&amp;K$4,Data[Date],"&lt;"&amp;EDATE(K$4,1))</f>
        <v>0</v>
      </c>
      <c r="L198" s="2">
        <f>SUMIFS(Data[Value],Data[Account],$C198,Data[Date],"&gt;="&amp;L$4,Data[Date],"&lt;"&amp;EDATE(L$4,1))</f>
        <v>0</v>
      </c>
      <c r="M198" s="2">
        <f>SUMIFS(Data[Value],Data[Account],$C198,Data[Date],"&gt;="&amp;M$4,Data[Date],"&lt;"&amp;EDATE(M$4,1))</f>
        <v>0</v>
      </c>
      <c r="N198" s="2">
        <f>SUMIFS(Data[Value],Data[Account],$C198,Data[Date],"&gt;="&amp;N$4,Data[Date],"&lt;"&amp;EDATE(N$4,1))</f>
        <v>0</v>
      </c>
      <c r="O198" s="2">
        <f>SUMIFS(Data[Value],Data[Account],$C198,Data[Date],"&gt;="&amp;O$4,Data[Date],"&lt;"&amp;EDATE(O$4,1))</f>
        <v>0</v>
      </c>
      <c r="P198" s="2">
        <f>SUMIFS(Data[Value],Data[Account],$C198,Data[Date],"&gt;="&amp;P$4,Data[Date],"&lt;"&amp;EDATE(P$4,1))</f>
        <v>0</v>
      </c>
      <c r="Q198" s="2">
        <f>SUMIFS(Data[Value],Data[Account],$C198,Data[Date],"&gt;="&amp;Q$4,Data[Date],"&lt;"&amp;EDATE(Q$4,1))</f>
        <v>0</v>
      </c>
      <c r="R198" s="2">
        <f>SUMIFS(Data[Value],Data[Account],$C198,Data[Date],"&gt;="&amp;R$4,Data[Date],"&lt;"&amp;EDATE(R$4,1))</f>
        <v>0</v>
      </c>
      <c r="S198" s="2">
        <f>SUMIFS(Data[Value],Data[Account],$C198,Data[Date],"&gt;="&amp;S$4,Data[Date],"&lt;"&amp;EDATE(S$4,1))</f>
        <v>0</v>
      </c>
      <c r="T198" s="2">
        <f>SUMIFS(Data[Value],Data[Account],$C198,Data[Date],"&gt;="&amp;T$4,Data[Date],"&lt;"&amp;EDATE(T$4,1))</f>
        <v>0</v>
      </c>
      <c r="U198" s="2">
        <f>SUMIFS(Data[Value],Data[Account],$C198,Data[Date],"&gt;="&amp;U$4,Data[Date],"&lt;"&amp;EDATE(U$4,1))</f>
        <v>0</v>
      </c>
      <c r="V198" s="2">
        <f>SUMIFS(Data[Value],Data[Account],$C198,Data[Date],"&gt;="&amp;V$4,Data[Date],"&lt;"&amp;EDATE(V$4,1))</f>
        <v>0</v>
      </c>
      <c r="W198" s="2">
        <f>SUMIFS(Data[Value],Data[Account],$C198,Data[Date],"&gt;="&amp;W$4,Data[Date],"&lt;"&amp;EDATE(W$4,1))</f>
        <v>0</v>
      </c>
      <c r="X198" s="2">
        <f>SUMIFS(Data[Value],Data[Account],$C198,Data[Date],"&gt;="&amp;X$4,Data[Date],"&lt;"&amp;EDATE(X$4,1))</f>
        <v>0</v>
      </c>
      <c r="Y198" s="2">
        <f>SUMIFS(Data[Value],Data[Account],$C198,Data[Date],"&gt;="&amp;Y$4,Data[Date],"&lt;"&amp;EDATE(Y$4,1))</f>
        <v>0</v>
      </c>
      <c r="Z198" s="2">
        <f>SUMIFS(Data[Value],Data[Account],$C198,Data[Date],"&gt;="&amp;Z$4,Data[Date],"&lt;"&amp;EDATE(Z$4,1))</f>
        <v>0</v>
      </c>
      <c r="AA198" s="2">
        <f>SUMIFS(Data[Value],Data[Account],$C198,Data[Date],"&gt;="&amp;AA$4,Data[Date],"&lt;"&amp;EDATE(AA$4,1))</f>
        <v>0</v>
      </c>
      <c r="AB198" s="2">
        <f>SUMIFS(Data[Value],Data[Account],$C198,Data[Date],"&gt;="&amp;AB$4,Data[Date],"&lt;"&amp;EDATE(AB$4,1))</f>
        <v>0</v>
      </c>
    </row>
    <row r="199" spans="2:28" x14ac:dyDescent="0.25">
      <c r="B199" s="3">
        <f>OrdersByAcc!B199</f>
        <v>195</v>
      </c>
      <c r="C199" t="str">
        <f>OrdersByAcc!C199</f>
        <v/>
      </c>
      <c r="D199" s="2">
        <f t="shared" si="3"/>
        <v>0</v>
      </c>
      <c r="E199" s="2">
        <f>SUMIFS(Data[Value],Data[Account],$C199,Data[Date],"&gt;="&amp;E$4,Data[Date],"&lt;"&amp;EDATE(E$4,1))</f>
        <v>0</v>
      </c>
      <c r="F199" s="2">
        <f>SUMIFS(Data[Value],Data[Account],$C199,Data[Date],"&gt;="&amp;F$4,Data[Date],"&lt;"&amp;EDATE(F$4,1))</f>
        <v>0</v>
      </c>
      <c r="G199" s="2">
        <f>SUMIFS(Data[Value],Data[Account],$C199,Data[Date],"&gt;="&amp;G$4,Data[Date],"&lt;"&amp;EDATE(G$4,1))</f>
        <v>0</v>
      </c>
      <c r="H199" s="2">
        <f>SUMIFS(Data[Value],Data[Account],$C199,Data[Date],"&gt;="&amp;H$4,Data[Date],"&lt;"&amp;EDATE(H$4,1))</f>
        <v>0</v>
      </c>
      <c r="I199" s="2">
        <f>SUMIFS(Data[Value],Data[Account],$C199,Data[Date],"&gt;="&amp;I$4,Data[Date],"&lt;"&amp;EDATE(I$4,1))</f>
        <v>0</v>
      </c>
      <c r="J199" s="2">
        <f>SUMIFS(Data[Value],Data[Account],$C199,Data[Date],"&gt;="&amp;J$4,Data[Date],"&lt;"&amp;EDATE(J$4,1))</f>
        <v>0</v>
      </c>
      <c r="K199" s="2">
        <f>SUMIFS(Data[Value],Data[Account],$C199,Data[Date],"&gt;="&amp;K$4,Data[Date],"&lt;"&amp;EDATE(K$4,1))</f>
        <v>0</v>
      </c>
      <c r="L199" s="2">
        <f>SUMIFS(Data[Value],Data[Account],$C199,Data[Date],"&gt;="&amp;L$4,Data[Date],"&lt;"&amp;EDATE(L$4,1))</f>
        <v>0</v>
      </c>
      <c r="M199" s="2">
        <f>SUMIFS(Data[Value],Data[Account],$C199,Data[Date],"&gt;="&amp;M$4,Data[Date],"&lt;"&amp;EDATE(M$4,1))</f>
        <v>0</v>
      </c>
      <c r="N199" s="2">
        <f>SUMIFS(Data[Value],Data[Account],$C199,Data[Date],"&gt;="&amp;N$4,Data[Date],"&lt;"&amp;EDATE(N$4,1))</f>
        <v>0</v>
      </c>
      <c r="O199" s="2">
        <f>SUMIFS(Data[Value],Data[Account],$C199,Data[Date],"&gt;="&amp;O$4,Data[Date],"&lt;"&amp;EDATE(O$4,1))</f>
        <v>0</v>
      </c>
      <c r="P199" s="2">
        <f>SUMIFS(Data[Value],Data[Account],$C199,Data[Date],"&gt;="&amp;P$4,Data[Date],"&lt;"&amp;EDATE(P$4,1))</f>
        <v>0</v>
      </c>
      <c r="Q199" s="2">
        <f>SUMIFS(Data[Value],Data[Account],$C199,Data[Date],"&gt;="&amp;Q$4,Data[Date],"&lt;"&amp;EDATE(Q$4,1))</f>
        <v>0</v>
      </c>
      <c r="R199" s="2">
        <f>SUMIFS(Data[Value],Data[Account],$C199,Data[Date],"&gt;="&amp;R$4,Data[Date],"&lt;"&amp;EDATE(R$4,1))</f>
        <v>0</v>
      </c>
      <c r="S199" s="2">
        <f>SUMIFS(Data[Value],Data[Account],$C199,Data[Date],"&gt;="&amp;S$4,Data[Date],"&lt;"&amp;EDATE(S$4,1))</f>
        <v>0</v>
      </c>
      <c r="T199" s="2">
        <f>SUMIFS(Data[Value],Data[Account],$C199,Data[Date],"&gt;="&amp;T$4,Data[Date],"&lt;"&amp;EDATE(T$4,1))</f>
        <v>0</v>
      </c>
      <c r="U199" s="2">
        <f>SUMIFS(Data[Value],Data[Account],$C199,Data[Date],"&gt;="&amp;U$4,Data[Date],"&lt;"&amp;EDATE(U$4,1))</f>
        <v>0</v>
      </c>
      <c r="V199" s="2">
        <f>SUMIFS(Data[Value],Data[Account],$C199,Data[Date],"&gt;="&amp;V$4,Data[Date],"&lt;"&amp;EDATE(V$4,1))</f>
        <v>0</v>
      </c>
      <c r="W199" s="2">
        <f>SUMIFS(Data[Value],Data[Account],$C199,Data[Date],"&gt;="&amp;W$4,Data[Date],"&lt;"&amp;EDATE(W$4,1))</f>
        <v>0</v>
      </c>
      <c r="X199" s="2">
        <f>SUMIFS(Data[Value],Data[Account],$C199,Data[Date],"&gt;="&amp;X$4,Data[Date],"&lt;"&amp;EDATE(X$4,1))</f>
        <v>0</v>
      </c>
      <c r="Y199" s="2">
        <f>SUMIFS(Data[Value],Data[Account],$C199,Data[Date],"&gt;="&amp;Y$4,Data[Date],"&lt;"&amp;EDATE(Y$4,1))</f>
        <v>0</v>
      </c>
      <c r="Z199" s="2">
        <f>SUMIFS(Data[Value],Data[Account],$C199,Data[Date],"&gt;="&amp;Z$4,Data[Date],"&lt;"&amp;EDATE(Z$4,1))</f>
        <v>0</v>
      </c>
      <c r="AA199" s="2">
        <f>SUMIFS(Data[Value],Data[Account],$C199,Data[Date],"&gt;="&amp;AA$4,Data[Date],"&lt;"&amp;EDATE(AA$4,1))</f>
        <v>0</v>
      </c>
      <c r="AB199" s="2">
        <f>SUMIFS(Data[Value],Data[Account],$C199,Data[Date],"&gt;="&amp;AB$4,Data[Date],"&lt;"&amp;EDATE(AB$4,1))</f>
        <v>0</v>
      </c>
    </row>
    <row r="200" spans="2:28" x14ac:dyDescent="0.25">
      <c r="B200" s="3">
        <f>OrdersByAcc!B200</f>
        <v>196</v>
      </c>
      <c r="C200" t="str">
        <f>OrdersByAcc!C200</f>
        <v/>
      </c>
      <c r="D200" s="2">
        <f t="shared" si="3"/>
        <v>0</v>
      </c>
      <c r="E200" s="2">
        <f>SUMIFS(Data[Value],Data[Account],$C200,Data[Date],"&gt;="&amp;E$4,Data[Date],"&lt;"&amp;EDATE(E$4,1))</f>
        <v>0</v>
      </c>
      <c r="F200" s="2">
        <f>SUMIFS(Data[Value],Data[Account],$C200,Data[Date],"&gt;="&amp;F$4,Data[Date],"&lt;"&amp;EDATE(F$4,1))</f>
        <v>0</v>
      </c>
      <c r="G200" s="2">
        <f>SUMIFS(Data[Value],Data[Account],$C200,Data[Date],"&gt;="&amp;G$4,Data[Date],"&lt;"&amp;EDATE(G$4,1))</f>
        <v>0</v>
      </c>
      <c r="H200" s="2">
        <f>SUMIFS(Data[Value],Data[Account],$C200,Data[Date],"&gt;="&amp;H$4,Data[Date],"&lt;"&amp;EDATE(H$4,1))</f>
        <v>0</v>
      </c>
      <c r="I200" s="2">
        <f>SUMIFS(Data[Value],Data[Account],$C200,Data[Date],"&gt;="&amp;I$4,Data[Date],"&lt;"&amp;EDATE(I$4,1))</f>
        <v>0</v>
      </c>
      <c r="J200" s="2">
        <f>SUMIFS(Data[Value],Data[Account],$C200,Data[Date],"&gt;="&amp;J$4,Data[Date],"&lt;"&amp;EDATE(J$4,1))</f>
        <v>0</v>
      </c>
      <c r="K200" s="2">
        <f>SUMIFS(Data[Value],Data[Account],$C200,Data[Date],"&gt;="&amp;K$4,Data[Date],"&lt;"&amp;EDATE(K$4,1))</f>
        <v>0</v>
      </c>
      <c r="L200" s="2">
        <f>SUMIFS(Data[Value],Data[Account],$C200,Data[Date],"&gt;="&amp;L$4,Data[Date],"&lt;"&amp;EDATE(L$4,1))</f>
        <v>0</v>
      </c>
      <c r="M200" s="2">
        <f>SUMIFS(Data[Value],Data[Account],$C200,Data[Date],"&gt;="&amp;M$4,Data[Date],"&lt;"&amp;EDATE(M$4,1))</f>
        <v>0</v>
      </c>
      <c r="N200" s="2">
        <f>SUMIFS(Data[Value],Data[Account],$C200,Data[Date],"&gt;="&amp;N$4,Data[Date],"&lt;"&amp;EDATE(N$4,1))</f>
        <v>0</v>
      </c>
      <c r="O200" s="2">
        <f>SUMIFS(Data[Value],Data[Account],$C200,Data[Date],"&gt;="&amp;O$4,Data[Date],"&lt;"&amp;EDATE(O$4,1))</f>
        <v>0</v>
      </c>
      <c r="P200" s="2">
        <f>SUMIFS(Data[Value],Data[Account],$C200,Data[Date],"&gt;="&amp;P$4,Data[Date],"&lt;"&amp;EDATE(P$4,1))</f>
        <v>0</v>
      </c>
      <c r="Q200" s="2">
        <f>SUMIFS(Data[Value],Data[Account],$C200,Data[Date],"&gt;="&amp;Q$4,Data[Date],"&lt;"&amp;EDATE(Q$4,1))</f>
        <v>0</v>
      </c>
      <c r="R200" s="2">
        <f>SUMIFS(Data[Value],Data[Account],$C200,Data[Date],"&gt;="&amp;R$4,Data[Date],"&lt;"&amp;EDATE(R$4,1))</f>
        <v>0</v>
      </c>
      <c r="S200" s="2">
        <f>SUMIFS(Data[Value],Data[Account],$C200,Data[Date],"&gt;="&amp;S$4,Data[Date],"&lt;"&amp;EDATE(S$4,1))</f>
        <v>0</v>
      </c>
      <c r="T200" s="2">
        <f>SUMIFS(Data[Value],Data[Account],$C200,Data[Date],"&gt;="&amp;T$4,Data[Date],"&lt;"&amp;EDATE(T$4,1))</f>
        <v>0</v>
      </c>
      <c r="U200" s="2">
        <f>SUMIFS(Data[Value],Data[Account],$C200,Data[Date],"&gt;="&amp;U$4,Data[Date],"&lt;"&amp;EDATE(U$4,1))</f>
        <v>0</v>
      </c>
      <c r="V200" s="2">
        <f>SUMIFS(Data[Value],Data[Account],$C200,Data[Date],"&gt;="&amp;V$4,Data[Date],"&lt;"&amp;EDATE(V$4,1))</f>
        <v>0</v>
      </c>
      <c r="W200" s="2">
        <f>SUMIFS(Data[Value],Data[Account],$C200,Data[Date],"&gt;="&amp;W$4,Data[Date],"&lt;"&amp;EDATE(W$4,1))</f>
        <v>0</v>
      </c>
      <c r="X200" s="2">
        <f>SUMIFS(Data[Value],Data[Account],$C200,Data[Date],"&gt;="&amp;X$4,Data[Date],"&lt;"&amp;EDATE(X$4,1))</f>
        <v>0</v>
      </c>
      <c r="Y200" s="2">
        <f>SUMIFS(Data[Value],Data[Account],$C200,Data[Date],"&gt;="&amp;Y$4,Data[Date],"&lt;"&amp;EDATE(Y$4,1))</f>
        <v>0</v>
      </c>
      <c r="Z200" s="2">
        <f>SUMIFS(Data[Value],Data[Account],$C200,Data[Date],"&gt;="&amp;Z$4,Data[Date],"&lt;"&amp;EDATE(Z$4,1))</f>
        <v>0</v>
      </c>
      <c r="AA200" s="2">
        <f>SUMIFS(Data[Value],Data[Account],$C200,Data[Date],"&gt;="&amp;AA$4,Data[Date],"&lt;"&amp;EDATE(AA$4,1))</f>
        <v>0</v>
      </c>
      <c r="AB200" s="2">
        <f>SUMIFS(Data[Value],Data[Account],$C200,Data[Date],"&gt;="&amp;AB$4,Data[Date],"&lt;"&amp;EDATE(AB$4,1))</f>
        <v>0</v>
      </c>
    </row>
    <row r="201" spans="2:28" x14ac:dyDescent="0.25">
      <c r="B201" s="3">
        <f>OrdersByAcc!B201</f>
        <v>197</v>
      </c>
      <c r="C201" t="str">
        <f>OrdersByAcc!C201</f>
        <v/>
      </c>
      <c r="D201" s="2">
        <f t="shared" si="3"/>
        <v>0</v>
      </c>
      <c r="E201" s="2">
        <f>SUMIFS(Data[Value],Data[Account],$C201,Data[Date],"&gt;="&amp;E$4,Data[Date],"&lt;"&amp;EDATE(E$4,1))</f>
        <v>0</v>
      </c>
      <c r="F201" s="2">
        <f>SUMIFS(Data[Value],Data[Account],$C201,Data[Date],"&gt;="&amp;F$4,Data[Date],"&lt;"&amp;EDATE(F$4,1))</f>
        <v>0</v>
      </c>
      <c r="G201" s="2">
        <f>SUMIFS(Data[Value],Data[Account],$C201,Data[Date],"&gt;="&amp;G$4,Data[Date],"&lt;"&amp;EDATE(G$4,1))</f>
        <v>0</v>
      </c>
      <c r="H201" s="2">
        <f>SUMIFS(Data[Value],Data[Account],$C201,Data[Date],"&gt;="&amp;H$4,Data[Date],"&lt;"&amp;EDATE(H$4,1))</f>
        <v>0</v>
      </c>
      <c r="I201" s="2">
        <f>SUMIFS(Data[Value],Data[Account],$C201,Data[Date],"&gt;="&amp;I$4,Data[Date],"&lt;"&amp;EDATE(I$4,1))</f>
        <v>0</v>
      </c>
      <c r="J201" s="2">
        <f>SUMIFS(Data[Value],Data[Account],$C201,Data[Date],"&gt;="&amp;J$4,Data[Date],"&lt;"&amp;EDATE(J$4,1))</f>
        <v>0</v>
      </c>
      <c r="K201" s="2">
        <f>SUMIFS(Data[Value],Data[Account],$C201,Data[Date],"&gt;="&amp;K$4,Data[Date],"&lt;"&amp;EDATE(K$4,1))</f>
        <v>0</v>
      </c>
      <c r="L201" s="2">
        <f>SUMIFS(Data[Value],Data[Account],$C201,Data[Date],"&gt;="&amp;L$4,Data[Date],"&lt;"&amp;EDATE(L$4,1))</f>
        <v>0</v>
      </c>
      <c r="M201" s="2">
        <f>SUMIFS(Data[Value],Data[Account],$C201,Data[Date],"&gt;="&amp;M$4,Data[Date],"&lt;"&amp;EDATE(M$4,1))</f>
        <v>0</v>
      </c>
      <c r="N201" s="2">
        <f>SUMIFS(Data[Value],Data[Account],$C201,Data[Date],"&gt;="&amp;N$4,Data[Date],"&lt;"&amp;EDATE(N$4,1))</f>
        <v>0</v>
      </c>
      <c r="O201" s="2">
        <f>SUMIFS(Data[Value],Data[Account],$C201,Data[Date],"&gt;="&amp;O$4,Data[Date],"&lt;"&amp;EDATE(O$4,1))</f>
        <v>0</v>
      </c>
      <c r="P201" s="2">
        <f>SUMIFS(Data[Value],Data[Account],$C201,Data[Date],"&gt;="&amp;P$4,Data[Date],"&lt;"&amp;EDATE(P$4,1))</f>
        <v>0</v>
      </c>
      <c r="Q201" s="2">
        <f>SUMIFS(Data[Value],Data[Account],$C201,Data[Date],"&gt;="&amp;Q$4,Data[Date],"&lt;"&amp;EDATE(Q$4,1))</f>
        <v>0</v>
      </c>
      <c r="R201" s="2">
        <f>SUMIFS(Data[Value],Data[Account],$C201,Data[Date],"&gt;="&amp;R$4,Data[Date],"&lt;"&amp;EDATE(R$4,1))</f>
        <v>0</v>
      </c>
      <c r="S201" s="2">
        <f>SUMIFS(Data[Value],Data[Account],$C201,Data[Date],"&gt;="&amp;S$4,Data[Date],"&lt;"&amp;EDATE(S$4,1))</f>
        <v>0</v>
      </c>
      <c r="T201" s="2">
        <f>SUMIFS(Data[Value],Data[Account],$C201,Data[Date],"&gt;="&amp;T$4,Data[Date],"&lt;"&amp;EDATE(T$4,1))</f>
        <v>0</v>
      </c>
      <c r="U201" s="2">
        <f>SUMIFS(Data[Value],Data[Account],$C201,Data[Date],"&gt;="&amp;U$4,Data[Date],"&lt;"&amp;EDATE(U$4,1))</f>
        <v>0</v>
      </c>
      <c r="V201" s="2">
        <f>SUMIFS(Data[Value],Data[Account],$C201,Data[Date],"&gt;="&amp;V$4,Data[Date],"&lt;"&amp;EDATE(V$4,1))</f>
        <v>0</v>
      </c>
      <c r="W201" s="2">
        <f>SUMIFS(Data[Value],Data[Account],$C201,Data[Date],"&gt;="&amp;W$4,Data[Date],"&lt;"&amp;EDATE(W$4,1))</f>
        <v>0</v>
      </c>
      <c r="X201" s="2">
        <f>SUMIFS(Data[Value],Data[Account],$C201,Data[Date],"&gt;="&amp;X$4,Data[Date],"&lt;"&amp;EDATE(X$4,1))</f>
        <v>0</v>
      </c>
      <c r="Y201" s="2">
        <f>SUMIFS(Data[Value],Data[Account],$C201,Data[Date],"&gt;="&amp;Y$4,Data[Date],"&lt;"&amp;EDATE(Y$4,1))</f>
        <v>0</v>
      </c>
      <c r="Z201" s="2">
        <f>SUMIFS(Data[Value],Data[Account],$C201,Data[Date],"&gt;="&amp;Z$4,Data[Date],"&lt;"&amp;EDATE(Z$4,1))</f>
        <v>0</v>
      </c>
      <c r="AA201" s="2">
        <f>SUMIFS(Data[Value],Data[Account],$C201,Data[Date],"&gt;="&amp;AA$4,Data[Date],"&lt;"&amp;EDATE(AA$4,1))</f>
        <v>0</v>
      </c>
      <c r="AB201" s="2">
        <f>SUMIFS(Data[Value],Data[Account],$C201,Data[Date],"&gt;="&amp;AB$4,Data[Date],"&lt;"&amp;EDATE(AB$4,1))</f>
        <v>0</v>
      </c>
    </row>
    <row r="202" spans="2:28" x14ac:dyDescent="0.25">
      <c r="B202" s="3">
        <f>OrdersByAcc!B202</f>
        <v>198</v>
      </c>
      <c r="C202" t="str">
        <f>OrdersByAcc!C202</f>
        <v/>
      </c>
      <c r="D202" s="2">
        <f t="shared" si="3"/>
        <v>0</v>
      </c>
      <c r="E202" s="2">
        <f>SUMIFS(Data[Value],Data[Account],$C202,Data[Date],"&gt;="&amp;E$4,Data[Date],"&lt;"&amp;EDATE(E$4,1))</f>
        <v>0</v>
      </c>
      <c r="F202" s="2">
        <f>SUMIFS(Data[Value],Data[Account],$C202,Data[Date],"&gt;="&amp;F$4,Data[Date],"&lt;"&amp;EDATE(F$4,1))</f>
        <v>0</v>
      </c>
      <c r="G202" s="2">
        <f>SUMIFS(Data[Value],Data[Account],$C202,Data[Date],"&gt;="&amp;G$4,Data[Date],"&lt;"&amp;EDATE(G$4,1))</f>
        <v>0</v>
      </c>
      <c r="H202" s="2">
        <f>SUMIFS(Data[Value],Data[Account],$C202,Data[Date],"&gt;="&amp;H$4,Data[Date],"&lt;"&amp;EDATE(H$4,1))</f>
        <v>0</v>
      </c>
      <c r="I202" s="2">
        <f>SUMIFS(Data[Value],Data[Account],$C202,Data[Date],"&gt;="&amp;I$4,Data[Date],"&lt;"&amp;EDATE(I$4,1))</f>
        <v>0</v>
      </c>
      <c r="J202" s="2">
        <f>SUMIFS(Data[Value],Data[Account],$C202,Data[Date],"&gt;="&amp;J$4,Data[Date],"&lt;"&amp;EDATE(J$4,1))</f>
        <v>0</v>
      </c>
      <c r="K202" s="2">
        <f>SUMIFS(Data[Value],Data[Account],$C202,Data[Date],"&gt;="&amp;K$4,Data[Date],"&lt;"&amp;EDATE(K$4,1))</f>
        <v>0</v>
      </c>
      <c r="L202" s="2">
        <f>SUMIFS(Data[Value],Data[Account],$C202,Data[Date],"&gt;="&amp;L$4,Data[Date],"&lt;"&amp;EDATE(L$4,1))</f>
        <v>0</v>
      </c>
      <c r="M202" s="2">
        <f>SUMIFS(Data[Value],Data[Account],$C202,Data[Date],"&gt;="&amp;M$4,Data[Date],"&lt;"&amp;EDATE(M$4,1))</f>
        <v>0</v>
      </c>
      <c r="N202" s="2">
        <f>SUMIFS(Data[Value],Data[Account],$C202,Data[Date],"&gt;="&amp;N$4,Data[Date],"&lt;"&amp;EDATE(N$4,1))</f>
        <v>0</v>
      </c>
      <c r="O202" s="2">
        <f>SUMIFS(Data[Value],Data[Account],$C202,Data[Date],"&gt;="&amp;O$4,Data[Date],"&lt;"&amp;EDATE(O$4,1))</f>
        <v>0</v>
      </c>
      <c r="P202" s="2">
        <f>SUMIFS(Data[Value],Data[Account],$C202,Data[Date],"&gt;="&amp;P$4,Data[Date],"&lt;"&amp;EDATE(P$4,1))</f>
        <v>0</v>
      </c>
      <c r="Q202" s="2">
        <f>SUMIFS(Data[Value],Data[Account],$C202,Data[Date],"&gt;="&amp;Q$4,Data[Date],"&lt;"&amp;EDATE(Q$4,1))</f>
        <v>0</v>
      </c>
      <c r="R202" s="2">
        <f>SUMIFS(Data[Value],Data[Account],$C202,Data[Date],"&gt;="&amp;R$4,Data[Date],"&lt;"&amp;EDATE(R$4,1))</f>
        <v>0</v>
      </c>
      <c r="S202" s="2">
        <f>SUMIFS(Data[Value],Data[Account],$C202,Data[Date],"&gt;="&amp;S$4,Data[Date],"&lt;"&amp;EDATE(S$4,1))</f>
        <v>0</v>
      </c>
      <c r="T202" s="2">
        <f>SUMIFS(Data[Value],Data[Account],$C202,Data[Date],"&gt;="&amp;T$4,Data[Date],"&lt;"&amp;EDATE(T$4,1))</f>
        <v>0</v>
      </c>
      <c r="U202" s="2">
        <f>SUMIFS(Data[Value],Data[Account],$C202,Data[Date],"&gt;="&amp;U$4,Data[Date],"&lt;"&amp;EDATE(U$4,1))</f>
        <v>0</v>
      </c>
      <c r="V202" s="2">
        <f>SUMIFS(Data[Value],Data[Account],$C202,Data[Date],"&gt;="&amp;V$4,Data[Date],"&lt;"&amp;EDATE(V$4,1))</f>
        <v>0</v>
      </c>
      <c r="W202" s="2">
        <f>SUMIFS(Data[Value],Data[Account],$C202,Data[Date],"&gt;="&amp;W$4,Data[Date],"&lt;"&amp;EDATE(W$4,1))</f>
        <v>0</v>
      </c>
      <c r="X202" s="2">
        <f>SUMIFS(Data[Value],Data[Account],$C202,Data[Date],"&gt;="&amp;X$4,Data[Date],"&lt;"&amp;EDATE(X$4,1))</f>
        <v>0</v>
      </c>
      <c r="Y202" s="2">
        <f>SUMIFS(Data[Value],Data[Account],$C202,Data[Date],"&gt;="&amp;Y$4,Data[Date],"&lt;"&amp;EDATE(Y$4,1))</f>
        <v>0</v>
      </c>
      <c r="Z202" s="2">
        <f>SUMIFS(Data[Value],Data[Account],$C202,Data[Date],"&gt;="&amp;Z$4,Data[Date],"&lt;"&amp;EDATE(Z$4,1))</f>
        <v>0</v>
      </c>
      <c r="AA202" s="2">
        <f>SUMIFS(Data[Value],Data[Account],$C202,Data[Date],"&gt;="&amp;AA$4,Data[Date],"&lt;"&amp;EDATE(AA$4,1))</f>
        <v>0</v>
      </c>
      <c r="AB202" s="2">
        <f>SUMIFS(Data[Value],Data[Account],$C202,Data[Date],"&gt;="&amp;AB$4,Data[Date],"&lt;"&amp;EDATE(AB$4,1))</f>
        <v>0</v>
      </c>
    </row>
    <row r="203" spans="2:28" x14ac:dyDescent="0.25">
      <c r="B203" s="3">
        <f>OrdersByAcc!B203</f>
        <v>199</v>
      </c>
      <c r="C203" t="str">
        <f>OrdersByAcc!C203</f>
        <v/>
      </c>
      <c r="D203" s="2">
        <f t="shared" si="3"/>
        <v>0</v>
      </c>
      <c r="E203" s="2">
        <f>SUMIFS(Data[Value],Data[Account],$C203,Data[Date],"&gt;="&amp;E$4,Data[Date],"&lt;"&amp;EDATE(E$4,1))</f>
        <v>0</v>
      </c>
      <c r="F203" s="2">
        <f>SUMIFS(Data[Value],Data[Account],$C203,Data[Date],"&gt;="&amp;F$4,Data[Date],"&lt;"&amp;EDATE(F$4,1))</f>
        <v>0</v>
      </c>
      <c r="G203" s="2">
        <f>SUMIFS(Data[Value],Data[Account],$C203,Data[Date],"&gt;="&amp;G$4,Data[Date],"&lt;"&amp;EDATE(G$4,1))</f>
        <v>0</v>
      </c>
      <c r="H203" s="2">
        <f>SUMIFS(Data[Value],Data[Account],$C203,Data[Date],"&gt;="&amp;H$4,Data[Date],"&lt;"&amp;EDATE(H$4,1))</f>
        <v>0</v>
      </c>
      <c r="I203" s="2">
        <f>SUMIFS(Data[Value],Data[Account],$C203,Data[Date],"&gt;="&amp;I$4,Data[Date],"&lt;"&amp;EDATE(I$4,1))</f>
        <v>0</v>
      </c>
      <c r="J203" s="2">
        <f>SUMIFS(Data[Value],Data[Account],$C203,Data[Date],"&gt;="&amp;J$4,Data[Date],"&lt;"&amp;EDATE(J$4,1))</f>
        <v>0</v>
      </c>
      <c r="K203" s="2">
        <f>SUMIFS(Data[Value],Data[Account],$C203,Data[Date],"&gt;="&amp;K$4,Data[Date],"&lt;"&amp;EDATE(K$4,1))</f>
        <v>0</v>
      </c>
      <c r="L203" s="2">
        <f>SUMIFS(Data[Value],Data[Account],$C203,Data[Date],"&gt;="&amp;L$4,Data[Date],"&lt;"&amp;EDATE(L$4,1))</f>
        <v>0</v>
      </c>
      <c r="M203" s="2">
        <f>SUMIFS(Data[Value],Data[Account],$C203,Data[Date],"&gt;="&amp;M$4,Data[Date],"&lt;"&amp;EDATE(M$4,1))</f>
        <v>0</v>
      </c>
      <c r="N203" s="2">
        <f>SUMIFS(Data[Value],Data[Account],$C203,Data[Date],"&gt;="&amp;N$4,Data[Date],"&lt;"&amp;EDATE(N$4,1))</f>
        <v>0</v>
      </c>
      <c r="O203" s="2">
        <f>SUMIFS(Data[Value],Data[Account],$C203,Data[Date],"&gt;="&amp;O$4,Data[Date],"&lt;"&amp;EDATE(O$4,1))</f>
        <v>0</v>
      </c>
      <c r="P203" s="2">
        <f>SUMIFS(Data[Value],Data[Account],$C203,Data[Date],"&gt;="&amp;P$4,Data[Date],"&lt;"&amp;EDATE(P$4,1))</f>
        <v>0</v>
      </c>
      <c r="Q203" s="2">
        <f>SUMIFS(Data[Value],Data[Account],$C203,Data[Date],"&gt;="&amp;Q$4,Data[Date],"&lt;"&amp;EDATE(Q$4,1))</f>
        <v>0</v>
      </c>
      <c r="R203" s="2">
        <f>SUMIFS(Data[Value],Data[Account],$C203,Data[Date],"&gt;="&amp;R$4,Data[Date],"&lt;"&amp;EDATE(R$4,1))</f>
        <v>0</v>
      </c>
      <c r="S203" s="2">
        <f>SUMIFS(Data[Value],Data[Account],$C203,Data[Date],"&gt;="&amp;S$4,Data[Date],"&lt;"&amp;EDATE(S$4,1))</f>
        <v>0</v>
      </c>
      <c r="T203" s="2">
        <f>SUMIFS(Data[Value],Data[Account],$C203,Data[Date],"&gt;="&amp;T$4,Data[Date],"&lt;"&amp;EDATE(T$4,1))</f>
        <v>0</v>
      </c>
      <c r="U203" s="2">
        <f>SUMIFS(Data[Value],Data[Account],$C203,Data[Date],"&gt;="&amp;U$4,Data[Date],"&lt;"&amp;EDATE(U$4,1))</f>
        <v>0</v>
      </c>
      <c r="V203" s="2">
        <f>SUMIFS(Data[Value],Data[Account],$C203,Data[Date],"&gt;="&amp;V$4,Data[Date],"&lt;"&amp;EDATE(V$4,1))</f>
        <v>0</v>
      </c>
      <c r="W203" s="2">
        <f>SUMIFS(Data[Value],Data[Account],$C203,Data[Date],"&gt;="&amp;W$4,Data[Date],"&lt;"&amp;EDATE(W$4,1))</f>
        <v>0</v>
      </c>
      <c r="X203" s="2">
        <f>SUMIFS(Data[Value],Data[Account],$C203,Data[Date],"&gt;="&amp;X$4,Data[Date],"&lt;"&amp;EDATE(X$4,1))</f>
        <v>0</v>
      </c>
      <c r="Y203" s="2">
        <f>SUMIFS(Data[Value],Data[Account],$C203,Data[Date],"&gt;="&amp;Y$4,Data[Date],"&lt;"&amp;EDATE(Y$4,1))</f>
        <v>0</v>
      </c>
      <c r="Z203" s="2">
        <f>SUMIFS(Data[Value],Data[Account],$C203,Data[Date],"&gt;="&amp;Z$4,Data[Date],"&lt;"&amp;EDATE(Z$4,1))</f>
        <v>0</v>
      </c>
      <c r="AA203" s="2">
        <f>SUMIFS(Data[Value],Data[Account],$C203,Data[Date],"&gt;="&amp;AA$4,Data[Date],"&lt;"&amp;EDATE(AA$4,1))</f>
        <v>0</v>
      </c>
      <c r="AB203" s="2">
        <f>SUMIFS(Data[Value],Data[Account],$C203,Data[Date],"&gt;="&amp;AB$4,Data[Date],"&lt;"&amp;EDATE(AB$4,1))</f>
        <v>0</v>
      </c>
    </row>
    <row r="204" spans="2:28" x14ac:dyDescent="0.25">
      <c r="B204" s="3">
        <f>OrdersByAcc!B204</f>
        <v>200</v>
      </c>
      <c r="C204" t="str">
        <f>OrdersByAcc!C204</f>
        <v/>
      </c>
      <c r="D204" s="2">
        <f t="shared" si="3"/>
        <v>0</v>
      </c>
      <c r="E204" s="2">
        <f>SUMIFS(Data[Value],Data[Account],$C204,Data[Date],"&gt;="&amp;E$4,Data[Date],"&lt;"&amp;EDATE(E$4,1))</f>
        <v>0</v>
      </c>
      <c r="F204" s="2">
        <f>SUMIFS(Data[Value],Data[Account],$C204,Data[Date],"&gt;="&amp;F$4,Data[Date],"&lt;"&amp;EDATE(F$4,1))</f>
        <v>0</v>
      </c>
      <c r="G204" s="2">
        <f>SUMIFS(Data[Value],Data[Account],$C204,Data[Date],"&gt;="&amp;G$4,Data[Date],"&lt;"&amp;EDATE(G$4,1))</f>
        <v>0</v>
      </c>
      <c r="H204" s="2">
        <f>SUMIFS(Data[Value],Data[Account],$C204,Data[Date],"&gt;="&amp;H$4,Data[Date],"&lt;"&amp;EDATE(H$4,1))</f>
        <v>0</v>
      </c>
      <c r="I204" s="2">
        <f>SUMIFS(Data[Value],Data[Account],$C204,Data[Date],"&gt;="&amp;I$4,Data[Date],"&lt;"&amp;EDATE(I$4,1))</f>
        <v>0</v>
      </c>
      <c r="J204" s="2">
        <f>SUMIFS(Data[Value],Data[Account],$C204,Data[Date],"&gt;="&amp;J$4,Data[Date],"&lt;"&amp;EDATE(J$4,1))</f>
        <v>0</v>
      </c>
      <c r="K204" s="2">
        <f>SUMIFS(Data[Value],Data[Account],$C204,Data[Date],"&gt;="&amp;K$4,Data[Date],"&lt;"&amp;EDATE(K$4,1))</f>
        <v>0</v>
      </c>
      <c r="L204" s="2">
        <f>SUMIFS(Data[Value],Data[Account],$C204,Data[Date],"&gt;="&amp;L$4,Data[Date],"&lt;"&amp;EDATE(L$4,1))</f>
        <v>0</v>
      </c>
      <c r="M204" s="2">
        <f>SUMIFS(Data[Value],Data[Account],$C204,Data[Date],"&gt;="&amp;M$4,Data[Date],"&lt;"&amp;EDATE(M$4,1))</f>
        <v>0</v>
      </c>
      <c r="N204" s="2">
        <f>SUMIFS(Data[Value],Data[Account],$C204,Data[Date],"&gt;="&amp;N$4,Data[Date],"&lt;"&amp;EDATE(N$4,1))</f>
        <v>0</v>
      </c>
      <c r="O204" s="2">
        <f>SUMIFS(Data[Value],Data[Account],$C204,Data[Date],"&gt;="&amp;O$4,Data[Date],"&lt;"&amp;EDATE(O$4,1))</f>
        <v>0</v>
      </c>
      <c r="P204" s="2">
        <f>SUMIFS(Data[Value],Data[Account],$C204,Data[Date],"&gt;="&amp;P$4,Data[Date],"&lt;"&amp;EDATE(P$4,1))</f>
        <v>0</v>
      </c>
      <c r="Q204" s="2">
        <f>SUMIFS(Data[Value],Data[Account],$C204,Data[Date],"&gt;="&amp;Q$4,Data[Date],"&lt;"&amp;EDATE(Q$4,1))</f>
        <v>0</v>
      </c>
      <c r="R204" s="2">
        <f>SUMIFS(Data[Value],Data[Account],$C204,Data[Date],"&gt;="&amp;R$4,Data[Date],"&lt;"&amp;EDATE(R$4,1))</f>
        <v>0</v>
      </c>
      <c r="S204" s="2">
        <f>SUMIFS(Data[Value],Data[Account],$C204,Data[Date],"&gt;="&amp;S$4,Data[Date],"&lt;"&amp;EDATE(S$4,1))</f>
        <v>0</v>
      </c>
      <c r="T204" s="2">
        <f>SUMIFS(Data[Value],Data[Account],$C204,Data[Date],"&gt;="&amp;T$4,Data[Date],"&lt;"&amp;EDATE(T$4,1))</f>
        <v>0</v>
      </c>
      <c r="U204" s="2">
        <f>SUMIFS(Data[Value],Data[Account],$C204,Data[Date],"&gt;="&amp;U$4,Data[Date],"&lt;"&amp;EDATE(U$4,1))</f>
        <v>0</v>
      </c>
      <c r="V204" s="2">
        <f>SUMIFS(Data[Value],Data[Account],$C204,Data[Date],"&gt;="&amp;V$4,Data[Date],"&lt;"&amp;EDATE(V$4,1))</f>
        <v>0</v>
      </c>
      <c r="W204" s="2">
        <f>SUMIFS(Data[Value],Data[Account],$C204,Data[Date],"&gt;="&amp;W$4,Data[Date],"&lt;"&amp;EDATE(W$4,1))</f>
        <v>0</v>
      </c>
      <c r="X204" s="2">
        <f>SUMIFS(Data[Value],Data[Account],$C204,Data[Date],"&gt;="&amp;X$4,Data[Date],"&lt;"&amp;EDATE(X$4,1))</f>
        <v>0</v>
      </c>
      <c r="Y204" s="2">
        <f>SUMIFS(Data[Value],Data[Account],$C204,Data[Date],"&gt;="&amp;Y$4,Data[Date],"&lt;"&amp;EDATE(Y$4,1))</f>
        <v>0</v>
      </c>
      <c r="Z204" s="2">
        <f>SUMIFS(Data[Value],Data[Account],$C204,Data[Date],"&gt;="&amp;Z$4,Data[Date],"&lt;"&amp;EDATE(Z$4,1))</f>
        <v>0</v>
      </c>
      <c r="AA204" s="2">
        <f>SUMIFS(Data[Value],Data[Account],$C204,Data[Date],"&gt;="&amp;AA$4,Data[Date],"&lt;"&amp;EDATE(AA$4,1))</f>
        <v>0</v>
      </c>
      <c r="AB204" s="2">
        <f>SUMIFS(Data[Value],Data[Account],$C204,Data[Date],"&gt;="&amp;AB$4,Data[Date],"&lt;"&amp;EDATE(AB$4,1))</f>
        <v>0</v>
      </c>
    </row>
    <row r="206" spans="2:28" ht="15.75" thickBot="1" x14ac:dyDescent="0.3">
      <c r="B206" s="61" t="s">
        <v>11</v>
      </c>
      <c r="C206" s="61"/>
      <c r="D206" s="62">
        <f>SUM(D5:D204)</f>
        <v>118160054.28800002</v>
      </c>
      <c r="E206" s="62">
        <f t="shared" ref="E206:P206" si="4">SUM(E5:E204)</f>
        <v>259687</v>
      </c>
      <c r="F206" s="62">
        <f t="shared" si="4"/>
        <v>3721844.27</v>
      </c>
      <c r="G206" s="62">
        <f t="shared" si="4"/>
        <v>4520372.9000000004</v>
      </c>
      <c r="H206" s="62">
        <f t="shared" si="4"/>
        <v>5861014.3569999998</v>
      </c>
      <c r="I206" s="62">
        <f t="shared" si="4"/>
        <v>6257583</v>
      </c>
      <c r="J206" s="62">
        <f t="shared" si="4"/>
        <v>5265689.71</v>
      </c>
      <c r="K206" s="62">
        <f t="shared" si="4"/>
        <v>6879235.3999999994</v>
      </c>
      <c r="L206" s="62">
        <f t="shared" si="4"/>
        <v>4550805.57</v>
      </c>
      <c r="M206" s="62">
        <f t="shared" si="4"/>
        <v>5625233.0199999996</v>
      </c>
      <c r="N206" s="62">
        <f t="shared" si="4"/>
        <v>5291869.330000001</v>
      </c>
      <c r="O206" s="62">
        <f t="shared" si="4"/>
        <v>6597757.7999999998</v>
      </c>
      <c r="P206" s="62">
        <f t="shared" si="4"/>
        <v>4447523.7299999995</v>
      </c>
      <c r="Q206" s="62">
        <f t="shared" ref="Q206:AB206" si="5">SUM(Q5:Q204)</f>
        <v>4485879.1939999992</v>
      </c>
      <c r="R206" s="62">
        <f t="shared" si="5"/>
        <v>5721973.1200000001</v>
      </c>
      <c r="S206" s="62">
        <f t="shared" si="5"/>
        <v>6389723.1900000004</v>
      </c>
      <c r="T206" s="62">
        <f t="shared" si="5"/>
        <v>4714792.6399999997</v>
      </c>
      <c r="U206" s="62">
        <f t="shared" si="5"/>
        <v>5337222.080000001</v>
      </c>
      <c r="V206" s="62">
        <f t="shared" si="5"/>
        <v>9998795.6750000007</v>
      </c>
      <c r="W206" s="62">
        <f t="shared" si="5"/>
        <v>5299021.8200000012</v>
      </c>
      <c r="X206" s="62">
        <f t="shared" si="5"/>
        <v>12043591.891999997</v>
      </c>
      <c r="Y206" s="62">
        <f t="shared" si="5"/>
        <v>4890438.59</v>
      </c>
      <c r="Z206" s="62">
        <f t="shared" si="5"/>
        <v>0</v>
      </c>
      <c r="AA206" s="62">
        <f t="shared" si="5"/>
        <v>0</v>
      </c>
      <c r="AB206" s="62">
        <f t="shared" si="5"/>
        <v>0</v>
      </c>
    </row>
    <row r="207" spans="2:28" ht="15.75" thickTop="1" x14ac:dyDescent="0.25"/>
  </sheetData>
  <conditionalFormatting sqref="D5:AB204">
    <cfRule type="expression" dxfId="5" priority="1">
      <formula>D5&gt;LARGE(D$5:D$204,11)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D97D-F116-4D35-809B-142425E3BB20}">
  <sheetPr>
    <tabColor theme="9" tint="0.39997558519241921"/>
  </sheetPr>
  <dimension ref="A2:AB85"/>
  <sheetViews>
    <sheetView showGridLines="0" workbookViewId="0">
      <pane xSplit="3" ySplit="4" topLeftCell="D5" activePane="bottomRight" state="frozen"/>
      <selection pane="topRight" activeCell="D5" sqref="D5"/>
      <selection pane="bottomLeft" activeCell="D5" sqref="D5"/>
      <selection pane="bottomRight" activeCell="D5" sqref="D5"/>
    </sheetView>
  </sheetViews>
  <sheetFormatPr defaultRowHeight="15" x14ac:dyDescent="0.25"/>
  <cols>
    <col min="1" max="1" width="2.7109375" style="3" customWidth="1"/>
    <col min="2" max="2" width="4" customWidth="1"/>
    <col min="3" max="4" width="11.7109375" customWidth="1"/>
    <col min="5" max="28" width="10.7109375" customWidth="1"/>
  </cols>
  <sheetData>
    <row r="2" spans="1:28" ht="23.25" x14ac:dyDescent="0.35">
      <c r="B2" s="58" t="s">
        <v>12</v>
      </c>
    </row>
    <row r="3" spans="1:28" ht="7.5" customHeight="1" x14ac:dyDescent="0.25">
      <c r="B3" s="11"/>
    </row>
    <row r="4" spans="1:28" x14ac:dyDescent="0.25">
      <c r="B4" s="46" t="s">
        <v>2</v>
      </c>
      <c r="C4" s="47" t="s">
        <v>13</v>
      </c>
      <c r="D4" s="46" t="s">
        <v>10</v>
      </c>
      <c r="E4" s="65">
        <f>OrdersByAcc!E4</f>
        <v>44013</v>
      </c>
      <c r="F4" s="65">
        <f>OrdersByAcc!F4</f>
        <v>44044</v>
      </c>
      <c r="G4" s="65">
        <f>OrdersByAcc!G4</f>
        <v>44075</v>
      </c>
      <c r="H4" s="65">
        <f>OrdersByAcc!H4</f>
        <v>44105</v>
      </c>
      <c r="I4" s="65">
        <f>OrdersByAcc!I4</f>
        <v>44136</v>
      </c>
      <c r="J4" s="65">
        <f>OrdersByAcc!J4</f>
        <v>44166</v>
      </c>
      <c r="K4" s="65">
        <f>OrdersByAcc!K4</f>
        <v>44197</v>
      </c>
      <c r="L4" s="65">
        <f>OrdersByAcc!L4</f>
        <v>44228</v>
      </c>
      <c r="M4" s="65">
        <f>OrdersByAcc!M4</f>
        <v>44256</v>
      </c>
      <c r="N4" s="65">
        <f>OrdersByAcc!N4</f>
        <v>44287</v>
      </c>
      <c r="O4" s="65">
        <f>OrdersByAcc!O4</f>
        <v>44317</v>
      </c>
      <c r="P4" s="65">
        <f>OrdersByAcc!P4</f>
        <v>44348</v>
      </c>
      <c r="Q4" s="65">
        <f>OrdersByAcc!Q4</f>
        <v>44378</v>
      </c>
      <c r="R4" s="65">
        <f>OrdersByAcc!R4</f>
        <v>44409</v>
      </c>
      <c r="S4" s="65">
        <f>OrdersByAcc!S4</f>
        <v>44440</v>
      </c>
      <c r="T4" s="65">
        <f>OrdersByAcc!T4</f>
        <v>44470</v>
      </c>
      <c r="U4" s="65">
        <f>OrdersByAcc!U4</f>
        <v>44501</v>
      </c>
      <c r="V4" s="65">
        <f>OrdersByAcc!V4</f>
        <v>44531</v>
      </c>
      <c r="W4" s="65">
        <f>OrdersByAcc!W4</f>
        <v>44562</v>
      </c>
      <c r="X4" s="65">
        <f>OrdersByAcc!X4</f>
        <v>44593</v>
      </c>
      <c r="Y4" s="65">
        <f>OrdersByAcc!Y4</f>
        <v>44621</v>
      </c>
      <c r="Z4" s="65">
        <f>OrdersByAcc!Z4</f>
        <v>44652</v>
      </c>
      <c r="AA4" s="65">
        <f>OrdersByAcc!AA4</f>
        <v>44682</v>
      </c>
      <c r="AB4" s="65">
        <f>OrdersByAcc!AB4</f>
        <v>44713</v>
      </c>
    </row>
    <row r="5" spans="1:28" ht="7.5" customHeight="1" x14ac:dyDescent="0.25"/>
    <row r="6" spans="1:28" x14ac:dyDescent="0.25">
      <c r="A6" s="3" t="s">
        <v>14</v>
      </c>
      <c r="B6" s="60" t="s">
        <v>15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 spans="1:28" ht="7.5" customHeight="1" x14ac:dyDescent="0.25"/>
    <row r="8" spans="1:28" x14ac:dyDescent="0.25">
      <c r="B8" s="3">
        <f>MAX($B$7:B7)+1</f>
        <v>1</v>
      </c>
      <c r="C8" s="69" t="str" cm="1">
        <f t="array" ref="C8">IFERROR(INDEX(Data[KAM],MATCH(0,INDEX(COUNTIF($C$7:C7,Data[KAM]),0),0)),"")</f>
        <v>Emma</v>
      </c>
      <c r="D8" s="68">
        <f>SUM(E8:P8)</f>
        <v>14867781.25</v>
      </c>
      <c r="E8" s="2">
        <f>SUMIFS(Data[Value],Data[KAM],$C8,Data[Date],"&gt;="&amp;E$4,Data[Date],"&lt;"&amp;EDATE(E$4,1))</f>
        <v>248587</v>
      </c>
      <c r="F8" s="2">
        <f>SUMIFS(Data[Value],Data[KAM],$C8,Data[Date],"&gt;="&amp;F$4,Data[Date],"&lt;"&amp;EDATE(F$4,1))</f>
        <v>1812264</v>
      </c>
      <c r="G8" s="2">
        <f>SUMIFS(Data[Value],Data[KAM],$C8,Data[Date],"&gt;="&amp;G$4,Data[Date],"&lt;"&amp;EDATE(G$4,1))</f>
        <v>2635993</v>
      </c>
      <c r="H8" s="2">
        <f>SUMIFS(Data[Value],Data[KAM],$C8,Data[Date],"&gt;="&amp;H$4,Data[Date],"&lt;"&amp;EDATE(H$4,1))</f>
        <v>3192290</v>
      </c>
      <c r="I8" s="2">
        <f>SUMIFS(Data[Value],Data[KAM],$C8,Data[Date],"&gt;="&amp;I$4,Data[Date],"&lt;"&amp;EDATE(I$4,1))</f>
        <v>2897875</v>
      </c>
      <c r="J8" s="2">
        <f>SUMIFS(Data[Value],Data[KAM],$C8,Data[Date],"&gt;="&amp;J$4,Data[Date],"&lt;"&amp;EDATE(J$4,1))</f>
        <v>2118197.25</v>
      </c>
      <c r="K8" s="2">
        <f>SUMIFS(Data[Value],Data[KAM],$C8,Data[Date],"&gt;="&amp;K$4,Data[Date],"&lt;"&amp;EDATE(K$4,1))</f>
        <v>1785436</v>
      </c>
      <c r="L8" s="2">
        <f>SUMIFS(Data[Value],Data[KAM],$C8,Data[Date],"&gt;="&amp;L$4,Data[Date],"&lt;"&amp;EDATE(L$4,1))</f>
        <v>0</v>
      </c>
      <c r="M8" s="2">
        <f>SUMIFS(Data[Value],Data[KAM],$C8,Data[Date],"&gt;="&amp;M$4,Data[Date],"&lt;"&amp;EDATE(M$4,1))</f>
        <v>0</v>
      </c>
      <c r="N8" s="2">
        <f>SUMIFS(Data[Value],Data[KAM],$C8,Data[Date],"&gt;="&amp;N$4,Data[Date],"&lt;"&amp;EDATE(N$4,1))</f>
        <v>0</v>
      </c>
      <c r="O8" s="2">
        <f>SUMIFS(Data[Value],Data[KAM],$C8,Data[Date],"&gt;="&amp;O$4,Data[Date],"&lt;"&amp;EDATE(O$4,1))</f>
        <v>0</v>
      </c>
      <c r="P8" s="2">
        <f>SUMIFS(Data[Value],Data[KAM],$C8,Data[Date],"&gt;="&amp;P$4,Data[Date],"&lt;"&amp;EDATE(P$4,1))</f>
        <v>177139</v>
      </c>
      <c r="Q8" s="2">
        <f>SUMIFS(Data[Value],Data[KAM],$C8,Data[Date],"&gt;="&amp;Q$4,Data[Date],"&lt;"&amp;EDATE(Q$4,1))</f>
        <v>37225</v>
      </c>
      <c r="R8" s="2">
        <f>SUMIFS(Data[Value],Data[KAM],$C8,Data[Date],"&gt;="&amp;R$4,Data[Date],"&lt;"&amp;EDATE(R$4,1))</f>
        <v>560367</v>
      </c>
      <c r="S8" s="2">
        <f>SUMIFS(Data[Value],Data[KAM],$C8,Data[Date],"&gt;="&amp;S$4,Data[Date],"&lt;"&amp;EDATE(S$4,1))</f>
        <v>1653051.6</v>
      </c>
      <c r="T8" s="2">
        <f>SUMIFS(Data[Value],Data[KAM],$C8,Data[Date],"&gt;="&amp;T$4,Data[Date],"&lt;"&amp;EDATE(T$4,1))</f>
        <v>1038663</v>
      </c>
      <c r="U8" s="2">
        <f>SUMIFS(Data[Value],Data[KAM],$C8,Data[Date],"&gt;="&amp;U$4,Data[Date],"&lt;"&amp;EDATE(U$4,1))</f>
        <v>1715721</v>
      </c>
      <c r="V8" s="2">
        <f>SUMIFS(Data[Value],Data[KAM],$C8,Data[Date],"&gt;="&amp;V$4,Data[Date],"&lt;"&amp;EDATE(V$4,1))</f>
        <v>0</v>
      </c>
      <c r="W8" s="2">
        <f>SUMIFS(Data[Value],Data[KAM],$C8,Data[Date],"&gt;="&amp;W$4,Data[Date],"&lt;"&amp;EDATE(W$4,1))</f>
        <v>0</v>
      </c>
      <c r="X8" s="2">
        <f>SUMIFS(Data[Value],Data[KAM],$C8,Data[Date],"&gt;="&amp;X$4,Data[Date],"&lt;"&amp;EDATE(X$4,1))</f>
        <v>0</v>
      </c>
      <c r="Y8" s="2">
        <f>SUMIFS(Data[Value],Data[KAM],$C8,Data[Date],"&gt;="&amp;Y$4,Data[Date],"&lt;"&amp;EDATE(Y$4,1))</f>
        <v>0</v>
      </c>
      <c r="Z8" s="2">
        <f>SUMIFS(Data[Value],Data[KAM],$C8,Data[Date],"&gt;="&amp;Z$4,Data[Date],"&lt;"&amp;EDATE(Z$4,1))</f>
        <v>0</v>
      </c>
      <c r="AA8" s="2">
        <f>SUMIFS(Data[Value],Data[KAM],$C8,Data[Date],"&gt;="&amp;AA$4,Data[Date],"&lt;"&amp;EDATE(AA$4,1))</f>
        <v>0</v>
      </c>
      <c r="AB8" s="2">
        <f>SUMIFS(Data[Value],Data[KAM],$C8,Data[Date],"&gt;="&amp;AB$4,Data[Date],"&lt;"&amp;EDATE(AB$4,1))</f>
        <v>0</v>
      </c>
    </row>
    <row r="9" spans="1:28" x14ac:dyDescent="0.25">
      <c r="B9" s="3">
        <f>MAX($B$7:B8)+1</f>
        <v>2</v>
      </c>
      <c r="C9" s="69" t="str" cm="1">
        <f t="array" ref="C9">IFERROR(INDEX(Data[KAM],MATCH(0,INDEX(COUNTIF($C$7:C8,Data[KAM]),0),0)),"")</f>
        <v>Sofia</v>
      </c>
      <c r="D9" s="68">
        <f t="shared" ref="D9:D16" si="0">SUM(E9:P9)</f>
        <v>24526533.906999998</v>
      </c>
      <c r="E9" s="2">
        <f>SUMIFS(Data[Value],Data[KAM],$C9,Data[Date],"&gt;="&amp;E$4,Data[Date],"&lt;"&amp;EDATE(E$4,1))</f>
        <v>11100</v>
      </c>
      <c r="F9" s="2">
        <f>SUMIFS(Data[Value],Data[KAM],$C9,Data[Date],"&gt;="&amp;F$4,Data[Date],"&lt;"&amp;EDATE(F$4,1))</f>
        <v>1339238</v>
      </c>
      <c r="G9" s="2">
        <f>SUMIFS(Data[Value],Data[KAM],$C9,Data[Date],"&gt;="&amp;G$4,Data[Date],"&lt;"&amp;EDATE(G$4,1))</f>
        <v>1510849.9000000001</v>
      </c>
      <c r="H9" s="2">
        <f>SUMIFS(Data[Value],Data[KAM],$C9,Data[Date],"&gt;="&amp;H$4,Data[Date],"&lt;"&amp;EDATE(H$4,1))</f>
        <v>2078062.3570000001</v>
      </c>
      <c r="I9" s="2">
        <f>SUMIFS(Data[Value],Data[KAM],$C9,Data[Date],"&gt;="&amp;I$4,Data[Date],"&lt;"&amp;EDATE(I$4,1))</f>
        <v>2277364</v>
      </c>
      <c r="J9" s="2">
        <f>SUMIFS(Data[Value],Data[KAM],$C9,Data[Date],"&gt;="&amp;J$4,Data[Date],"&lt;"&amp;EDATE(J$4,1))</f>
        <v>1469071.4600000002</v>
      </c>
      <c r="K9" s="2">
        <f>SUMIFS(Data[Value],Data[KAM],$C9,Data[Date],"&gt;="&amp;K$4,Data[Date],"&lt;"&amp;EDATE(K$4,1))</f>
        <v>2532927.2000000002</v>
      </c>
      <c r="L9" s="2">
        <f>SUMIFS(Data[Value],Data[KAM],$C9,Data[Date],"&gt;="&amp;L$4,Data[Date],"&lt;"&amp;EDATE(L$4,1))</f>
        <v>2150340.5700000003</v>
      </c>
      <c r="M9" s="2">
        <f>SUMIFS(Data[Value],Data[KAM],$C9,Data[Date],"&gt;="&amp;M$4,Data[Date],"&lt;"&amp;EDATE(M$4,1))</f>
        <v>3400619.72</v>
      </c>
      <c r="N9" s="2">
        <f>SUMIFS(Data[Value],Data[KAM],$C9,Data[Date],"&gt;="&amp;N$4,Data[Date],"&lt;"&amp;EDATE(N$4,1))</f>
        <v>3058384.2399999993</v>
      </c>
      <c r="O9" s="2">
        <f>SUMIFS(Data[Value],Data[KAM],$C9,Data[Date],"&gt;="&amp;O$4,Data[Date],"&lt;"&amp;EDATE(O$4,1))</f>
        <v>2110596.7400000002</v>
      </c>
      <c r="P9" s="2">
        <f>SUMIFS(Data[Value],Data[KAM],$C9,Data[Date],"&gt;="&amp;P$4,Data[Date],"&lt;"&amp;EDATE(P$4,1))</f>
        <v>2587979.7200000007</v>
      </c>
      <c r="Q9" s="2">
        <f>SUMIFS(Data[Value],Data[KAM],$C9,Data[Date],"&gt;="&amp;Q$4,Data[Date],"&lt;"&amp;EDATE(Q$4,1))</f>
        <v>2060411.8740000003</v>
      </c>
      <c r="R9" s="2">
        <f>SUMIFS(Data[Value],Data[KAM],$C9,Data[Date],"&gt;="&amp;R$4,Data[Date],"&lt;"&amp;EDATE(R$4,1))</f>
        <v>1597239</v>
      </c>
      <c r="S9" s="2">
        <f>SUMIFS(Data[Value],Data[KAM],$C9,Data[Date],"&gt;="&amp;S$4,Data[Date],"&lt;"&amp;EDATE(S$4,1))</f>
        <v>3728537.34</v>
      </c>
      <c r="T9" s="2">
        <f>SUMIFS(Data[Value],Data[KAM],$C9,Data[Date],"&gt;="&amp;T$4,Data[Date],"&lt;"&amp;EDATE(T$4,1))</f>
        <v>2832809.18</v>
      </c>
      <c r="U9" s="2">
        <f>SUMIFS(Data[Value],Data[KAM],$C9,Data[Date],"&gt;="&amp;U$4,Data[Date],"&lt;"&amp;EDATE(U$4,1))</f>
        <v>2620465.0199999996</v>
      </c>
      <c r="V9" s="2">
        <f>SUMIFS(Data[Value],Data[KAM],$C9,Data[Date],"&gt;="&amp;V$4,Data[Date],"&lt;"&amp;EDATE(V$4,1))</f>
        <v>7361681.3850000026</v>
      </c>
      <c r="W9" s="2">
        <f>SUMIFS(Data[Value],Data[KAM],$C9,Data[Date],"&gt;="&amp;W$4,Data[Date],"&lt;"&amp;EDATE(W$4,1))</f>
        <v>2269641.41</v>
      </c>
      <c r="X9" s="2">
        <f>SUMIFS(Data[Value],Data[KAM],$C9,Data[Date],"&gt;="&amp;X$4,Data[Date],"&lt;"&amp;EDATE(X$4,1))</f>
        <v>8179333.4220000012</v>
      </c>
      <c r="Y9" s="2">
        <f>SUMIFS(Data[Value],Data[KAM],$C9,Data[Date],"&gt;="&amp;Y$4,Data[Date],"&lt;"&amp;EDATE(Y$4,1))</f>
        <v>2790135.1</v>
      </c>
      <c r="Z9" s="2">
        <f>SUMIFS(Data[Value],Data[KAM],$C9,Data[Date],"&gt;="&amp;Z$4,Data[Date],"&lt;"&amp;EDATE(Z$4,1))</f>
        <v>0</v>
      </c>
      <c r="AA9" s="2">
        <f>SUMIFS(Data[Value],Data[KAM],$C9,Data[Date],"&gt;="&amp;AA$4,Data[Date],"&lt;"&amp;EDATE(AA$4,1))</f>
        <v>0</v>
      </c>
      <c r="AB9" s="2">
        <f>SUMIFS(Data[Value],Data[KAM],$C9,Data[Date],"&gt;="&amp;AB$4,Data[Date],"&lt;"&amp;EDATE(AB$4,1))</f>
        <v>0</v>
      </c>
    </row>
    <row r="10" spans="1:28" x14ac:dyDescent="0.25">
      <c r="B10" s="3">
        <f>MAX($B$7:B9)+1</f>
        <v>3</v>
      </c>
      <c r="C10" s="69" t="str" cm="1">
        <f t="array" ref="C10">IFERROR(INDEX(Data[KAM],MATCH(0,INDEX(COUNTIF($C$7:C9,Data[KAM]),0),0)),"")</f>
        <v>Peter</v>
      </c>
      <c r="D10" s="68">
        <f t="shared" si="0"/>
        <v>13322778.83</v>
      </c>
      <c r="E10" s="2">
        <f>SUMIFS(Data[Value],Data[KAM],$C10,Data[Date],"&gt;="&amp;E$4,Data[Date],"&lt;"&amp;EDATE(E$4,1))</f>
        <v>0</v>
      </c>
      <c r="F10" s="2">
        <f>SUMIFS(Data[Value],Data[KAM],$C10,Data[Date],"&gt;="&amp;F$4,Data[Date],"&lt;"&amp;EDATE(F$4,1))</f>
        <v>457436</v>
      </c>
      <c r="G10" s="2">
        <f>SUMIFS(Data[Value],Data[KAM],$C10,Data[Date],"&gt;="&amp;G$4,Data[Date],"&lt;"&amp;EDATE(G$4,1))</f>
        <v>373530</v>
      </c>
      <c r="H10" s="2">
        <f>SUMIFS(Data[Value],Data[KAM],$C10,Data[Date],"&gt;="&amp;H$4,Data[Date],"&lt;"&amp;EDATE(H$4,1))</f>
        <v>565662</v>
      </c>
      <c r="I10" s="2">
        <f>SUMIFS(Data[Value],Data[KAM],$C10,Data[Date],"&gt;="&amp;I$4,Data[Date],"&lt;"&amp;EDATE(I$4,1))</f>
        <v>857157</v>
      </c>
      <c r="J10" s="2">
        <f>SUMIFS(Data[Value],Data[KAM],$C10,Data[Date],"&gt;="&amp;J$4,Data[Date],"&lt;"&amp;EDATE(J$4,1))</f>
        <v>1016918</v>
      </c>
      <c r="K10" s="2">
        <f>SUMIFS(Data[Value],Data[KAM],$C10,Data[Date],"&gt;="&amp;K$4,Data[Date],"&lt;"&amp;EDATE(K$4,1))</f>
        <v>1774442</v>
      </c>
      <c r="L10" s="2">
        <f>SUMIFS(Data[Value],Data[KAM],$C10,Data[Date],"&gt;="&amp;L$4,Data[Date],"&lt;"&amp;EDATE(L$4,1))</f>
        <v>603705</v>
      </c>
      <c r="M10" s="2">
        <f>SUMIFS(Data[Value],Data[KAM],$C10,Data[Date],"&gt;="&amp;M$4,Data[Date],"&lt;"&amp;EDATE(M$4,1))</f>
        <v>1443307.5</v>
      </c>
      <c r="N10" s="2">
        <f>SUMIFS(Data[Value],Data[KAM],$C10,Data[Date],"&gt;="&amp;N$4,Data[Date],"&lt;"&amp;EDATE(N$4,1))</f>
        <v>1266139.99</v>
      </c>
      <c r="O10" s="2">
        <f>SUMIFS(Data[Value],Data[KAM],$C10,Data[Date],"&gt;="&amp;O$4,Data[Date],"&lt;"&amp;EDATE(O$4,1))</f>
        <v>3925577.49</v>
      </c>
      <c r="P10" s="2">
        <f>SUMIFS(Data[Value],Data[KAM],$C10,Data[Date],"&gt;="&amp;P$4,Data[Date],"&lt;"&amp;EDATE(P$4,1))</f>
        <v>1038903.85</v>
      </c>
      <c r="Q10" s="2">
        <f>SUMIFS(Data[Value],Data[KAM],$C10,Data[Date],"&gt;="&amp;Q$4,Data[Date],"&lt;"&amp;EDATE(Q$4,1))</f>
        <v>1357761.6199999999</v>
      </c>
      <c r="R10" s="2">
        <f>SUMIFS(Data[Value],Data[KAM],$C10,Data[Date],"&gt;="&amp;R$4,Data[Date],"&lt;"&amp;EDATE(R$4,1))</f>
        <v>962354.42</v>
      </c>
      <c r="S10" s="2">
        <f>SUMIFS(Data[Value],Data[KAM],$C10,Data[Date],"&gt;="&amp;S$4,Data[Date],"&lt;"&amp;EDATE(S$4,1))</f>
        <v>0</v>
      </c>
      <c r="T10" s="2">
        <f>SUMIFS(Data[Value],Data[KAM],$C10,Data[Date],"&gt;="&amp;T$4,Data[Date],"&lt;"&amp;EDATE(T$4,1))</f>
        <v>0</v>
      </c>
      <c r="U10" s="2">
        <f>SUMIFS(Data[Value],Data[KAM],$C10,Data[Date],"&gt;="&amp;U$4,Data[Date],"&lt;"&amp;EDATE(U$4,1))</f>
        <v>0</v>
      </c>
      <c r="V10" s="2">
        <f>SUMIFS(Data[Value],Data[KAM],$C10,Data[Date],"&gt;="&amp;V$4,Data[Date],"&lt;"&amp;EDATE(V$4,1))</f>
        <v>0</v>
      </c>
      <c r="W10" s="2">
        <f>SUMIFS(Data[Value],Data[KAM],$C10,Data[Date],"&gt;="&amp;W$4,Data[Date],"&lt;"&amp;EDATE(W$4,1))</f>
        <v>0</v>
      </c>
      <c r="X10" s="2">
        <f>SUMIFS(Data[Value],Data[KAM],$C10,Data[Date],"&gt;="&amp;X$4,Data[Date],"&lt;"&amp;EDATE(X$4,1))</f>
        <v>0</v>
      </c>
      <c r="Y10" s="2">
        <f>SUMIFS(Data[Value],Data[KAM],$C10,Data[Date],"&gt;="&amp;Y$4,Data[Date],"&lt;"&amp;EDATE(Y$4,1))</f>
        <v>0</v>
      </c>
      <c r="Z10" s="2">
        <f>SUMIFS(Data[Value],Data[KAM],$C10,Data[Date],"&gt;="&amp;Z$4,Data[Date],"&lt;"&amp;EDATE(Z$4,1))</f>
        <v>0</v>
      </c>
      <c r="AA10" s="2">
        <f>SUMIFS(Data[Value],Data[KAM],$C10,Data[Date],"&gt;="&amp;AA$4,Data[Date],"&lt;"&amp;EDATE(AA$4,1))</f>
        <v>0</v>
      </c>
      <c r="AB10" s="2">
        <f>SUMIFS(Data[Value],Data[KAM],$C10,Data[Date],"&gt;="&amp;AB$4,Data[Date],"&lt;"&amp;EDATE(AB$4,1))</f>
        <v>0</v>
      </c>
    </row>
    <row r="11" spans="1:28" x14ac:dyDescent="0.25">
      <c r="B11" s="3">
        <f>MAX($B$7:B10)+1</f>
        <v>4</v>
      </c>
      <c r="C11" s="69" t="str" cm="1">
        <f t="array" ref="C11">IFERROR(INDEX(Data[KAM],MATCH(0,INDEX(COUNTIF($C$7:C10,Data[KAM]),0),0)),"")</f>
        <v>Marie</v>
      </c>
      <c r="D11" s="68">
        <f t="shared" si="0"/>
        <v>112906.27</v>
      </c>
      <c r="E11" s="2">
        <f>SUMIFS(Data[Value],Data[KAM],$C11,Data[Date],"&gt;="&amp;E$4,Data[Date],"&lt;"&amp;EDATE(E$4,1))</f>
        <v>0</v>
      </c>
      <c r="F11" s="2">
        <f>SUMIFS(Data[Value],Data[KAM],$C11,Data[Date],"&gt;="&amp;F$4,Data[Date],"&lt;"&amp;EDATE(F$4,1))</f>
        <v>112906.27</v>
      </c>
      <c r="G11" s="2">
        <f>SUMIFS(Data[Value],Data[KAM],$C11,Data[Date],"&gt;="&amp;G$4,Data[Date],"&lt;"&amp;EDATE(G$4,1))</f>
        <v>0</v>
      </c>
      <c r="H11" s="2">
        <f>SUMIFS(Data[Value],Data[KAM],$C11,Data[Date],"&gt;="&amp;H$4,Data[Date],"&lt;"&amp;EDATE(H$4,1))</f>
        <v>0</v>
      </c>
      <c r="I11" s="2">
        <f>SUMIFS(Data[Value],Data[KAM],$C11,Data[Date],"&gt;="&amp;I$4,Data[Date],"&lt;"&amp;EDATE(I$4,1))</f>
        <v>0</v>
      </c>
      <c r="J11" s="2">
        <f>SUMIFS(Data[Value],Data[KAM],$C11,Data[Date],"&gt;="&amp;J$4,Data[Date],"&lt;"&amp;EDATE(J$4,1))</f>
        <v>0</v>
      </c>
      <c r="K11" s="2">
        <f>SUMIFS(Data[Value],Data[KAM],$C11,Data[Date],"&gt;="&amp;K$4,Data[Date],"&lt;"&amp;EDATE(K$4,1))</f>
        <v>0</v>
      </c>
      <c r="L11" s="2">
        <f>SUMIFS(Data[Value],Data[KAM],$C11,Data[Date],"&gt;="&amp;L$4,Data[Date],"&lt;"&amp;EDATE(L$4,1))</f>
        <v>0</v>
      </c>
      <c r="M11" s="2">
        <f>SUMIFS(Data[Value],Data[KAM],$C11,Data[Date],"&gt;="&amp;M$4,Data[Date],"&lt;"&amp;EDATE(M$4,1))</f>
        <v>0</v>
      </c>
      <c r="N11" s="2">
        <f>SUMIFS(Data[Value],Data[KAM],$C11,Data[Date],"&gt;="&amp;N$4,Data[Date],"&lt;"&amp;EDATE(N$4,1))</f>
        <v>0</v>
      </c>
      <c r="O11" s="2">
        <f>SUMIFS(Data[Value],Data[KAM],$C11,Data[Date],"&gt;="&amp;O$4,Data[Date],"&lt;"&amp;EDATE(O$4,1))</f>
        <v>0</v>
      </c>
      <c r="P11" s="2">
        <f>SUMIFS(Data[Value],Data[KAM],$C11,Data[Date],"&gt;="&amp;P$4,Data[Date],"&lt;"&amp;EDATE(P$4,1))</f>
        <v>0</v>
      </c>
      <c r="Q11" s="2">
        <f>SUMIFS(Data[Value],Data[KAM],$C11,Data[Date],"&gt;="&amp;Q$4,Data[Date],"&lt;"&amp;EDATE(Q$4,1))</f>
        <v>0</v>
      </c>
      <c r="R11" s="2">
        <f>SUMIFS(Data[Value],Data[KAM],$C11,Data[Date],"&gt;="&amp;R$4,Data[Date],"&lt;"&amp;EDATE(R$4,1))</f>
        <v>0</v>
      </c>
      <c r="S11" s="2">
        <f>SUMIFS(Data[Value],Data[KAM],$C11,Data[Date],"&gt;="&amp;S$4,Data[Date],"&lt;"&amp;EDATE(S$4,1))</f>
        <v>0</v>
      </c>
      <c r="T11" s="2">
        <f>SUMIFS(Data[Value],Data[KAM],$C11,Data[Date],"&gt;="&amp;T$4,Data[Date],"&lt;"&amp;EDATE(T$4,1))</f>
        <v>0</v>
      </c>
      <c r="U11" s="2">
        <f>SUMIFS(Data[Value],Data[KAM],$C11,Data[Date],"&gt;="&amp;U$4,Data[Date],"&lt;"&amp;EDATE(U$4,1))</f>
        <v>0</v>
      </c>
      <c r="V11" s="2">
        <f>SUMIFS(Data[Value],Data[KAM],$C11,Data[Date],"&gt;="&amp;V$4,Data[Date],"&lt;"&amp;EDATE(V$4,1))</f>
        <v>0</v>
      </c>
      <c r="W11" s="2">
        <f>SUMIFS(Data[Value],Data[KAM],$C11,Data[Date],"&gt;="&amp;W$4,Data[Date],"&lt;"&amp;EDATE(W$4,1))</f>
        <v>0</v>
      </c>
      <c r="X11" s="2">
        <f>SUMIFS(Data[Value],Data[KAM],$C11,Data[Date],"&gt;="&amp;X$4,Data[Date],"&lt;"&amp;EDATE(X$4,1))</f>
        <v>0</v>
      </c>
      <c r="Y11" s="2">
        <f>SUMIFS(Data[Value],Data[KAM],$C11,Data[Date],"&gt;="&amp;Y$4,Data[Date],"&lt;"&amp;EDATE(Y$4,1))</f>
        <v>0</v>
      </c>
      <c r="Z11" s="2">
        <f>SUMIFS(Data[Value],Data[KAM],$C11,Data[Date],"&gt;="&amp;Z$4,Data[Date],"&lt;"&amp;EDATE(Z$4,1))</f>
        <v>0</v>
      </c>
      <c r="AA11" s="2">
        <f>SUMIFS(Data[Value],Data[KAM],$C11,Data[Date],"&gt;="&amp;AA$4,Data[Date],"&lt;"&amp;EDATE(AA$4,1))</f>
        <v>0</v>
      </c>
      <c r="AB11" s="2">
        <f>SUMIFS(Data[Value],Data[KAM],$C11,Data[Date],"&gt;="&amp;AB$4,Data[Date],"&lt;"&amp;EDATE(AB$4,1))</f>
        <v>0</v>
      </c>
    </row>
    <row r="12" spans="1:28" x14ac:dyDescent="0.25">
      <c r="B12" s="3">
        <f>MAX($B$7:B11)+1</f>
        <v>5</v>
      </c>
      <c r="C12" s="69" t="str" cm="1">
        <f t="array" ref="C12">IFERROR(INDEX(Data[KAM],MATCH(0,INDEX(COUNTIF($C$7:C11,Data[KAM]),0),0)),"")</f>
        <v>Amy</v>
      </c>
      <c r="D12" s="68">
        <f t="shared" si="0"/>
        <v>3096296.2</v>
      </c>
      <c r="E12" s="2">
        <f>SUMIFS(Data[Value],Data[KAM],$C12,Data[Date],"&gt;="&amp;E$4,Data[Date],"&lt;"&amp;EDATE(E$4,1))</f>
        <v>0</v>
      </c>
      <c r="F12" s="2">
        <f>SUMIFS(Data[Value],Data[KAM],$C12,Data[Date],"&gt;="&amp;F$4,Data[Date],"&lt;"&amp;EDATE(F$4,1))</f>
        <v>0</v>
      </c>
      <c r="G12" s="2">
        <f>SUMIFS(Data[Value],Data[KAM],$C12,Data[Date],"&gt;="&amp;G$4,Data[Date],"&lt;"&amp;EDATE(G$4,1))</f>
        <v>0</v>
      </c>
      <c r="H12" s="2">
        <f>SUMIFS(Data[Value],Data[KAM],$C12,Data[Date],"&gt;="&amp;H$4,Data[Date],"&lt;"&amp;EDATE(H$4,1))</f>
        <v>25000</v>
      </c>
      <c r="I12" s="2">
        <f>SUMIFS(Data[Value],Data[KAM],$C12,Data[Date],"&gt;="&amp;I$4,Data[Date],"&lt;"&amp;EDATE(I$4,1))</f>
        <v>225187</v>
      </c>
      <c r="J12" s="2">
        <f>SUMIFS(Data[Value],Data[KAM],$C12,Data[Date],"&gt;="&amp;J$4,Data[Date],"&lt;"&amp;EDATE(J$4,1))</f>
        <v>661503</v>
      </c>
      <c r="K12" s="2">
        <f>SUMIFS(Data[Value],Data[KAM],$C12,Data[Date],"&gt;="&amp;K$4,Data[Date],"&lt;"&amp;EDATE(K$4,1))</f>
        <v>786430.2</v>
      </c>
      <c r="L12" s="2">
        <f>SUMIFS(Data[Value],Data[KAM],$C12,Data[Date],"&gt;="&amp;L$4,Data[Date],"&lt;"&amp;EDATE(L$4,1))</f>
        <v>1398176</v>
      </c>
      <c r="M12" s="2">
        <f>SUMIFS(Data[Value],Data[KAM],$C12,Data[Date],"&gt;="&amp;M$4,Data[Date],"&lt;"&amp;EDATE(M$4,1))</f>
        <v>0</v>
      </c>
      <c r="N12" s="2">
        <f>SUMIFS(Data[Value],Data[KAM],$C12,Data[Date],"&gt;="&amp;N$4,Data[Date],"&lt;"&amp;EDATE(N$4,1))</f>
        <v>0</v>
      </c>
      <c r="O12" s="2">
        <f>SUMIFS(Data[Value],Data[KAM],$C12,Data[Date],"&gt;="&amp;O$4,Data[Date],"&lt;"&amp;EDATE(O$4,1))</f>
        <v>0</v>
      </c>
      <c r="P12" s="2">
        <f>SUMIFS(Data[Value],Data[KAM],$C12,Data[Date],"&gt;="&amp;P$4,Data[Date],"&lt;"&amp;EDATE(P$4,1))</f>
        <v>0</v>
      </c>
      <c r="Q12" s="2">
        <f>SUMIFS(Data[Value],Data[KAM],$C12,Data[Date],"&gt;="&amp;Q$4,Data[Date],"&lt;"&amp;EDATE(Q$4,1))</f>
        <v>0</v>
      </c>
      <c r="R12" s="2">
        <f>SUMIFS(Data[Value],Data[KAM],$C12,Data[Date],"&gt;="&amp;R$4,Data[Date],"&lt;"&amp;EDATE(R$4,1))</f>
        <v>0</v>
      </c>
      <c r="S12" s="2">
        <f>SUMIFS(Data[Value],Data[KAM],$C12,Data[Date],"&gt;="&amp;S$4,Data[Date],"&lt;"&amp;EDATE(S$4,1))</f>
        <v>0</v>
      </c>
      <c r="T12" s="2">
        <f>SUMIFS(Data[Value],Data[KAM],$C12,Data[Date],"&gt;="&amp;T$4,Data[Date],"&lt;"&amp;EDATE(T$4,1))</f>
        <v>0</v>
      </c>
      <c r="U12" s="2">
        <f>SUMIFS(Data[Value],Data[KAM],$C12,Data[Date],"&gt;="&amp;U$4,Data[Date],"&lt;"&amp;EDATE(U$4,1))</f>
        <v>0</v>
      </c>
      <c r="V12" s="2">
        <f>SUMIFS(Data[Value],Data[KAM],$C12,Data[Date],"&gt;="&amp;V$4,Data[Date],"&lt;"&amp;EDATE(V$4,1))</f>
        <v>0</v>
      </c>
      <c r="W12" s="2">
        <f>SUMIFS(Data[Value],Data[KAM],$C12,Data[Date],"&gt;="&amp;W$4,Data[Date],"&lt;"&amp;EDATE(W$4,1))</f>
        <v>0</v>
      </c>
      <c r="X12" s="2">
        <f>SUMIFS(Data[Value],Data[KAM],$C12,Data[Date],"&gt;="&amp;X$4,Data[Date],"&lt;"&amp;EDATE(X$4,1))</f>
        <v>0</v>
      </c>
      <c r="Y12" s="2">
        <f>SUMIFS(Data[Value],Data[KAM],$C12,Data[Date],"&gt;="&amp;Y$4,Data[Date],"&lt;"&amp;EDATE(Y$4,1))</f>
        <v>0</v>
      </c>
      <c r="Z12" s="2">
        <f>SUMIFS(Data[Value],Data[KAM],$C12,Data[Date],"&gt;="&amp;Z$4,Data[Date],"&lt;"&amp;EDATE(Z$4,1))</f>
        <v>0</v>
      </c>
      <c r="AA12" s="2">
        <f>SUMIFS(Data[Value],Data[KAM],$C12,Data[Date],"&gt;="&amp;AA$4,Data[Date],"&lt;"&amp;EDATE(AA$4,1))</f>
        <v>0</v>
      </c>
      <c r="AB12" s="2">
        <f>SUMIFS(Data[Value],Data[KAM],$C12,Data[Date],"&gt;="&amp;AB$4,Data[Date],"&lt;"&amp;EDATE(AB$4,1))</f>
        <v>0</v>
      </c>
    </row>
    <row r="13" spans="1:28" x14ac:dyDescent="0.25">
      <c r="B13" s="3">
        <f>MAX($B$7:B12)+1</f>
        <v>6</v>
      </c>
      <c r="C13" s="69" t="str" cm="1">
        <f t="array" ref="C13">IFERROR(INDEX(Data[KAM],MATCH(0,INDEX(COUNTIF($C$7:C12,Data[KAM]),0),0)),"")</f>
        <v>David</v>
      </c>
      <c r="D13" s="68">
        <f t="shared" si="0"/>
        <v>3057886.7299999995</v>
      </c>
      <c r="E13" s="2">
        <f>SUMIFS(Data[Value],Data[KAM],$C13,Data[Date],"&gt;="&amp;E$4,Data[Date],"&lt;"&amp;EDATE(E$4,1))</f>
        <v>0</v>
      </c>
      <c r="F13" s="2">
        <f>SUMIFS(Data[Value],Data[KAM],$C13,Data[Date],"&gt;="&amp;F$4,Data[Date],"&lt;"&amp;EDATE(F$4,1))</f>
        <v>0</v>
      </c>
      <c r="G13" s="2">
        <f>SUMIFS(Data[Value],Data[KAM],$C13,Data[Date],"&gt;="&amp;G$4,Data[Date],"&lt;"&amp;EDATE(G$4,1))</f>
        <v>0</v>
      </c>
      <c r="H13" s="2">
        <f>SUMIFS(Data[Value],Data[KAM],$C13,Data[Date],"&gt;="&amp;H$4,Data[Date],"&lt;"&amp;EDATE(H$4,1))</f>
        <v>0</v>
      </c>
      <c r="I13" s="2">
        <f>SUMIFS(Data[Value],Data[KAM],$C13,Data[Date],"&gt;="&amp;I$4,Data[Date],"&lt;"&amp;EDATE(I$4,1))</f>
        <v>0</v>
      </c>
      <c r="J13" s="2">
        <f>SUMIFS(Data[Value],Data[KAM],$C13,Data[Date],"&gt;="&amp;J$4,Data[Date],"&lt;"&amp;EDATE(J$4,1))</f>
        <v>0</v>
      </c>
      <c r="K13" s="2">
        <f>SUMIFS(Data[Value],Data[KAM],$C13,Data[Date],"&gt;="&amp;K$4,Data[Date],"&lt;"&amp;EDATE(K$4,1))</f>
        <v>0</v>
      </c>
      <c r="L13" s="2">
        <f>SUMIFS(Data[Value],Data[KAM],$C13,Data[Date],"&gt;="&amp;L$4,Data[Date],"&lt;"&amp;EDATE(L$4,1))</f>
        <v>398584</v>
      </c>
      <c r="M13" s="2">
        <f>SUMIFS(Data[Value],Data[KAM],$C13,Data[Date],"&gt;="&amp;M$4,Data[Date],"&lt;"&amp;EDATE(M$4,1))</f>
        <v>781305.8</v>
      </c>
      <c r="N13" s="2">
        <f>SUMIFS(Data[Value],Data[KAM],$C13,Data[Date],"&gt;="&amp;N$4,Data[Date],"&lt;"&amp;EDATE(N$4,1))</f>
        <v>834207.1</v>
      </c>
      <c r="O13" s="2">
        <f>SUMIFS(Data[Value],Data[KAM],$C13,Data[Date],"&gt;="&amp;O$4,Data[Date],"&lt;"&amp;EDATE(O$4,1))</f>
        <v>496195.57</v>
      </c>
      <c r="P13" s="2">
        <f>SUMIFS(Data[Value],Data[KAM],$C13,Data[Date],"&gt;="&amp;P$4,Data[Date],"&lt;"&amp;EDATE(P$4,1))</f>
        <v>547594.26</v>
      </c>
      <c r="Q13" s="2">
        <f>SUMIFS(Data[Value],Data[KAM],$C13,Data[Date],"&gt;="&amp;Q$4,Data[Date],"&lt;"&amp;EDATE(Q$4,1))</f>
        <v>847554.79999999993</v>
      </c>
      <c r="R13" s="2">
        <f>SUMIFS(Data[Value],Data[KAM],$C13,Data[Date],"&gt;="&amp;R$4,Data[Date],"&lt;"&amp;EDATE(R$4,1))</f>
        <v>476926.7</v>
      </c>
      <c r="S13" s="2">
        <f>SUMIFS(Data[Value],Data[KAM],$C13,Data[Date],"&gt;="&amp;S$4,Data[Date],"&lt;"&amp;EDATE(S$4,1))</f>
        <v>0</v>
      </c>
      <c r="T13" s="2">
        <f>SUMIFS(Data[Value],Data[KAM],$C13,Data[Date],"&gt;="&amp;T$4,Data[Date],"&lt;"&amp;EDATE(T$4,1))</f>
        <v>0</v>
      </c>
      <c r="U13" s="2">
        <f>SUMIFS(Data[Value],Data[KAM],$C13,Data[Date],"&gt;="&amp;U$4,Data[Date],"&lt;"&amp;EDATE(U$4,1))</f>
        <v>0</v>
      </c>
      <c r="V13" s="2">
        <f>SUMIFS(Data[Value],Data[KAM],$C13,Data[Date],"&gt;="&amp;V$4,Data[Date],"&lt;"&amp;EDATE(V$4,1))</f>
        <v>0</v>
      </c>
      <c r="W13" s="2">
        <f>SUMIFS(Data[Value],Data[KAM],$C13,Data[Date],"&gt;="&amp;W$4,Data[Date],"&lt;"&amp;EDATE(W$4,1))</f>
        <v>0</v>
      </c>
      <c r="X13" s="2">
        <f>SUMIFS(Data[Value],Data[KAM],$C13,Data[Date],"&gt;="&amp;X$4,Data[Date],"&lt;"&amp;EDATE(X$4,1))</f>
        <v>0</v>
      </c>
      <c r="Y13" s="2">
        <f>SUMIFS(Data[Value],Data[KAM],$C13,Data[Date],"&gt;="&amp;Y$4,Data[Date],"&lt;"&amp;EDATE(Y$4,1))</f>
        <v>0</v>
      </c>
      <c r="Z13" s="2">
        <f>SUMIFS(Data[Value],Data[KAM],$C13,Data[Date],"&gt;="&amp;Z$4,Data[Date],"&lt;"&amp;EDATE(Z$4,1))</f>
        <v>0</v>
      </c>
      <c r="AA13" s="2">
        <f>SUMIFS(Data[Value],Data[KAM],$C13,Data[Date],"&gt;="&amp;AA$4,Data[Date],"&lt;"&amp;EDATE(AA$4,1))</f>
        <v>0</v>
      </c>
      <c r="AB13" s="2">
        <f>SUMIFS(Data[Value],Data[KAM],$C13,Data[Date],"&gt;="&amp;AB$4,Data[Date],"&lt;"&amp;EDATE(AB$4,1))</f>
        <v>0</v>
      </c>
    </row>
    <row r="14" spans="1:28" x14ac:dyDescent="0.25">
      <c r="B14" s="3">
        <f>MAX($B$7:B13)+1</f>
        <v>7</v>
      </c>
      <c r="C14" s="69" t="str" cm="1">
        <f t="array" ref="C14">IFERROR(INDEX(Data[KAM],MATCH(0,INDEX(COUNTIF($C$7:C13,Data[KAM]),0),0)),"")</f>
        <v>Adam</v>
      </c>
      <c r="D14" s="68">
        <f t="shared" si="0"/>
        <v>261432.9</v>
      </c>
      <c r="E14" s="2">
        <f>SUMIFS(Data[Value],Data[KAM],$C14,Data[Date],"&gt;="&amp;E$4,Data[Date],"&lt;"&amp;EDATE(E$4,1))</f>
        <v>0</v>
      </c>
      <c r="F14" s="2">
        <f>SUMIFS(Data[Value],Data[KAM],$C14,Data[Date],"&gt;="&amp;F$4,Data[Date],"&lt;"&amp;EDATE(F$4,1))</f>
        <v>0</v>
      </c>
      <c r="G14" s="2">
        <f>SUMIFS(Data[Value],Data[KAM],$C14,Data[Date],"&gt;="&amp;G$4,Data[Date],"&lt;"&amp;EDATE(G$4,1))</f>
        <v>0</v>
      </c>
      <c r="H14" s="2">
        <f>SUMIFS(Data[Value],Data[KAM],$C14,Data[Date],"&gt;="&amp;H$4,Data[Date],"&lt;"&amp;EDATE(H$4,1))</f>
        <v>0</v>
      </c>
      <c r="I14" s="2">
        <f>SUMIFS(Data[Value],Data[KAM],$C14,Data[Date],"&gt;="&amp;I$4,Data[Date],"&lt;"&amp;EDATE(I$4,1))</f>
        <v>0</v>
      </c>
      <c r="J14" s="2">
        <f>SUMIFS(Data[Value],Data[KAM],$C14,Data[Date],"&gt;="&amp;J$4,Data[Date],"&lt;"&amp;EDATE(J$4,1))</f>
        <v>0</v>
      </c>
      <c r="K14" s="2">
        <f>SUMIFS(Data[Value],Data[KAM],$C14,Data[Date],"&gt;="&amp;K$4,Data[Date],"&lt;"&amp;EDATE(K$4,1))</f>
        <v>0</v>
      </c>
      <c r="L14" s="2">
        <f>SUMIFS(Data[Value],Data[KAM],$C14,Data[Date],"&gt;="&amp;L$4,Data[Date],"&lt;"&amp;EDATE(L$4,1))</f>
        <v>0</v>
      </c>
      <c r="M14" s="2">
        <f>SUMIFS(Data[Value],Data[KAM],$C14,Data[Date],"&gt;="&amp;M$4,Data[Date],"&lt;"&amp;EDATE(M$4,1))</f>
        <v>0</v>
      </c>
      <c r="N14" s="2">
        <f>SUMIFS(Data[Value],Data[KAM],$C14,Data[Date],"&gt;="&amp;N$4,Data[Date],"&lt;"&amp;EDATE(N$4,1))</f>
        <v>133138</v>
      </c>
      <c r="O14" s="2">
        <f>SUMIFS(Data[Value],Data[KAM],$C14,Data[Date],"&gt;="&amp;O$4,Data[Date],"&lt;"&amp;EDATE(O$4,1))</f>
        <v>65388</v>
      </c>
      <c r="P14" s="2">
        <f>SUMIFS(Data[Value],Data[KAM],$C14,Data[Date],"&gt;="&amp;P$4,Data[Date],"&lt;"&amp;EDATE(P$4,1))</f>
        <v>62906.9</v>
      </c>
      <c r="Q14" s="2">
        <f>SUMIFS(Data[Value],Data[KAM],$C14,Data[Date],"&gt;="&amp;Q$4,Data[Date],"&lt;"&amp;EDATE(Q$4,1))</f>
        <v>76000</v>
      </c>
      <c r="R14" s="2">
        <f>SUMIFS(Data[Value],Data[KAM],$C14,Data[Date],"&gt;="&amp;R$4,Data[Date],"&lt;"&amp;EDATE(R$4,1))</f>
        <v>1929628</v>
      </c>
      <c r="S14" s="2">
        <f>SUMIFS(Data[Value],Data[KAM],$C14,Data[Date],"&gt;="&amp;S$4,Data[Date],"&lt;"&amp;EDATE(S$4,1))</f>
        <v>0</v>
      </c>
      <c r="T14" s="2">
        <f>SUMIFS(Data[Value],Data[KAM],$C14,Data[Date],"&gt;="&amp;T$4,Data[Date],"&lt;"&amp;EDATE(T$4,1))</f>
        <v>0</v>
      </c>
      <c r="U14" s="2">
        <f>SUMIFS(Data[Value],Data[KAM],$C14,Data[Date],"&gt;="&amp;U$4,Data[Date],"&lt;"&amp;EDATE(U$4,1))</f>
        <v>0</v>
      </c>
      <c r="V14" s="2">
        <f>SUMIFS(Data[Value],Data[KAM],$C14,Data[Date],"&gt;="&amp;V$4,Data[Date],"&lt;"&amp;EDATE(V$4,1))</f>
        <v>0</v>
      </c>
      <c r="W14" s="2">
        <f>SUMIFS(Data[Value],Data[KAM],$C14,Data[Date],"&gt;="&amp;W$4,Data[Date],"&lt;"&amp;EDATE(W$4,1))</f>
        <v>0</v>
      </c>
      <c r="X14" s="2">
        <f>SUMIFS(Data[Value],Data[KAM],$C14,Data[Date],"&gt;="&amp;X$4,Data[Date],"&lt;"&amp;EDATE(X$4,1))</f>
        <v>0</v>
      </c>
      <c r="Y14" s="2">
        <f>SUMIFS(Data[Value],Data[KAM],$C14,Data[Date],"&gt;="&amp;Y$4,Data[Date],"&lt;"&amp;EDATE(Y$4,1))</f>
        <v>0</v>
      </c>
      <c r="Z14" s="2">
        <f>SUMIFS(Data[Value],Data[KAM],$C14,Data[Date],"&gt;="&amp;Z$4,Data[Date],"&lt;"&amp;EDATE(Z$4,1))</f>
        <v>0</v>
      </c>
      <c r="AA14" s="2">
        <f>SUMIFS(Data[Value],Data[KAM],$C14,Data[Date],"&gt;="&amp;AA$4,Data[Date],"&lt;"&amp;EDATE(AA$4,1))</f>
        <v>0</v>
      </c>
      <c r="AB14" s="2">
        <f>SUMIFS(Data[Value],Data[KAM],$C14,Data[Date],"&gt;="&amp;AB$4,Data[Date],"&lt;"&amp;EDATE(AB$4,1))</f>
        <v>0</v>
      </c>
    </row>
    <row r="15" spans="1:28" x14ac:dyDescent="0.25">
      <c r="B15" s="3">
        <f>MAX($B$7:B14)+1</f>
        <v>8</v>
      </c>
      <c r="C15" s="69" t="str" cm="1">
        <f t="array" ref="C15">IFERROR(INDEX(Data[KAM],MATCH(0,INDEX(COUNTIF($C$7:C14,Data[KAM]),0),0)),"")</f>
        <v>Wasi</v>
      </c>
      <c r="D15" s="68">
        <f t="shared" si="0"/>
        <v>33000</v>
      </c>
      <c r="E15" s="2">
        <f>SUMIFS(Data[Value],Data[KAM],$C15,Data[Date],"&gt;="&amp;E$4,Data[Date],"&lt;"&amp;EDATE(E$4,1))</f>
        <v>0</v>
      </c>
      <c r="F15" s="2">
        <f>SUMIFS(Data[Value],Data[KAM],$C15,Data[Date],"&gt;="&amp;F$4,Data[Date],"&lt;"&amp;EDATE(F$4,1))</f>
        <v>0</v>
      </c>
      <c r="G15" s="2">
        <f>SUMIFS(Data[Value],Data[KAM],$C15,Data[Date],"&gt;="&amp;G$4,Data[Date],"&lt;"&amp;EDATE(G$4,1))</f>
        <v>0</v>
      </c>
      <c r="H15" s="2">
        <f>SUMIFS(Data[Value],Data[KAM],$C15,Data[Date],"&gt;="&amp;H$4,Data[Date],"&lt;"&amp;EDATE(H$4,1))</f>
        <v>0</v>
      </c>
      <c r="I15" s="2">
        <f>SUMIFS(Data[Value],Data[KAM],$C15,Data[Date],"&gt;="&amp;I$4,Data[Date],"&lt;"&amp;EDATE(I$4,1))</f>
        <v>0</v>
      </c>
      <c r="J15" s="2">
        <f>SUMIFS(Data[Value],Data[KAM],$C15,Data[Date],"&gt;="&amp;J$4,Data[Date],"&lt;"&amp;EDATE(J$4,1))</f>
        <v>0</v>
      </c>
      <c r="K15" s="2">
        <f>SUMIFS(Data[Value],Data[KAM],$C15,Data[Date],"&gt;="&amp;K$4,Data[Date],"&lt;"&amp;EDATE(K$4,1))</f>
        <v>0</v>
      </c>
      <c r="L15" s="2">
        <f>SUMIFS(Data[Value],Data[KAM],$C15,Data[Date],"&gt;="&amp;L$4,Data[Date],"&lt;"&amp;EDATE(L$4,1))</f>
        <v>0</v>
      </c>
      <c r="M15" s="2">
        <f>SUMIFS(Data[Value],Data[KAM],$C15,Data[Date],"&gt;="&amp;M$4,Data[Date],"&lt;"&amp;EDATE(M$4,1))</f>
        <v>0</v>
      </c>
      <c r="N15" s="2">
        <f>SUMIFS(Data[Value],Data[KAM],$C15,Data[Date],"&gt;="&amp;N$4,Data[Date],"&lt;"&amp;EDATE(N$4,1))</f>
        <v>0</v>
      </c>
      <c r="O15" s="2">
        <f>SUMIFS(Data[Value],Data[KAM],$C15,Data[Date],"&gt;="&amp;O$4,Data[Date],"&lt;"&amp;EDATE(O$4,1))</f>
        <v>0</v>
      </c>
      <c r="P15" s="2">
        <f>SUMIFS(Data[Value],Data[KAM],$C15,Data[Date],"&gt;="&amp;P$4,Data[Date],"&lt;"&amp;EDATE(P$4,1))</f>
        <v>33000</v>
      </c>
      <c r="Q15" s="2">
        <f>SUMIFS(Data[Value],Data[KAM],$C15,Data[Date],"&gt;="&amp;Q$4,Data[Date],"&lt;"&amp;EDATE(Q$4,1))</f>
        <v>106925.9</v>
      </c>
      <c r="R15" s="2">
        <f>SUMIFS(Data[Value],Data[KAM],$C15,Data[Date],"&gt;="&amp;R$4,Data[Date],"&lt;"&amp;EDATE(R$4,1))</f>
        <v>195458</v>
      </c>
      <c r="S15" s="2">
        <f>SUMIFS(Data[Value],Data[KAM],$C15,Data[Date],"&gt;="&amp;S$4,Data[Date],"&lt;"&amp;EDATE(S$4,1))</f>
        <v>1008134.2499999999</v>
      </c>
      <c r="T15" s="2">
        <f>SUMIFS(Data[Value],Data[KAM],$C15,Data[Date],"&gt;="&amp;T$4,Data[Date],"&lt;"&amp;EDATE(T$4,1))</f>
        <v>843320.46</v>
      </c>
      <c r="U15" s="2">
        <f>SUMIFS(Data[Value],Data[KAM],$C15,Data[Date],"&gt;="&amp;U$4,Data[Date],"&lt;"&amp;EDATE(U$4,1))</f>
        <v>616334.31999999995</v>
      </c>
      <c r="V15" s="2">
        <f>SUMIFS(Data[Value],Data[KAM],$C15,Data[Date],"&gt;="&amp;V$4,Data[Date],"&lt;"&amp;EDATE(V$4,1))</f>
        <v>1486518.59</v>
      </c>
      <c r="W15" s="2">
        <f>SUMIFS(Data[Value],Data[KAM],$C15,Data[Date],"&gt;="&amp;W$4,Data[Date],"&lt;"&amp;EDATE(W$4,1))</f>
        <v>1400433.01</v>
      </c>
      <c r="X15" s="2">
        <f>SUMIFS(Data[Value],Data[KAM],$C15,Data[Date],"&gt;="&amp;X$4,Data[Date],"&lt;"&amp;EDATE(X$4,1))</f>
        <v>2120845.77</v>
      </c>
      <c r="Y15" s="2">
        <f>SUMIFS(Data[Value],Data[KAM],$C15,Data[Date],"&gt;="&amp;Y$4,Data[Date],"&lt;"&amp;EDATE(Y$4,1))</f>
        <v>1135379.57</v>
      </c>
      <c r="Z15" s="2">
        <f>SUMIFS(Data[Value],Data[KAM],$C15,Data[Date],"&gt;="&amp;Z$4,Data[Date],"&lt;"&amp;EDATE(Z$4,1))</f>
        <v>0</v>
      </c>
      <c r="AA15" s="2">
        <f>SUMIFS(Data[Value],Data[KAM],$C15,Data[Date],"&gt;="&amp;AA$4,Data[Date],"&lt;"&amp;EDATE(AA$4,1))</f>
        <v>0</v>
      </c>
      <c r="AB15" s="2">
        <f>SUMIFS(Data[Value],Data[KAM],$C15,Data[Date],"&gt;="&amp;AB$4,Data[Date],"&lt;"&amp;EDATE(AB$4,1))</f>
        <v>0</v>
      </c>
    </row>
    <row r="16" spans="1:28" x14ac:dyDescent="0.25">
      <c r="B16" s="3">
        <f>MAX($B$7:B15)+1</f>
        <v>9</v>
      </c>
      <c r="C16" s="69" t="str" cm="1">
        <f t="array" ref="C16">IFERROR(INDEX(Data[KAM],MATCH(0,INDEX(COUNTIF($C$7:C15,Data[KAM]),0),0)),"")</f>
        <v>Steven</v>
      </c>
      <c r="D16" s="68">
        <f t="shared" si="0"/>
        <v>0</v>
      </c>
      <c r="E16" s="2">
        <f>SUMIFS(Data[Value],Data[KAM],$C16,Data[Date],"&gt;="&amp;E$4,Data[Date],"&lt;"&amp;EDATE(E$4,1))</f>
        <v>0</v>
      </c>
      <c r="F16" s="2">
        <f>SUMIFS(Data[Value],Data[KAM],$C16,Data[Date],"&gt;="&amp;F$4,Data[Date],"&lt;"&amp;EDATE(F$4,1))</f>
        <v>0</v>
      </c>
      <c r="G16" s="2">
        <f>SUMIFS(Data[Value],Data[KAM],$C16,Data[Date],"&gt;="&amp;G$4,Data[Date],"&lt;"&amp;EDATE(G$4,1))</f>
        <v>0</v>
      </c>
      <c r="H16" s="2">
        <f>SUMIFS(Data[Value],Data[KAM],$C16,Data[Date],"&gt;="&amp;H$4,Data[Date],"&lt;"&amp;EDATE(H$4,1))</f>
        <v>0</v>
      </c>
      <c r="I16" s="2">
        <f>SUMIFS(Data[Value],Data[KAM],$C16,Data[Date],"&gt;="&amp;I$4,Data[Date],"&lt;"&amp;EDATE(I$4,1))</f>
        <v>0</v>
      </c>
      <c r="J16" s="2">
        <f>SUMIFS(Data[Value],Data[KAM],$C16,Data[Date],"&gt;="&amp;J$4,Data[Date],"&lt;"&amp;EDATE(J$4,1))</f>
        <v>0</v>
      </c>
      <c r="K16" s="2">
        <f>SUMIFS(Data[Value],Data[KAM],$C16,Data[Date],"&gt;="&amp;K$4,Data[Date],"&lt;"&amp;EDATE(K$4,1))</f>
        <v>0</v>
      </c>
      <c r="L16" s="2">
        <f>SUMIFS(Data[Value],Data[KAM],$C16,Data[Date],"&gt;="&amp;L$4,Data[Date],"&lt;"&amp;EDATE(L$4,1))</f>
        <v>0</v>
      </c>
      <c r="M16" s="2">
        <f>SUMIFS(Data[Value],Data[KAM],$C16,Data[Date],"&gt;="&amp;M$4,Data[Date],"&lt;"&amp;EDATE(M$4,1))</f>
        <v>0</v>
      </c>
      <c r="N16" s="2">
        <f>SUMIFS(Data[Value],Data[KAM],$C16,Data[Date],"&gt;="&amp;N$4,Data[Date],"&lt;"&amp;EDATE(N$4,1))</f>
        <v>0</v>
      </c>
      <c r="O16" s="2">
        <f>SUMIFS(Data[Value],Data[KAM],$C16,Data[Date],"&gt;="&amp;O$4,Data[Date],"&lt;"&amp;EDATE(O$4,1))</f>
        <v>0</v>
      </c>
      <c r="P16" s="2">
        <f>SUMIFS(Data[Value],Data[KAM],$C16,Data[Date],"&gt;="&amp;P$4,Data[Date],"&lt;"&amp;EDATE(P$4,1))</f>
        <v>0</v>
      </c>
      <c r="Q16" s="2">
        <f>SUMIFS(Data[Value],Data[KAM],$C16,Data[Date],"&gt;="&amp;Q$4,Data[Date],"&lt;"&amp;EDATE(Q$4,1))</f>
        <v>0</v>
      </c>
      <c r="R16" s="2">
        <f>SUMIFS(Data[Value],Data[KAM],$C16,Data[Date],"&gt;="&amp;R$4,Data[Date],"&lt;"&amp;EDATE(R$4,1))</f>
        <v>0</v>
      </c>
      <c r="S16" s="2">
        <f>SUMIFS(Data[Value],Data[KAM],$C16,Data[Date],"&gt;="&amp;S$4,Data[Date],"&lt;"&amp;EDATE(S$4,1))</f>
        <v>0</v>
      </c>
      <c r="T16" s="2">
        <f>SUMIFS(Data[Value],Data[KAM],$C16,Data[Date],"&gt;="&amp;T$4,Data[Date],"&lt;"&amp;EDATE(T$4,1))</f>
        <v>0</v>
      </c>
      <c r="U16" s="2">
        <f>SUMIFS(Data[Value],Data[KAM],$C16,Data[Date],"&gt;="&amp;U$4,Data[Date],"&lt;"&amp;EDATE(U$4,1))</f>
        <v>384701.74000000005</v>
      </c>
      <c r="V16" s="2">
        <f>SUMIFS(Data[Value],Data[KAM],$C16,Data[Date],"&gt;="&amp;V$4,Data[Date],"&lt;"&amp;EDATE(V$4,1))</f>
        <v>1150595.7</v>
      </c>
      <c r="W16" s="2">
        <f>SUMIFS(Data[Value],Data[KAM],$C16,Data[Date],"&gt;="&amp;W$4,Data[Date],"&lt;"&amp;EDATE(W$4,1))</f>
        <v>1628947.4</v>
      </c>
      <c r="X16" s="2">
        <f>SUMIFS(Data[Value],Data[KAM],$C16,Data[Date],"&gt;="&amp;X$4,Data[Date],"&lt;"&amp;EDATE(X$4,1))</f>
        <v>1743412.7</v>
      </c>
      <c r="Y16" s="2">
        <f>SUMIFS(Data[Value],Data[KAM],$C16,Data[Date],"&gt;="&amp;Y$4,Data[Date],"&lt;"&amp;EDATE(Y$4,1))</f>
        <v>964923.91999999993</v>
      </c>
      <c r="Z16" s="2">
        <f>SUMIFS(Data[Value],Data[KAM],$C16,Data[Date],"&gt;="&amp;Z$4,Data[Date],"&lt;"&amp;EDATE(Z$4,1))</f>
        <v>0</v>
      </c>
      <c r="AA16" s="2">
        <f>SUMIFS(Data[Value],Data[KAM],$C16,Data[Date],"&gt;="&amp;AA$4,Data[Date],"&lt;"&amp;EDATE(AA$4,1))</f>
        <v>0</v>
      </c>
      <c r="AB16" s="2">
        <f>SUMIFS(Data[Value],Data[KAM],$C16,Data[Date],"&gt;="&amp;AB$4,Data[Date],"&lt;"&amp;EDATE(AB$4,1))</f>
        <v>0</v>
      </c>
    </row>
    <row r="17" spans="1:28" x14ac:dyDescent="0.25">
      <c r="B17" s="3">
        <f>MAX($B$7:B16)+1</f>
        <v>10</v>
      </c>
      <c r="C17" s="69" t="str" cm="1">
        <f t="array" ref="C17">IFERROR(INDEX(Data[KAM],MATCH(0,INDEX(COUNTIF($C$7:C16,Data[KAM]),0),0)),"")</f>
        <v/>
      </c>
      <c r="D17" s="68">
        <f t="shared" ref="D17:D22" si="1">SUM(E17:P17)</f>
        <v>0</v>
      </c>
      <c r="E17" s="2">
        <f>SUMIFS(Data[Value],Data[KAM],$C17,Data[Date],"&gt;="&amp;E$4,Data[Date],"&lt;"&amp;EDATE(E$4,1))</f>
        <v>0</v>
      </c>
      <c r="F17" s="2">
        <f>SUMIFS(Data[Value],Data[KAM],$C17,Data[Date],"&gt;="&amp;F$4,Data[Date],"&lt;"&amp;EDATE(F$4,1))</f>
        <v>0</v>
      </c>
      <c r="G17" s="2">
        <f>SUMIFS(Data[Value],Data[KAM],$C17,Data[Date],"&gt;="&amp;G$4,Data[Date],"&lt;"&amp;EDATE(G$4,1))</f>
        <v>0</v>
      </c>
      <c r="H17" s="2">
        <f>SUMIFS(Data[Value],Data[KAM],$C17,Data[Date],"&gt;="&amp;H$4,Data[Date],"&lt;"&amp;EDATE(H$4,1))</f>
        <v>0</v>
      </c>
      <c r="I17" s="2">
        <f>SUMIFS(Data[Value],Data[KAM],$C17,Data[Date],"&gt;="&amp;I$4,Data[Date],"&lt;"&amp;EDATE(I$4,1))</f>
        <v>0</v>
      </c>
      <c r="J17" s="2">
        <f>SUMIFS(Data[Value],Data[KAM],$C17,Data[Date],"&gt;="&amp;J$4,Data[Date],"&lt;"&amp;EDATE(J$4,1))</f>
        <v>0</v>
      </c>
      <c r="K17" s="2">
        <f>SUMIFS(Data[Value],Data[KAM],$C17,Data[Date],"&gt;="&amp;K$4,Data[Date],"&lt;"&amp;EDATE(K$4,1))</f>
        <v>0</v>
      </c>
      <c r="L17" s="2">
        <f>SUMIFS(Data[Value],Data[KAM],$C17,Data[Date],"&gt;="&amp;L$4,Data[Date],"&lt;"&amp;EDATE(L$4,1))</f>
        <v>0</v>
      </c>
      <c r="M17" s="2">
        <f>SUMIFS(Data[Value],Data[KAM],$C17,Data[Date],"&gt;="&amp;M$4,Data[Date],"&lt;"&amp;EDATE(M$4,1))</f>
        <v>0</v>
      </c>
      <c r="N17" s="2">
        <f>SUMIFS(Data[Value],Data[KAM],$C17,Data[Date],"&gt;="&amp;N$4,Data[Date],"&lt;"&amp;EDATE(N$4,1))</f>
        <v>0</v>
      </c>
      <c r="O17" s="2">
        <f>SUMIFS(Data[Value],Data[KAM],$C17,Data[Date],"&gt;="&amp;O$4,Data[Date],"&lt;"&amp;EDATE(O$4,1))</f>
        <v>0</v>
      </c>
      <c r="P17" s="2">
        <f>SUMIFS(Data[Value],Data[KAM],$C17,Data[Date],"&gt;="&amp;P$4,Data[Date],"&lt;"&amp;EDATE(P$4,1))</f>
        <v>0</v>
      </c>
      <c r="Q17" s="2">
        <f>SUMIFS(Data[Value],Data[KAM],$C17,Data[Date],"&gt;="&amp;Q$4,Data[Date],"&lt;"&amp;EDATE(Q$4,1))</f>
        <v>0</v>
      </c>
      <c r="R17" s="2">
        <f>SUMIFS(Data[Value],Data[KAM],$C17,Data[Date],"&gt;="&amp;R$4,Data[Date],"&lt;"&amp;EDATE(R$4,1))</f>
        <v>0</v>
      </c>
      <c r="S17" s="2">
        <f>SUMIFS(Data[Value],Data[KAM],$C17,Data[Date],"&gt;="&amp;S$4,Data[Date],"&lt;"&amp;EDATE(S$4,1))</f>
        <v>0</v>
      </c>
      <c r="T17" s="2">
        <f>SUMIFS(Data[Value],Data[KAM],$C17,Data[Date],"&gt;="&amp;T$4,Data[Date],"&lt;"&amp;EDATE(T$4,1))</f>
        <v>0</v>
      </c>
      <c r="U17" s="2">
        <f>SUMIFS(Data[Value],Data[KAM],$C17,Data[Date],"&gt;="&amp;U$4,Data[Date],"&lt;"&amp;EDATE(U$4,1))</f>
        <v>0</v>
      </c>
      <c r="V17" s="2">
        <f>SUMIFS(Data[Value],Data[KAM],$C17,Data[Date],"&gt;="&amp;V$4,Data[Date],"&lt;"&amp;EDATE(V$4,1))</f>
        <v>0</v>
      </c>
      <c r="W17" s="2">
        <f>SUMIFS(Data[Value],Data[KAM],$C17,Data[Date],"&gt;="&amp;W$4,Data[Date],"&lt;"&amp;EDATE(W$4,1))</f>
        <v>0</v>
      </c>
      <c r="X17" s="2">
        <f>SUMIFS(Data[Value],Data[KAM],$C17,Data[Date],"&gt;="&amp;X$4,Data[Date],"&lt;"&amp;EDATE(X$4,1))</f>
        <v>0</v>
      </c>
      <c r="Y17" s="2">
        <f>SUMIFS(Data[Value],Data[KAM],$C17,Data[Date],"&gt;="&amp;Y$4,Data[Date],"&lt;"&amp;EDATE(Y$4,1))</f>
        <v>0</v>
      </c>
      <c r="Z17" s="2">
        <f>SUMIFS(Data[Value],Data[KAM],$C17,Data[Date],"&gt;="&amp;Z$4,Data[Date],"&lt;"&amp;EDATE(Z$4,1))</f>
        <v>0</v>
      </c>
      <c r="AA17" s="2">
        <f>SUMIFS(Data[Value],Data[KAM],$C17,Data[Date],"&gt;="&amp;AA$4,Data[Date],"&lt;"&amp;EDATE(AA$4,1))</f>
        <v>0</v>
      </c>
      <c r="AB17" s="2">
        <f>SUMIFS(Data[Value],Data[KAM],$C17,Data[Date],"&gt;="&amp;AB$4,Data[Date],"&lt;"&amp;EDATE(AB$4,1))</f>
        <v>0</v>
      </c>
    </row>
    <row r="18" spans="1:28" x14ac:dyDescent="0.25">
      <c r="B18" s="3">
        <f>MAX($B$7:B17)+1</f>
        <v>11</v>
      </c>
      <c r="C18" s="69" t="str" cm="1">
        <f t="array" ref="C18">IFERROR(INDEX(Data[KAM],MATCH(0,INDEX(COUNTIF($C$7:C17,Data[KAM]),0),0)),"")</f>
        <v/>
      </c>
      <c r="D18" s="68">
        <f t="shared" si="1"/>
        <v>0</v>
      </c>
      <c r="E18" s="2">
        <f>SUMIFS(Data[Value],Data[KAM],$C18,Data[Date],"&gt;="&amp;E$4,Data[Date],"&lt;"&amp;EDATE(E$4,1))</f>
        <v>0</v>
      </c>
      <c r="F18" s="2">
        <f>SUMIFS(Data[Value],Data[KAM],$C18,Data[Date],"&gt;="&amp;F$4,Data[Date],"&lt;"&amp;EDATE(F$4,1))</f>
        <v>0</v>
      </c>
      <c r="G18" s="2">
        <f>SUMIFS(Data[Value],Data[KAM],$C18,Data[Date],"&gt;="&amp;G$4,Data[Date],"&lt;"&amp;EDATE(G$4,1))</f>
        <v>0</v>
      </c>
      <c r="H18" s="2">
        <f>SUMIFS(Data[Value],Data[KAM],$C18,Data[Date],"&gt;="&amp;H$4,Data[Date],"&lt;"&amp;EDATE(H$4,1))</f>
        <v>0</v>
      </c>
      <c r="I18" s="2">
        <f>SUMIFS(Data[Value],Data[KAM],$C18,Data[Date],"&gt;="&amp;I$4,Data[Date],"&lt;"&amp;EDATE(I$4,1))</f>
        <v>0</v>
      </c>
      <c r="J18" s="2">
        <f>SUMIFS(Data[Value],Data[KAM],$C18,Data[Date],"&gt;="&amp;J$4,Data[Date],"&lt;"&amp;EDATE(J$4,1))</f>
        <v>0</v>
      </c>
      <c r="K18" s="2">
        <f>SUMIFS(Data[Value],Data[KAM],$C18,Data[Date],"&gt;="&amp;K$4,Data[Date],"&lt;"&amp;EDATE(K$4,1))</f>
        <v>0</v>
      </c>
      <c r="L18" s="2">
        <f>SUMIFS(Data[Value],Data[KAM],$C18,Data[Date],"&gt;="&amp;L$4,Data[Date],"&lt;"&amp;EDATE(L$4,1))</f>
        <v>0</v>
      </c>
      <c r="M18" s="2">
        <f>SUMIFS(Data[Value],Data[KAM],$C18,Data[Date],"&gt;="&amp;M$4,Data[Date],"&lt;"&amp;EDATE(M$4,1))</f>
        <v>0</v>
      </c>
      <c r="N18" s="2">
        <f>SUMIFS(Data[Value],Data[KAM],$C18,Data[Date],"&gt;="&amp;N$4,Data[Date],"&lt;"&amp;EDATE(N$4,1))</f>
        <v>0</v>
      </c>
      <c r="O18" s="2">
        <f>SUMIFS(Data[Value],Data[KAM],$C18,Data[Date],"&gt;="&amp;O$4,Data[Date],"&lt;"&amp;EDATE(O$4,1))</f>
        <v>0</v>
      </c>
      <c r="P18" s="2">
        <f>SUMIFS(Data[Value],Data[KAM],$C18,Data[Date],"&gt;="&amp;P$4,Data[Date],"&lt;"&amp;EDATE(P$4,1))</f>
        <v>0</v>
      </c>
      <c r="Q18" s="2">
        <f>SUMIFS(Data[Value],Data[KAM],$C18,Data[Date],"&gt;="&amp;Q$4,Data[Date],"&lt;"&amp;EDATE(Q$4,1))</f>
        <v>0</v>
      </c>
      <c r="R18" s="2">
        <f>SUMIFS(Data[Value],Data[KAM],$C18,Data[Date],"&gt;="&amp;R$4,Data[Date],"&lt;"&amp;EDATE(R$4,1))</f>
        <v>0</v>
      </c>
      <c r="S18" s="2">
        <f>SUMIFS(Data[Value],Data[KAM],$C18,Data[Date],"&gt;="&amp;S$4,Data[Date],"&lt;"&amp;EDATE(S$4,1))</f>
        <v>0</v>
      </c>
      <c r="T18" s="2">
        <f>SUMIFS(Data[Value],Data[KAM],$C18,Data[Date],"&gt;="&amp;T$4,Data[Date],"&lt;"&amp;EDATE(T$4,1))</f>
        <v>0</v>
      </c>
      <c r="U18" s="2">
        <f>SUMIFS(Data[Value],Data[KAM],$C18,Data[Date],"&gt;="&amp;U$4,Data[Date],"&lt;"&amp;EDATE(U$4,1))</f>
        <v>0</v>
      </c>
      <c r="V18" s="2">
        <f>SUMIFS(Data[Value],Data[KAM],$C18,Data[Date],"&gt;="&amp;V$4,Data[Date],"&lt;"&amp;EDATE(V$4,1))</f>
        <v>0</v>
      </c>
      <c r="W18" s="2">
        <f>SUMIFS(Data[Value],Data[KAM],$C18,Data[Date],"&gt;="&amp;W$4,Data[Date],"&lt;"&amp;EDATE(W$4,1))</f>
        <v>0</v>
      </c>
      <c r="X18" s="2">
        <f>SUMIFS(Data[Value],Data[KAM],$C18,Data[Date],"&gt;="&amp;X$4,Data[Date],"&lt;"&amp;EDATE(X$4,1))</f>
        <v>0</v>
      </c>
      <c r="Y18" s="2">
        <f>SUMIFS(Data[Value],Data[KAM],$C18,Data[Date],"&gt;="&amp;Y$4,Data[Date],"&lt;"&amp;EDATE(Y$4,1))</f>
        <v>0</v>
      </c>
      <c r="Z18" s="2">
        <f>SUMIFS(Data[Value],Data[KAM],$C18,Data[Date],"&gt;="&amp;Z$4,Data[Date],"&lt;"&amp;EDATE(Z$4,1))</f>
        <v>0</v>
      </c>
      <c r="AA18" s="2">
        <f>SUMIFS(Data[Value],Data[KAM],$C18,Data[Date],"&gt;="&amp;AA$4,Data[Date],"&lt;"&amp;EDATE(AA$4,1))</f>
        <v>0</v>
      </c>
      <c r="AB18" s="2">
        <f>SUMIFS(Data[Value],Data[KAM],$C18,Data[Date],"&gt;="&amp;AB$4,Data[Date],"&lt;"&amp;EDATE(AB$4,1))</f>
        <v>0</v>
      </c>
    </row>
    <row r="19" spans="1:28" x14ac:dyDescent="0.25">
      <c r="B19" s="3">
        <f>MAX($B$7:B18)+1</f>
        <v>12</v>
      </c>
      <c r="C19" s="69" t="str" cm="1">
        <f t="array" ref="C19">IFERROR(INDEX(Data[KAM],MATCH(0,INDEX(COUNTIF($C$7:C18,Data[KAM]),0),0)),"")</f>
        <v/>
      </c>
      <c r="D19" s="68">
        <f t="shared" si="1"/>
        <v>0</v>
      </c>
      <c r="E19" s="2">
        <f>SUMIFS(Data[Value],Data[KAM],$C19,Data[Date],"&gt;="&amp;E$4,Data[Date],"&lt;"&amp;EDATE(E$4,1))</f>
        <v>0</v>
      </c>
      <c r="F19" s="2">
        <f>SUMIFS(Data[Value],Data[KAM],$C19,Data[Date],"&gt;="&amp;F$4,Data[Date],"&lt;"&amp;EDATE(F$4,1))</f>
        <v>0</v>
      </c>
      <c r="G19" s="2">
        <f>SUMIFS(Data[Value],Data[KAM],$C19,Data[Date],"&gt;="&amp;G$4,Data[Date],"&lt;"&amp;EDATE(G$4,1))</f>
        <v>0</v>
      </c>
      <c r="H19" s="2">
        <f>SUMIFS(Data[Value],Data[KAM],$C19,Data[Date],"&gt;="&amp;H$4,Data[Date],"&lt;"&amp;EDATE(H$4,1))</f>
        <v>0</v>
      </c>
      <c r="I19" s="2">
        <f>SUMIFS(Data[Value],Data[KAM],$C19,Data[Date],"&gt;="&amp;I$4,Data[Date],"&lt;"&amp;EDATE(I$4,1))</f>
        <v>0</v>
      </c>
      <c r="J19" s="2">
        <f>SUMIFS(Data[Value],Data[KAM],$C19,Data[Date],"&gt;="&amp;J$4,Data[Date],"&lt;"&amp;EDATE(J$4,1))</f>
        <v>0</v>
      </c>
      <c r="K19" s="2">
        <f>SUMIFS(Data[Value],Data[KAM],$C19,Data[Date],"&gt;="&amp;K$4,Data[Date],"&lt;"&amp;EDATE(K$4,1))</f>
        <v>0</v>
      </c>
      <c r="L19" s="2">
        <f>SUMIFS(Data[Value],Data[KAM],$C19,Data[Date],"&gt;="&amp;L$4,Data[Date],"&lt;"&amp;EDATE(L$4,1))</f>
        <v>0</v>
      </c>
      <c r="M19" s="2">
        <f>SUMIFS(Data[Value],Data[KAM],$C19,Data[Date],"&gt;="&amp;M$4,Data[Date],"&lt;"&amp;EDATE(M$4,1))</f>
        <v>0</v>
      </c>
      <c r="N19" s="2">
        <f>SUMIFS(Data[Value],Data[KAM],$C19,Data[Date],"&gt;="&amp;N$4,Data[Date],"&lt;"&amp;EDATE(N$4,1))</f>
        <v>0</v>
      </c>
      <c r="O19" s="2">
        <f>SUMIFS(Data[Value],Data[KAM],$C19,Data[Date],"&gt;="&amp;O$4,Data[Date],"&lt;"&amp;EDATE(O$4,1))</f>
        <v>0</v>
      </c>
      <c r="P19" s="2">
        <f>SUMIFS(Data[Value],Data[KAM],$C19,Data[Date],"&gt;="&amp;P$4,Data[Date],"&lt;"&amp;EDATE(P$4,1))</f>
        <v>0</v>
      </c>
      <c r="Q19" s="2">
        <f>SUMIFS(Data[Value],Data[KAM],$C19,Data[Date],"&gt;="&amp;Q$4,Data[Date],"&lt;"&amp;EDATE(Q$4,1))</f>
        <v>0</v>
      </c>
      <c r="R19" s="2">
        <f>SUMIFS(Data[Value],Data[KAM],$C19,Data[Date],"&gt;="&amp;R$4,Data[Date],"&lt;"&amp;EDATE(R$4,1))</f>
        <v>0</v>
      </c>
      <c r="S19" s="2">
        <f>SUMIFS(Data[Value],Data[KAM],$C19,Data[Date],"&gt;="&amp;S$4,Data[Date],"&lt;"&amp;EDATE(S$4,1))</f>
        <v>0</v>
      </c>
      <c r="T19" s="2">
        <f>SUMIFS(Data[Value],Data[KAM],$C19,Data[Date],"&gt;="&amp;T$4,Data[Date],"&lt;"&amp;EDATE(T$4,1))</f>
        <v>0</v>
      </c>
      <c r="U19" s="2">
        <f>SUMIFS(Data[Value],Data[KAM],$C19,Data[Date],"&gt;="&amp;U$4,Data[Date],"&lt;"&amp;EDATE(U$4,1))</f>
        <v>0</v>
      </c>
      <c r="V19" s="2">
        <f>SUMIFS(Data[Value],Data[KAM],$C19,Data[Date],"&gt;="&amp;V$4,Data[Date],"&lt;"&amp;EDATE(V$4,1))</f>
        <v>0</v>
      </c>
      <c r="W19" s="2">
        <f>SUMIFS(Data[Value],Data[KAM],$C19,Data[Date],"&gt;="&amp;W$4,Data[Date],"&lt;"&amp;EDATE(W$4,1))</f>
        <v>0</v>
      </c>
      <c r="X19" s="2">
        <f>SUMIFS(Data[Value],Data[KAM],$C19,Data[Date],"&gt;="&amp;X$4,Data[Date],"&lt;"&amp;EDATE(X$4,1))</f>
        <v>0</v>
      </c>
      <c r="Y19" s="2">
        <f>SUMIFS(Data[Value],Data[KAM],$C19,Data[Date],"&gt;="&amp;Y$4,Data[Date],"&lt;"&amp;EDATE(Y$4,1))</f>
        <v>0</v>
      </c>
      <c r="Z19" s="2">
        <f>SUMIFS(Data[Value],Data[KAM],$C19,Data[Date],"&gt;="&amp;Z$4,Data[Date],"&lt;"&amp;EDATE(Z$4,1))</f>
        <v>0</v>
      </c>
      <c r="AA19" s="2">
        <f>SUMIFS(Data[Value],Data[KAM],$C19,Data[Date],"&gt;="&amp;AA$4,Data[Date],"&lt;"&amp;EDATE(AA$4,1))</f>
        <v>0</v>
      </c>
      <c r="AB19" s="2">
        <f>SUMIFS(Data[Value],Data[KAM],$C19,Data[Date],"&gt;="&amp;AB$4,Data[Date],"&lt;"&amp;EDATE(AB$4,1))</f>
        <v>0</v>
      </c>
    </row>
    <row r="20" spans="1:28" x14ac:dyDescent="0.25">
      <c r="B20" s="3">
        <f>MAX($B$7:B19)+1</f>
        <v>13</v>
      </c>
      <c r="C20" s="69" t="str" cm="1">
        <f t="array" ref="C20">IFERROR(INDEX(Data[KAM],MATCH(0,INDEX(COUNTIF($C$7:C19,Data[KAM]),0),0)),"")</f>
        <v/>
      </c>
      <c r="D20" s="68">
        <f t="shared" si="1"/>
        <v>0</v>
      </c>
      <c r="E20" s="2">
        <f>SUMIFS(Data[Value],Data[KAM],$C20,Data[Date],"&gt;="&amp;E$4,Data[Date],"&lt;"&amp;EDATE(E$4,1))</f>
        <v>0</v>
      </c>
      <c r="F20" s="2">
        <f>SUMIFS(Data[Value],Data[KAM],$C20,Data[Date],"&gt;="&amp;F$4,Data[Date],"&lt;"&amp;EDATE(F$4,1))</f>
        <v>0</v>
      </c>
      <c r="G20" s="2">
        <f>SUMIFS(Data[Value],Data[KAM],$C20,Data[Date],"&gt;="&amp;G$4,Data[Date],"&lt;"&amp;EDATE(G$4,1))</f>
        <v>0</v>
      </c>
      <c r="H20" s="2">
        <f>SUMIFS(Data[Value],Data[KAM],$C20,Data[Date],"&gt;="&amp;H$4,Data[Date],"&lt;"&amp;EDATE(H$4,1))</f>
        <v>0</v>
      </c>
      <c r="I20" s="2">
        <f>SUMIFS(Data[Value],Data[KAM],$C20,Data[Date],"&gt;="&amp;I$4,Data[Date],"&lt;"&amp;EDATE(I$4,1))</f>
        <v>0</v>
      </c>
      <c r="J20" s="2">
        <f>SUMIFS(Data[Value],Data[KAM],$C20,Data[Date],"&gt;="&amp;J$4,Data[Date],"&lt;"&amp;EDATE(J$4,1))</f>
        <v>0</v>
      </c>
      <c r="K20" s="2">
        <f>SUMIFS(Data[Value],Data[KAM],$C20,Data[Date],"&gt;="&amp;K$4,Data[Date],"&lt;"&amp;EDATE(K$4,1))</f>
        <v>0</v>
      </c>
      <c r="L20" s="2">
        <f>SUMIFS(Data[Value],Data[KAM],$C20,Data[Date],"&gt;="&amp;L$4,Data[Date],"&lt;"&amp;EDATE(L$4,1))</f>
        <v>0</v>
      </c>
      <c r="M20" s="2">
        <f>SUMIFS(Data[Value],Data[KAM],$C20,Data[Date],"&gt;="&amp;M$4,Data[Date],"&lt;"&amp;EDATE(M$4,1))</f>
        <v>0</v>
      </c>
      <c r="N20" s="2">
        <f>SUMIFS(Data[Value],Data[KAM],$C20,Data[Date],"&gt;="&amp;N$4,Data[Date],"&lt;"&amp;EDATE(N$4,1))</f>
        <v>0</v>
      </c>
      <c r="O20" s="2">
        <f>SUMIFS(Data[Value],Data[KAM],$C20,Data[Date],"&gt;="&amp;O$4,Data[Date],"&lt;"&amp;EDATE(O$4,1))</f>
        <v>0</v>
      </c>
      <c r="P20" s="2">
        <f>SUMIFS(Data[Value],Data[KAM],$C20,Data[Date],"&gt;="&amp;P$4,Data[Date],"&lt;"&amp;EDATE(P$4,1))</f>
        <v>0</v>
      </c>
      <c r="Q20" s="2">
        <f>SUMIFS(Data[Value],Data[KAM],$C20,Data[Date],"&gt;="&amp;Q$4,Data[Date],"&lt;"&amp;EDATE(Q$4,1))</f>
        <v>0</v>
      </c>
      <c r="R20" s="2">
        <f>SUMIFS(Data[Value],Data[KAM],$C20,Data[Date],"&gt;="&amp;R$4,Data[Date],"&lt;"&amp;EDATE(R$4,1))</f>
        <v>0</v>
      </c>
      <c r="S20" s="2">
        <f>SUMIFS(Data[Value],Data[KAM],$C20,Data[Date],"&gt;="&amp;S$4,Data[Date],"&lt;"&amp;EDATE(S$4,1))</f>
        <v>0</v>
      </c>
      <c r="T20" s="2">
        <f>SUMIFS(Data[Value],Data[KAM],$C20,Data[Date],"&gt;="&amp;T$4,Data[Date],"&lt;"&amp;EDATE(T$4,1))</f>
        <v>0</v>
      </c>
      <c r="U20" s="2">
        <f>SUMIFS(Data[Value],Data[KAM],$C20,Data[Date],"&gt;="&amp;U$4,Data[Date],"&lt;"&amp;EDATE(U$4,1))</f>
        <v>0</v>
      </c>
      <c r="V20" s="2">
        <f>SUMIFS(Data[Value],Data[KAM],$C20,Data[Date],"&gt;="&amp;V$4,Data[Date],"&lt;"&amp;EDATE(V$4,1))</f>
        <v>0</v>
      </c>
      <c r="W20" s="2">
        <f>SUMIFS(Data[Value],Data[KAM],$C20,Data[Date],"&gt;="&amp;W$4,Data[Date],"&lt;"&amp;EDATE(W$4,1))</f>
        <v>0</v>
      </c>
      <c r="X20" s="2">
        <f>SUMIFS(Data[Value],Data[KAM],$C20,Data[Date],"&gt;="&amp;X$4,Data[Date],"&lt;"&amp;EDATE(X$4,1))</f>
        <v>0</v>
      </c>
      <c r="Y20" s="2">
        <f>SUMIFS(Data[Value],Data[KAM],$C20,Data[Date],"&gt;="&amp;Y$4,Data[Date],"&lt;"&amp;EDATE(Y$4,1))</f>
        <v>0</v>
      </c>
      <c r="Z20" s="2">
        <f>SUMIFS(Data[Value],Data[KAM],$C20,Data[Date],"&gt;="&amp;Z$4,Data[Date],"&lt;"&amp;EDATE(Z$4,1))</f>
        <v>0</v>
      </c>
      <c r="AA20" s="2">
        <f>SUMIFS(Data[Value],Data[KAM],$C20,Data[Date],"&gt;="&amp;AA$4,Data[Date],"&lt;"&amp;EDATE(AA$4,1))</f>
        <v>0</v>
      </c>
      <c r="AB20" s="2">
        <f>SUMIFS(Data[Value],Data[KAM],$C20,Data[Date],"&gt;="&amp;AB$4,Data[Date],"&lt;"&amp;EDATE(AB$4,1))</f>
        <v>0</v>
      </c>
    </row>
    <row r="21" spans="1:28" x14ac:dyDescent="0.25">
      <c r="B21" s="3">
        <f>MAX($B$7:B20)+1</f>
        <v>14</v>
      </c>
      <c r="C21" s="69" t="str" cm="1">
        <f t="array" ref="C21">IFERROR(INDEX(Data[KAM],MATCH(0,INDEX(COUNTIF($C$7:C20,Data[KAM]),0),0)),"")</f>
        <v/>
      </c>
      <c r="D21" s="68">
        <f t="shared" si="1"/>
        <v>0</v>
      </c>
      <c r="E21" s="2">
        <f>SUMIFS(Data[Value],Data[KAM],$C21,Data[Date],"&gt;="&amp;E$4,Data[Date],"&lt;"&amp;EDATE(E$4,1))</f>
        <v>0</v>
      </c>
      <c r="F21" s="2">
        <f>SUMIFS(Data[Value],Data[KAM],$C21,Data[Date],"&gt;="&amp;F$4,Data[Date],"&lt;"&amp;EDATE(F$4,1))</f>
        <v>0</v>
      </c>
      <c r="G21" s="2">
        <f>SUMIFS(Data[Value],Data[KAM],$C21,Data[Date],"&gt;="&amp;G$4,Data[Date],"&lt;"&amp;EDATE(G$4,1))</f>
        <v>0</v>
      </c>
      <c r="H21" s="2">
        <f>SUMIFS(Data[Value],Data[KAM],$C21,Data[Date],"&gt;="&amp;H$4,Data[Date],"&lt;"&amp;EDATE(H$4,1))</f>
        <v>0</v>
      </c>
      <c r="I21" s="2">
        <f>SUMIFS(Data[Value],Data[KAM],$C21,Data[Date],"&gt;="&amp;I$4,Data[Date],"&lt;"&amp;EDATE(I$4,1))</f>
        <v>0</v>
      </c>
      <c r="J21" s="2">
        <f>SUMIFS(Data[Value],Data[KAM],$C21,Data[Date],"&gt;="&amp;J$4,Data[Date],"&lt;"&amp;EDATE(J$4,1))</f>
        <v>0</v>
      </c>
      <c r="K21" s="2">
        <f>SUMIFS(Data[Value],Data[KAM],$C21,Data[Date],"&gt;="&amp;K$4,Data[Date],"&lt;"&amp;EDATE(K$4,1))</f>
        <v>0</v>
      </c>
      <c r="L21" s="2">
        <f>SUMIFS(Data[Value],Data[KAM],$C21,Data[Date],"&gt;="&amp;L$4,Data[Date],"&lt;"&amp;EDATE(L$4,1))</f>
        <v>0</v>
      </c>
      <c r="M21" s="2">
        <f>SUMIFS(Data[Value],Data[KAM],$C21,Data[Date],"&gt;="&amp;M$4,Data[Date],"&lt;"&amp;EDATE(M$4,1))</f>
        <v>0</v>
      </c>
      <c r="N21" s="2">
        <f>SUMIFS(Data[Value],Data[KAM],$C21,Data[Date],"&gt;="&amp;N$4,Data[Date],"&lt;"&amp;EDATE(N$4,1))</f>
        <v>0</v>
      </c>
      <c r="O21" s="2">
        <f>SUMIFS(Data[Value],Data[KAM],$C21,Data[Date],"&gt;="&amp;O$4,Data[Date],"&lt;"&amp;EDATE(O$4,1))</f>
        <v>0</v>
      </c>
      <c r="P21" s="2">
        <f>SUMIFS(Data[Value],Data[KAM],$C21,Data[Date],"&gt;="&amp;P$4,Data[Date],"&lt;"&amp;EDATE(P$4,1))</f>
        <v>0</v>
      </c>
      <c r="Q21" s="2">
        <f>SUMIFS(Data[Value],Data[KAM],$C21,Data[Date],"&gt;="&amp;Q$4,Data[Date],"&lt;"&amp;EDATE(Q$4,1))</f>
        <v>0</v>
      </c>
      <c r="R21" s="2">
        <f>SUMIFS(Data[Value],Data[KAM],$C21,Data[Date],"&gt;="&amp;R$4,Data[Date],"&lt;"&amp;EDATE(R$4,1))</f>
        <v>0</v>
      </c>
      <c r="S21" s="2">
        <f>SUMIFS(Data[Value],Data[KAM],$C21,Data[Date],"&gt;="&amp;S$4,Data[Date],"&lt;"&amp;EDATE(S$4,1))</f>
        <v>0</v>
      </c>
      <c r="T21" s="2">
        <f>SUMIFS(Data[Value],Data[KAM],$C21,Data[Date],"&gt;="&amp;T$4,Data[Date],"&lt;"&amp;EDATE(T$4,1))</f>
        <v>0</v>
      </c>
      <c r="U21" s="2">
        <f>SUMIFS(Data[Value],Data[KAM],$C21,Data[Date],"&gt;="&amp;U$4,Data[Date],"&lt;"&amp;EDATE(U$4,1))</f>
        <v>0</v>
      </c>
      <c r="V21" s="2">
        <f>SUMIFS(Data[Value],Data[KAM],$C21,Data[Date],"&gt;="&amp;V$4,Data[Date],"&lt;"&amp;EDATE(V$4,1))</f>
        <v>0</v>
      </c>
      <c r="W21" s="2">
        <f>SUMIFS(Data[Value],Data[KAM],$C21,Data[Date],"&gt;="&amp;W$4,Data[Date],"&lt;"&amp;EDATE(W$4,1))</f>
        <v>0</v>
      </c>
      <c r="X21" s="2">
        <f>SUMIFS(Data[Value],Data[KAM],$C21,Data[Date],"&gt;="&amp;X$4,Data[Date],"&lt;"&amp;EDATE(X$4,1))</f>
        <v>0</v>
      </c>
      <c r="Y21" s="2">
        <f>SUMIFS(Data[Value],Data[KAM],$C21,Data[Date],"&gt;="&amp;Y$4,Data[Date],"&lt;"&amp;EDATE(Y$4,1))</f>
        <v>0</v>
      </c>
      <c r="Z21" s="2">
        <f>SUMIFS(Data[Value],Data[KAM],$C21,Data[Date],"&gt;="&amp;Z$4,Data[Date],"&lt;"&amp;EDATE(Z$4,1))</f>
        <v>0</v>
      </c>
      <c r="AA21" s="2">
        <f>SUMIFS(Data[Value],Data[KAM],$C21,Data[Date],"&gt;="&amp;AA$4,Data[Date],"&lt;"&amp;EDATE(AA$4,1))</f>
        <v>0</v>
      </c>
      <c r="AB21" s="2">
        <f>SUMIFS(Data[Value],Data[KAM],$C21,Data[Date],"&gt;="&amp;AB$4,Data[Date],"&lt;"&amp;EDATE(AB$4,1))</f>
        <v>0</v>
      </c>
    </row>
    <row r="22" spans="1:28" x14ac:dyDescent="0.25">
      <c r="B22" s="3">
        <f>MAX($B$7:B21)+1</f>
        <v>15</v>
      </c>
      <c r="C22" s="69" t="str" cm="1">
        <f t="array" ref="C22">IFERROR(INDEX(Data[KAM],MATCH(0,INDEX(COUNTIF($C$7:C21,Data[KAM]),0),0)),"")</f>
        <v/>
      </c>
      <c r="D22" s="68">
        <f t="shared" si="1"/>
        <v>0</v>
      </c>
      <c r="E22" s="2">
        <f>SUMIFS(Data[Value],Data[KAM],$C22,Data[Date],"&gt;="&amp;E$4,Data[Date],"&lt;"&amp;EDATE(E$4,1))</f>
        <v>0</v>
      </c>
      <c r="F22" s="2">
        <f>SUMIFS(Data[Value],Data[KAM],$C22,Data[Date],"&gt;="&amp;F$4,Data[Date],"&lt;"&amp;EDATE(F$4,1))</f>
        <v>0</v>
      </c>
      <c r="G22" s="2">
        <f>SUMIFS(Data[Value],Data[KAM],$C22,Data[Date],"&gt;="&amp;G$4,Data[Date],"&lt;"&amp;EDATE(G$4,1))</f>
        <v>0</v>
      </c>
      <c r="H22" s="2">
        <f>SUMIFS(Data[Value],Data[KAM],$C22,Data[Date],"&gt;="&amp;H$4,Data[Date],"&lt;"&amp;EDATE(H$4,1))</f>
        <v>0</v>
      </c>
      <c r="I22" s="2">
        <f>SUMIFS(Data[Value],Data[KAM],$C22,Data[Date],"&gt;="&amp;I$4,Data[Date],"&lt;"&amp;EDATE(I$4,1))</f>
        <v>0</v>
      </c>
      <c r="J22" s="2">
        <f>SUMIFS(Data[Value],Data[KAM],$C22,Data[Date],"&gt;="&amp;J$4,Data[Date],"&lt;"&amp;EDATE(J$4,1))</f>
        <v>0</v>
      </c>
      <c r="K22" s="2">
        <f>SUMIFS(Data[Value],Data[KAM],$C22,Data[Date],"&gt;="&amp;K$4,Data[Date],"&lt;"&amp;EDATE(K$4,1))</f>
        <v>0</v>
      </c>
      <c r="L22" s="2">
        <f>SUMIFS(Data[Value],Data[KAM],$C22,Data[Date],"&gt;="&amp;L$4,Data[Date],"&lt;"&amp;EDATE(L$4,1))</f>
        <v>0</v>
      </c>
      <c r="M22" s="2">
        <f>SUMIFS(Data[Value],Data[KAM],$C22,Data[Date],"&gt;="&amp;M$4,Data[Date],"&lt;"&amp;EDATE(M$4,1))</f>
        <v>0</v>
      </c>
      <c r="N22" s="2">
        <f>SUMIFS(Data[Value],Data[KAM],$C22,Data[Date],"&gt;="&amp;N$4,Data[Date],"&lt;"&amp;EDATE(N$4,1))</f>
        <v>0</v>
      </c>
      <c r="O22" s="2">
        <f>SUMIFS(Data[Value],Data[KAM],$C22,Data[Date],"&gt;="&amp;O$4,Data[Date],"&lt;"&amp;EDATE(O$4,1))</f>
        <v>0</v>
      </c>
      <c r="P22" s="2">
        <f>SUMIFS(Data[Value],Data[KAM],$C22,Data[Date],"&gt;="&amp;P$4,Data[Date],"&lt;"&amp;EDATE(P$4,1))</f>
        <v>0</v>
      </c>
      <c r="Q22" s="2">
        <f>SUMIFS(Data[Value],Data[KAM],$C22,Data[Date],"&gt;="&amp;Q$4,Data[Date],"&lt;"&amp;EDATE(Q$4,1))</f>
        <v>0</v>
      </c>
      <c r="R22" s="2">
        <f>SUMIFS(Data[Value],Data[KAM],$C22,Data[Date],"&gt;="&amp;R$4,Data[Date],"&lt;"&amp;EDATE(R$4,1))</f>
        <v>0</v>
      </c>
      <c r="S22" s="2">
        <f>SUMIFS(Data[Value],Data[KAM],$C22,Data[Date],"&gt;="&amp;S$4,Data[Date],"&lt;"&amp;EDATE(S$4,1))</f>
        <v>0</v>
      </c>
      <c r="T22" s="2">
        <f>SUMIFS(Data[Value],Data[KAM],$C22,Data[Date],"&gt;="&amp;T$4,Data[Date],"&lt;"&amp;EDATE(T$4,1))</f>
        <v>0</v>
      </c>
      <c r="U22" s="2">
        <f>SUMIFS(Data[Value],Data[KAM],$C22,Data[Date],"&gt;="&amp;U$4,Data[Date],"&lt;"&amp;EDATE(U$4,1))</f>
        <v>0</v>
      </c>
      <c r="V22" s="2">
        <f>SUMIFS(Data[Value],Data[KAM],$C22,Data[Date],"&gt;="&amp;V$4,Data[Date],"&lt;"&amp;EDATE(V$4,1))</f>
        <v>0</v>
      </c>
      <c r="W22" s="2">
        <f>SUMIFS(Data[Value],Data[KAM],$C22,Data[Date],"&gt;="&amp;W$4,Data[Date],"&lt;"&amp;EDATE(W$4,1))</f>
        <v>0</v>
      </c>
      <c r="X22" s="2">
        <f>SUMIFS(Data[Value],Data[KAM],$C22,Data[Date],"&gt;="&amp;X$4,Data[Date],"&lt;"&amp;EDATE(X$4,1))</f>
        <v>0</v>
      </c>
      <c r="Y22" s="2">
        <f>SUMIFS(Data[Value],Data[KAM],$C22,Data[Date],"&gt;="&amp;Y$4,Data[Date],"&lt;"&amp;EDATE(Y$4,1))</f>
        <v>0</v>
      </c>
      <c r="Z22" s="2">
        <f>SUMIFS(Data[Value],Data[KAM],$C22,Data[Date],"&gt;="&amp;Z$4,Data[Date],"&lt;"&amp;EDATE(Z$4,1))</f>
        <v>0</v>
      </c>
      <c r="AA22" s="2">
        <f>SUMIFS(Data[Value],Data[KAM],$C22,Data[Date],"&gt;="&amp;AA$4,Data[Date],"&lt;"&amp;EDATE(AA$4,1))</f>
        <v>0</v>
      </c>
      <c r="AB22" s="2">
        <f>SUMIFS(Data[Value],Data[KAM],$C22,Data[Date],"&gt;="&amp;AB$4,Data[Date],"&lt;"&amp;EDATE(AB$4,1))</f>
        <v>0</v>
      </c>
    </row>
    <row r="23" spans="1:28" ht="7.5" customHeight="1" x14ac:dyDescent="0.25"/>
    <row r="24" spans="1:28" ht="15.75" thickBot="1" x14ac:dyDescent="0.3">
      <c r="B24" s="61" t="s">
        <v>10</v>
      </c>
      <c r="C24" s="61"/>
      <c r="D24" s="62">
        <f>SUM(D8:D22)</f>
        <v>59278616.086999997</v>
      </c>
      <c r="E24" s="62">
        <f t="shared" ref="E24:P24" si="2">SUM(E8:E22)</f>
        <v>259687</v>
      </c>
      <c r="F24" s="62">
        <f t="shared" si="2"/>
        <v>3721844.27</v>
      </c>
      <c r="G24" s="62">
        <f t="shared" si="2"/>
        <v>4520372.9000000004</v>
      </c>
      <c r="H24" s="62">
        <f t="shared" si="2"/>
        <v>5861014.3569999998</v>
      </c>
      <c r="I24" s="62">
        <f t="shared" si="2"/>
        <v>6257583</v>
      </c>
      <c r="J24" s="62">
        <f t="shared" si="2"/>
        <v>5265689.71</v>
      </c>
      <c r="K24" s="62">
        <f t="shared" si="2"/>
        <v>6879235.4000000004</v>
      </c>
      <c r="L24" s="62">
        <f t="shared" si="2"/>
        <v>4550805.57</v>
      </c>
      <c r="M24" s="62">
        <f t="shared" si="2"/>
        <v>5625233.0200000005</v>
      </c>
      <c r="N24" s="62">
        <f t="shared" si="2"/>
        <v>5291869.3299999991</v>
      </c>
      <c r="O24" s="62">
        <f t="shared" si="2"/>
        <v>6597757.8000000007</v>
      </c>
      <c r="P24" s="62">
        <f t="shared" si="2"/>
        <v>4447523.7300000014</v>
      </c>
      <c r="Q24" s="62">
        <f t="shared" ref="Q24:AB24" si="3">SUM(Q8:Q22)</f>
        <v>4485879.1940000001</v>
      </c>
      <c r="R24" s="62">
        <f t="shared" si="3"/>
        <v>5721973.1200000001</v>
      </c>
      <c r="S24" s="62">
        <f t="shared" si="3"/>
        <v>6389723.1899999995</v>
      </c>
      <c r="T24" s="62">
        <f t="shared" si="3"/>
        <v>4714792.6400000006</v>
      </c>
      <c r="U24" s="62">
        <f t="shared" si="3"/>
        <v>5337222.08</v>
      </c>
      <c r="V24" s="62">
        <f t="shared" si="3"/>
        <v>9998795.6750000026</v>
      </c>
      <c r="W24" s="62">
        <f t="shared" si="3"/>
        <v>5299021.82</v>
      </c>
      <c r="X24" s="62">
        <f t="shared" si="3"/>
        <v>12043591.892000001</v>
      </c>
      <c r="Y24" s="62">
        <f t="shared" si="3"/>
        <v>4890438.59</v>
      </c>
      <c r="Z24" s="62">
        <f t="shared" si="3"/>
        <v>0</v>
      </c>
      <c r="AA24" s="62">
        <f t="shared" si="3"/>
        <v>0</v>
      </c>
      <c r="AB24" s="62">
        <f t="shared" si="3"/>
        <v>0</v>
      </c>
    </row>
    <row r="25" spans="1:28" ht="15.75" thickTop="1" x14ac:dyDescent="0.25"/>
    <row r="26" spans="1:28" x14ac:dyDescent="0.25">
      <c r="A26" s="3" t="s">
        <v>14</v>
      </c>
      <c r="B26" s="60" t="s">
        <v>16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</row>
    <row r="27" spans="1:28" ht="7.5" customHeight="1" x14ac:dyDescent="0.25"/>
    <row r="28" spans="1:28" x14ac:dyDescent="0.25">
      <c r="B28" s="3">
        <f t="shared" ref="B28:C42" si="4">B8</f>
        <v>1</v>
      </c>
      <c r="C28" s="69" t="str">
        <f t="shared" si="4"/>
        <v>Emma</v>
      </c>
      <c r="D28" s="70">
        <f t="shared" ref="D28:P28" si="5">IFERROR(D8/D$24,"")</f>
        <v>0.2508118817784033</v>
      </c>
      <c r="E28" s="64">
        <f t="shared" si="5"/>
        <v>0.95725623539106697</v>
      </c>
      <c r="F28" s="64">
        <f t="shared" si="5"/>
        <v>0.4869263377320191</v>
      </c>
      <c r="G28" s="64">
        <f t="shared" si="5"/>
        <v>0.58313618330027595</v>
      </c>
      <c r="H28" s="64">
        <f t="shared" si="5"/>
        <v>0.54466510497237464</v>
      </c>
      <c r="I28" s="64">
        <f t="shared" si="5"/>
        <v>0.46309813229804542</v>
      </c>
      <c r="J28" s="64">
        <f t="shared" si="5"/>
        <v>0.40226397046855233</v>
      </c>
      <c r="K28" s="64">
        <f t="shared" si="5"/>
        <v>0.25953989014534956</v>
      </c>
      <c r="L28" s="64">
        <f t="shared" si="5"/>
        <v>0</v>
      </c>
      <c r="M28" s="64">
        <f t="shared" si="5"/>
        <v>0</v>
      </c>
      <c r="N28" s="64">
        <f t="shared" si="5"/>
        <v>0</v>
      </c>
      <c r="O28" s="64">
        <f t="shared" si="5"/>
        <v>0</v>
      </c>
      <c r="P28" s="64">
        <f t="shared" si="5"/>
        <v>3.9828680127132213E-2</v>
      </c>
      <c r="Q28" s="64">
        <f t="shared" ref="Q28:AB28" si="6">IFERROR(Q8/Q$24,"")</f>
        <v>8.2982618100348252E-3</v>
      </c>
      <c r="R28" s="64">
        <f t="shared" si="6"/>
        <v>9.7932476830649637E-2</v>
      </c>
      <c r="S28" s="64">
        <f t="shared" si="6"/>
        <v>0.25870472802124628</v>
      </c>
      <c r="T28" s="64">
        <f t="shared" si="6"/>
        <v>0.22029876588591601</v>
      </c>
      <c r="U28" s="64">
        <f t="shared" si="6"/>
        <v>0.32146329575253502</v>
      </c>
      <c r="V28" s="64">
        <f t="shared" si="6"/>
        <v>0</v>
      </c>
      <c r="W28" s="64">
        <f t="shared" si="6"/>
        <v>0</v>
      </c>
      <c r="X28" s="64">
        <f t="shared" si="6"/>
        <v>0</v>
      </c>
      <c r="Y28" s="64">
        <f t="shared" si="6"/>
        <v>0</v>
      </c>
      <c r="Z28" s="64" t="str">
        <f t="shared" si="6"/>
        <v/>
      </c>
      <c r="AA28" s="64" t="str">
        <f t="shared" si="6"/>
        <v/>
      </c>
      <c r="AB28" s="64" t="str">
        <f t="shared" si="6"/>
        <v/>
      </c>
    </row>
    <row r="29" spans="1:28" x14ac:dyDescent="0.25">
      <c r="B29" s="3">
        <f t="shared" si="4"/>
        <v>2</v>
      </c>
      <c r="C29" s="69" t="str">
        <f t="shared" si="4"/>
        <v>Sofia</v>
      </c>
      <c r="D29" s="70">
        <f t="shared" ref="D29:P29" si="7">IFERROR(D9/D$24,"")</f>
        <v>0.41375010966861542</v>
      </c>
      <c r="E29" s="64">
        <f t="shared" si="7"/>
        <v>4.274376460893306E-2</v>
      </c>
      <c r="F29" s="64">
        <f t="shared" si="7"/>
        <v>0.35983182069033748</v>
      </c>
      <c r="G29" s="64">
        <f t="shared" si="7"/>
        <v>0.33423125335522652</v>
      </c>
      <c r="H29" s="64">
        <f t="shared" si="7"/>
        <v>0.35455677642524502</v>
      </c>
      <c r="I29" s="64">
        <f t="shared" si="7"/>
        <v>0.36393668290136943</v>
      </c>
      <c r="J29" s="64">
        <f t="shared" si="7"/>
        <v>0.27898937098593307</v>
      </c>
      <c r="K29" s="64">
        <f t="shared" si="7"/>
        <v>0.36819894257434482</v>
      </c>
      <c r="L29" s="64">
        <f t="shared" si="7"/>
        <v>0.47251866442626334</v>
      </c>
      <c r="M29" s="64">
        <f t="shared" si="7"/>
        <v>0.60452957378110528</v>
      </c>
      <c r="N29" s="64">
        <f t="shared" si="7"/>
        <v>0.57794024177086012</v>
      </c>
      <c r="O29" s="64">
        <f t="shared" si="7"/>
        <v>0.31989606226527439</v>
      </c>
      <c r="P29" s="64">
        <f t="shared" si="7"/>
        <v>0.58189227918970543</v>
      </c>
      <c r="Q29" s="64">
        <f t="shared" ref="Q29:AB29" si="8">IFERROR(Q9/Q$24,"")</f>
        <v>0.45931060220165176</v>
      </c>
      <c r="R29" s="64">
        <f t="shared" si="8"/>
        <v>0.27914129732926812</v>
      </c>
      <c r="S29" s="64">
        <f t="shared" si="8"/>
        <v>0.58352094905068963</v>
      </c>
      <c r="T29" s="64">
        <f t="shared" si="8"/>
        <v>0.60083430943847405</v>
      </c>
      <c r="U29" s="64">
        <f t="shared" si="8"/>
        <v>0.49097919867707651</v>
      </c>
      <c r="V29" s="64">
        <f t="shared" si="8"/>
        <v>0.73625680774799918</v>
      </c>
      <c r="W29" s="64">
        <f t="shared" si="8"/>
        <v>0.42831327877038256</v>
      </c>
      <c r="X29" s="64">
        <f t="shared" si="8"/>
        <v>0.67914402076619296</v>
      </c>
      <c r="Y29" s="64">
        <f t="shared" si="8"/>
        <v>0.57052860365229541</v>
      </c>
      <c r="Z29" s="64" t="str">
        <f t="shared" si="8"/>
        <v/>
      </c>
      <c r="AA29" s="64" t="str">
        <f t="shared" si="8"/>
        <v/>
      </c>
      <c r="AB29" s="64" t="str">
        <f t="shared" si="8"/>
        <v/>
      </c>
    </row>
    <row r="30" spans="1:28" x14ac:dyDescent="0.25">
      <c r="B30" s="3">
        <f t="shared" si="4"/>
        <v>3</v>
      </c>
      <c r="C30" s="69" t="str">
        <f t="shared" si="4"/>
        <v>Peter</v>
      </c>
      <c r="D30" s="70">
        <f t="shared" ref="D30:P30" si="9">IFERROR(D10/D$24,"")</f>
        <v>0.22474847945921819</v>
      </c>
      <c r="E30" s="64">
        <f t="shared" si="9"/>
        <v>0</v>
      </c>
      <c r="F30" s="64">
        <f t="shared" si="9"/>
        <v>0.12290573350614693</v>
      </c>
      <c r="G30" s="64">
        <f t="shared" si="9"/>
        <v>8.263256334449752E-2</v>
      </c>
      <c r="H30" s="64">
        <f t="shared" si="9"/>
        <v>9.6512645345154552E-2</v>
      </c>
      <c r="I30" s="64">
        <f t="shared" si="9"/>
        <v>0.13697892620840987</v>
      </c>
      <c r="J30" s="64">
        <f t="shared" si="9"/>
        <v>0.19312151987778253</v>
      </c>
      <c r="K30" s="64">
        <f t="shared" si="9"/>
        <v>0.25794174742152304</v>
      </c>
      <c r="L30" s="64">
        <f t="shared" si="9"/>
        <v>0.13265893053743449</v>
      </c>
      <c r="M30" s="64">
        <f t="shared" si="9"/>
        <v>0.25657737108284268</v>
      </c>
      <c r="N30" s="64">
        <f t="shared" si="9"/>
        <v>0.23926138591936855</v>
      </c>
      <c r="O30" s="64">
        <f t="shared" si="9"/>
        <v>0.59498660135720649</v>
      </c>
      <c r="P30" s="64">
        <f t="shared" si="9"/>
        <v>0.23359152487310048</v>
      </c>
      <c r="Q30" s="64">
        <f t="shared" ref="Q30:AB30" si="10">IFERROR(Q10/Q$24,"")</f>
        <v>0.30267458424115551</v>
      </c>
      <c r="R30" s="64">
        <f t="shared" si="10"/>
        <v>0.16818576386461598</v>
      </c>
      <c r="S30" s="64">
        <f t="shared" si="10"/>
        <v>0</v>
      </c>
      <c r="T30" s="64">
        <f t="shared" si="10"/>
        <v>0</v>
      </c>
      <c r="U30" s="64">
        <f t="shared" si="10"/>
        <v>0</v>
      </c>
      <c r="V30" s="64">
        <f t="shared" si="10"/>
        <v>0</v>
      </c>
      <c r="W30" s="64">
        <f t="shared" si="10"/>
        <v>0</v>
      </c>
      <c r="X30" s="64">
        <f t="shared" si="10"/>
        <v>0</v>
      </c>
      <c r="Y30" s="64">
        <f t="shared" si="10"/>
        <v>0</v>
      </c>
      <c r="Z30" s="64" t="str">
        <f t="shared" si="10"/>
        <v/>
      </c>
      <c r="AA30" s="64" t="str">
        <f t="shared" si="10"/>
        <v/>
      </c>
      <c r="AB30" s="64" t="str">
        <f t="shared" si="10"/>
        <v/>
      </c>
    </row>
    <row r="31" spans="1:28" x14ac:dyDescent="0.25">
      <c r="B31" s="3">
        <f t="shared" si="4"/>
        <v>4</v>
      </c>
      <c r="C31" s="69" t="str">
        <f t="shared" si="4"/>
        <v>Marie</v>
      </c>
      <c r="D31" s="70">
        <f t="shared" ref="D31:P31" si="11">IFERROR(D11/D$24,"")</f>
        <v>1.9046711521452124E-3</v>
      </c>
      <c r="E31" s="64">
        <f t="shared" si="11"/>
        <v>0</v>
      </c>
      <c r="F31" s="64">
        <f t="shared" si="11"/>
        <v>3.03361080714965E-2</v>
      </c>
      <c r="G31" s="64">
        <f t="shared" si="11"/>
        <v>0</v>
      </c>
      <c r="H31" s="64">
        <f t="shared" si="11"/>
        <v>0</v>
      </c>
      <c r="I31" s="64">
        <f t="shared" si="11"/>
        <v>0</v>
      </c>
      <c r="J31" s="64">
        <f t="shared" si="11"/>
        <v>0</v>
      </c>
      <c r="K31" s="64">
        <f t="shared" si="11"/>
        <v>0</v>
      </c>
      <c r="L31" s="64">
        <f t="shared" si="11"/>
        <v>0</v>
      </c>
      <c r="M31" s="64">
        <f t="shared" si="11"/>
        <v>0</v>
      </c>
      <c r="N31" s="64">
        <f t="shared" si="11"/>
        <v>0</v>
      </c>
      <c r="O31" s="64">
        <f t="shared" si="11"/>
        <v>0</v>
      </c>
      <c r="P31" s="64">
        <f t="shared" si="11"/>
        <v>0</v>
      </c>
      <c r="Q31" s="64">
        <f t="shared" ref="Q31:AB31" si="12">IFERROR(Q11/Q$24,"")</f>
        <v>0</v>
      </c>
      <c r="R31" s="64">
        <f t="shared" si="12"/>
        <v>0</v>
      </c>
      <c r="S31" s="64">
        <f t="shared" si="12"/>
        <v>0</v>
      </c>
      <c r="T31" s="64">
        <f t="shared" si="12"/>
        <v>0</v>
      </c>
      <c r="U31" s="64">
        <f t="shared" si="12"/>
        <v>0</v>
      </c>
      <c r="V31" s="64">
        <f t="shared" si="12"/>
        <v>0</v>
      </c>
      <c r="W31" s="64">
        <f t="shared" si="12"/>
        <v>0</v>
      </c>
      <c r="X31" s="64">
        <f t="shared" si="12"/>
        <v>0</v>
      </c>
      <c r="Y31" s="64">
        <f t="shared" si="12"/>
        <v>0</v>
      </c>
      <c r="Z31" s="64" t="str">
        <f t="shared" si="12"/>
        <v/>
      </c>
      <c r="AA31" s="64" t="str">
        <f t="shared" si="12"/>
        <v/>
      </c>
      <c r="AB31" s="64" t="str">
        <f t="shared" si="12"/>
        <v/>
      </c>
    </row>
    <row r="32" spans="1:28" x14ac:dyDescent="0.25">
      <c r="B32" s="3">
        <f t="shared" si="4"/>
        <v>5</v>
      </c>
      <c r="C32" s="69" t="str">
        <f t="shared" si="4"/>
        <v>Amy</v>
      </c>
      <c r="D32" s="70">
        <f t="shared" ref="D32:P32" si="13">IFERROR(D12/D$24,"")</f>
        <v>5.2232936670716719E-2</v>
      </c>
      <c r="E32" s="64">
        <f t="shared" si="13"/>
        <v>0</v>
      </c>
      <c r="F32" s="64">
        <f t="shared" si="13"/>
        <v>0</v>
      </c>
      <c r="G32" s="64">
        <f t="shared" si="13"/>
        <v>0</v>
      </c>
      <c r="H32" s="64">
        <f t="shared" si="13"/>
        <v>4.2654732572258054E-3</v>
      </c>
      <c r="I32" s="64">
        <f t="shared" si="13"/>
        <v>3.5986258592175288E-2</v>
      </c>
      <c r="J32" s="64">
        <f t="shared" si="13"/>
        <v>0.12562513866773209</v>
      </c>
      <c r="K32" s="64">
        <f t="shared" si="13"/>
        <v>0.11431941985878255</v>
      </c>
      <c r="L32" s="64">
        <f t="shared" si="13"/>
        <v>0.30723703276121284</v>
      </c>
      <c r="M32" s="64">
        <f t="shared" si="13"/>
        <v>0</v>
      </c>
      <c r="N32" s="64">
        <f t="shared" si="13"/>
        <v>0</v>
      </c>
      <c r="O32" s="64">
        <f t="shared" si="13"/>
        <v>0</v>
      </c>
      <c r="P32" s="64">
        <f t="shared" si="13"/>
        <v>0</v>
      </c>
      <c r="Q32" s="64">
        <f t="shared" ref="Q32:AB32" si="14">IFERROR(Q12/Q$24,"")</f>
        <v>0</v>
      </c>
      <c r="R32" s="64">
        <f t="shared" si="14"/>
        <v>0</v>
      </c>
      <c r="S32" s="64">
        <f t="shared" si="14"/>
        <v>0</v>
      </c>
      <c r="T32" s="64">
        <f t="shared" si="14"/>
        <v>0</v>
      </c>
      <c r="U32" s="64">
        <f t="shared" si="14"/>
        <v>0</v>
      </c>
      <c r="V32" s="64">
        <f t="shared" si="14"/>
        <v>0</v>
      </c>
      <c r="W32" s="64">
        <f t="shared" si="14"/>
        <v>0</v>
      </c>
      <c r="X32" s="64">
        <f t="shared" si="14"/>
        <v>0</v>
      </c>
      <c r="Y32" s="64">
        <f t="shared" si="14"/>
        <v>0</v>
      </c>
      <c r="Z32" s="64" t="str">
        <f t="shared" si="14"/>
        <v/>
      </c>
      <c r="AA32" s="64" t="str">
        <f t="shared" si="14"/>
        <v/>
      </c>
      <c r="AB32" s="64" t="str">
        <f t="shared" si="14"/>
        <v/>
      </c>
    </row>
    <row r="33" spans="1:28" x14ac:dyDescent="0.25">
      <c r="B33" s="3">
        <f t="shared" si="4"/>
        <v>6</v>
      </c>
      <c r="C33" s="69" t="str">
        <f t="shared" si="4"/>
        <v>David</v>
      </c>
      <c r="D33" s="70">
        <f t="shared" ref="D33:P33" si="15">IFERROR(D13/D$24,"")</f>
        <v>5.1584988514443479E-2</v>
      </c>
      <c r="E33" s="64">
        <f t="shared" si="15"/>
        <v>0</v>
      </c>
      <c r="F33" s="64">
        <f t="shared" si="15"/>
        <v>0</v>
      </c>
      <c r="G33" s="64">
        <f t="shared" si="15"/>
        <v>0</v>
      </c>
      <c r="H33" s="64">
        <f t="shared" si="15"/>
        <v>0</v>
      </c>
      <c r="I33" s="64">
        <f t="shared" si="15"/>
        <v>0</v>
      </c>
      <c r="J33" s="64">
        <f t="shared" si="15"/>
        <v>0</v>
      </c>
      <c r="K33" s="64">
        <f t="shared" si="15"/>
        <v>0</v>
      </c>
      <c r="L33" s="64">
        <f t="shared" si="15"/>
        <v>8.7585372275089307E-2</v>
      </c>
      <c r="M33" s="64">
        <f t="shared" si="15"/>
        <v>0.13889305513605193</v>
      </c>
      <c r="N33" s="64">
        <f t="shared" si="15"/>
        <v>0.15763939885492223</v>
      </c>
      <c r="O33" s="64">
        <f t="shared" si="15"/>
        <v>7.5206696735669792E-2</v>
      </c>
      <c r="P33" s="64">
        <f t="shared" si="15"/>
        <v>0.12312340377327224</v>
      </c>
      <c r="Q33" s="64">
        <f t="shared" ref="Q33:AB33" si="16">IFERROR(Q13/Q$24,"")</f>
        <v>0.18893839163872944</v>
      </c>
      <c r="R33" s="64">
        <f t="shared" si="16"/>
        <v>8.3350042021868145E-2</v>
      </c>
      <c r="S33" s="64">
        <f t="shared" si="16"/>
        <v>0</v>
      </c>
      <c r="T33" s="64">
        <f t="shared" si="16"/>
        <v>0</v>
      </c>
      <c r="U33" s="64">
        <f t="shared" si="16"/>
        <v>0</v>
      </c>
      <c r="V33" s="64">
        <f t="shared" si="16"/>
        <v>0</v>
      </c>
      <c r="W33" s="64">
        <f t="shared" si="16"/>
        <v>0</v>
      </c>
      <c r="X33" s="64">
        <f t="shared" si="16"/>
        <v>0</v>
      </c>
      <c r="Y33" s="64">
        <f t="shared" si="16"/>
        <v>0</v>
      </c>
      <c r="Z33" s="64" t="str">
        <f t="shared" si="16"/>
        <v/>
      </c>
      <c r="AA33" s="64" t="str">
        <f t="shared" si="16"/>
        <v/>
      </c>
      <c r="AB33" s="64" t="str">
        <f t="shared" si="16"/>
        <v/>
      </c>
    </row>
    <row r="34" spans="1:28" x14ac:dyDescent="0.25">
      <c r="B34" s="3">
        <f t="shared" si="4"/>
        <v>7</v>
      </c>
      <c r="C34" s="69" t="str">
        <f t="shared" si="4"/>
        <v>Adam</v>
      </c>
      <c r="D34" s="70">
        <f t="shared" ref="D34:P34" si="17">IFERROR(D14/D$24,"")</f>
        <v>4.4102395983116266E-3</v>
      </c>
      <c r="E34" s="64">
        <f t="shared" si="17"/>
        <v>0</v>
      </c>
      <c r="F34" s="64">
        <f t="shared" si="17"/>
        <v>0</v>
      </c>
      <c r="G34" s="64">
        <f t="shared" si="17"/>
        <v>0</v>
      </c>
      <c r="H34" s="64">
        <f t="shared" si="17"/>
        <v>0</v>
      </c>
      <c r="I34" s="64">
        <f t="shared" si="17"/>
        <v>0</v>
      </c>
      <c r="J34" s="64">
        <f t="shared" si="17"/>
        <v>0</v>
      </c>
      <c r="K34" s="64">
        <f t="shared" si="17"/>
        <v>0</v>
      </c>
      <c r="L34" s="64">
        <f t="shared" si="17"/>
        <v>0</v>
      </c>
      <c r="M34" s="64">
        <f t="shared" si="17"/>
        <v>0</v>
      </c>
      <c r="N34" s="64">
        <f t="shared" si="17"/>
        <v>2.5158973454849087E-2</v>
      </c>
      <c r="O34" s="64">
        <f t="shared" si="17"/>
        <v>9.9106396418492341E-3</v>
      </c>
      <c r="P34" s="64">
        <f t="shared" si="17"/>
        <v>1.4144252806493734E-2</v>
      </c>
      <c r="Q34" s="64">
        <f t="shared" ref="Q34:AB34" si="18">IFERROR(Q14/Q$24,"")</f>
        <v>1.6942052318674187E-2</v>
      </c>
      <c r="R34" s="64">
        <f t="shared" si="18"/>
        <v>0.33723122418303147</v>
      </c>
      <c r="S34" s="64">
        <f t="shared" si="18"/>
        <v>0</v>
      </c>
      <c r="T34" s="64">
        <f t="shared" si="18"/>
        <v>0</v>
      </c>
      <c r="U34" s="64">
        <f t="shared" si="18"/>
        <v>0</v>
      </c>
      <c r="V34" s="64">
        <f t="shared" si="18"/>
        <v>0</v>
      </c>
      <c r="W34" s="64">
        <f t="shared" si="18"/>
        <v>0</v>
      </c>
      <c r="X34" s="64">
        <f t="shared" si="18"/>
        <v>0</v>
      </c>
      <c r="Y34" s="64">
        <f t="shared" si="18"/>
        <v>0</v>
      </c>
      <c r="Z34" s="64" t="str">
        <f t="shared" si="18"/>
        <v/>
      </c>
      <c r="AA34" s="64" t="str">
        <f t="shared" si="18"/>
        <v/>
      </c>
      <c r="AB34" s="64" t="str">
        <f t="shared" si="18"/>
        <v/>
      </c>
    </row>
    <row r="35" spans="1:28" x14ac:dyDescent="0.25">
      <c r="B35" s="3">
        <f t="shared" si="4"/>
        <v>8</v>
      </c>
      <c r="C35" s="69" t="str">
        <f t="shared" si="4"/>
        <v>Wasi</v>
      </c>
      <c r="D35" s="70">
        <f t="shared" ref="D35:P35" si="19">IFERROR(D15/D$24,"")</f>
        <v>5.5669315814606225E-4</v>
      </c>
      <c r="E35" s="64">
        <f t="shared" si="19"/>
        <v>0</v>
      </c>
      <c r="F35" s="64">
        <f t="shared" si="19"/>
        <v>0</v>
      </c>
      <c r="G35" s="64">
        <f t="shared" si="19"/>
        <v>0</v>
      </c>
      <c r="H35" s="64">
        <f t="shared" si="19"/>
        <v>0</v>
      </c>
      <c r="I35" s="64">
        <f t="shared" si="19"/>
        <v>0</v>
      </c>
      <c r="J35" s="64">
        <f t="shared" si="19"/>
        <v>0</v>
      </c>
      <c r="K35" s="64">
        <f t="shared" si="19"/>
        <v>0</v>
      </c>
      <c r="L35" s="64">
        <f t="shared" si="19"/>
        <v>0</v>
      </c>
      <c r="M35" s="64">
        <f t="shared" si="19"/>
        <v>0</v>
      </c>
      <c r="N35" s="64">
        <f t="shared" si="19"/>
        <v>0</v>
      </c>
      <c r="O35" s="64">
        <f t="shared" si="19"/>
        <v>0</v>
      </c>
      <c r="P35" s="64">
        <f t="shared" si="19"/>
        <v>7.4198592302957738E-3</v>
      </c>
      <c r="Q35" s="64">
        <f t="shared" ref="Q35:AB35" si="20">IFERROR(Q15/Q$24,"")</f>
        <v>2.3836107789754268E-2</v>
      </c>
      <c r="R35" s="64">
        <f t="shared" si="20"/>
        <v>3.4159195770566642E-2</v>
      </c>
      <c r="S35" s="64">
        <f t="shared" si="20"/>
        <v>0.15777432292806412</v>
      </c>
      <c r="T35" s="64">
        <f t="shared" si="20"/>
        <v>0.17886692467560988</v>
      </c>
      <c r="U35" s="64">
        <f t="shared" si="20"/>
        <v>0.11547848501743438</v>
      </c>
      <c r="V35" s="64">
        <f t="shared" si="20"/>
        <v>0.14866976367131332</v>
      </c>
      <c r="W35" s="64">
        <f t="shared" si="20"/>
        <v>0.26428141977343284</v>
      </c>
      <c r="X35" s="64">
        <f t="shared" si="20"/>
        <v>0.17609744576356656</v>
      </c>
      <c r="Y35" s="64">
        <f t="shared" si="20"/>
        <v>0.23216313815321829</v>
      </c>
      <c r="Z35" s="64" t="str">
        <f t="shared" si="20"/>
        <v/>
      </c>
      <c r="AA35" s="64" t="str">
        <f t="shared" si="20"/>
        <v/>
      </c>
      <c r="AB35" s="64" t="str">
        <f t="shared" si="20"/>
        <v/>
      </c>
    </row>
    <row r="36" spans="1:28" x14ac:dyDescent="0.25">
      <c r="B36" s="3">
        <f t="shared" si="4"/>
        <v>9</v>
      </c>
      <c r="C36" s="69" t="str">
        <f t="shared" si="4"/>
        <v>Steven</v>
      </c>
      <c r="D36" s="70">
        <f t="shared" ref="D36:P36" si="21">IFERROR(D16/D$24,"")</f>
        <v>0</v>
      </c>
      <c r="E36" s="64">
        <f t="shared" si="21"/>
        <v>0</v>
      </c>
      <c r="F36" s="64">
        <f t="shared" si="21"/>
        <v>0</v>
      </c>
      <c r="G36" s="64">
        <f t="shared" si="21"/>
        <v>0</v>
      </c>
      <c r="H36" s="64">
        <f t="shared" si="21"/>
        <v>0</v>
      </c>
      <c r="I36" s="64">
        <f t="shared" si="21"/>
        <v>0</v>
      </c>
      <c r="J36" s="64">
        <f t="shared" si="21"/>
        <v>0</v>
      </c>
      <c r="K36" s="64">
        <f t="shared" si="21"/>
        <v>0</v>
      </c>
      <c r="L36" s="64">
        <f t="shared" si="21"/>
        <v>0</v>
      </c>
      <c r="M36" s="64">
        <f t="shared" si="21"/>
        <v>0</v>
      </c>
      <c r="N36" s="64">
        <f t="shared" si="21"/>
        <v>0</v>
      </c>
      <c r="O36" s="64">
        <f t="shared" si="21"/>
        <v>0</v>
      </c>
      <c r="P36" s="64">
        <f t="shared" si="21"/>
        <v>0</v>
      </c>
      <c r="Q36" s="64">
        <f t="shared" ref="Q36:AB36" si="22">IFERROR(Q16/Q$24,"")</f>
        <v>0</v>
      </c>
      <c r="R36" s="64">
        <f t="shared" si="22"/>
        <v>0</v>
      </c>
      <c r="S36" s="64">
        <f t="shared" si="22"/>
        <v>0</v>
      </c>
      <c r="T36" s="64">
        <f t="shared" si="22"/>
        <v>0</v>
      </c>
      <c r="U36" s="64">
        <f t="shared" si="22"/>
        <v>7.2079020552954023E-2</v>
      </c>
      <c r="V36" s="64">
        <f t="shared" si="22"/>
        <v>0.1150734285806875</v>
      </c>
      <c r="W36" s="64">
        <f t="shared" si="22"/>
        <v>0.30740530145618455</v>
      </c>
      <c r="X36" s="64">
        <f t="shared" si="22"/>
        <v>0.14475853347024056</v>
      </c>
      <c r="Y36" s="64">
        <f t="shared" si="22"/>
        <v>0.19730825819448639</v>
      </c>
      <c r="Z36" s="64" t="str">
        <f t="shared" si="22"/>
        <v/>
      </c>
      <c r="AA36" s="64" t="str">
        <f t="shared" si="22"/>
        <v/>
      </c>
      <c r="AB36" s="64" t="str">
        <f t="shared" si="22"/>
        <v/>
      </c>
    </row>
    <row r="37" spans="1:28" x14ac:dyDescent="0.25">
      <c r="B37" s="3">
        <f t="shared" si="4"/>
        <v>10</v>
      </c>
      <c r="C37" s="69" t="str">
        <f t="shared" si="4"/>
        <v/>
      </c>
      <c r="D37" s="70">
        <f t="shared" ref="D37:P37" si="23">IFERROR(D17/D$24,"")</f>
        <v>0</v>
      </c>
      <c r="E37" s="64">
        <f t="shared" si="23"/>
        <v>0</v>
      </c>
      <c r="F37" s="64">
        <f t="shared" si="23"/>
        <v>0</v>
      </c>
      <c r="G37" s="64">
        <f t="shared" si="23"/>
        <v>0</v>
      </c>
      <c r="H37" s="64">
        <f t="shared" si="23"/>
        <v>0</v>
      </c>
      <c r="I37" s="64">
        <f t="shared" si="23"/>
        <v>0</v>
      </c>
      <c r="J37" s="64">
        <f t="shared" si="23"/>
        <v>0</v>
      </c>
      <c r="K37" s="64">
        <f t="shared" si="23"/>
        <v>0</v>
      </c>
      <c r="L37" s="64">
        <f t="shared" si="23"/>
        <v>0</v>
      </c>
      <c r="M37" s="64">
        <f t="shared" si="23"/>
        <v>0</v>
      </c>
      <c r="N37" s="64">
        <f t="shared" si="23"/>
        <v>0</v>
      </c>
      <c r="O37" s="64">
        <f t="shared" si="23"/>
        <v>0</v>
      </c>
      <c r="P37" s="64">
        <f t="shared" si="23"/>
        <v>0</v>
      </c>
      <c r="Q37" s="64">
        <f t="shared" ref="Q37:AB37" si="24">IFERROR(Q17/Q$24,"")</f>
        <v>0</v>
      </c>
      <c r="R37" s="64">
        <f t="shared" si="24"/>
        <v>0</v>
      </c>
      <c r="S37" s="64">
        <f t="shared" si="24"/>
        <v>0</v>
      </c>
      <c r="T37" s="64">
        <f t="shared" si="24"/>
        <v>0</v>
      </c>
      <c r="U37" s="64">
        <f t="shared" si="24"/>
        <v>0</v>
      </c>
      <c r="V37" s="64">
        <f t="shared" si="24"/>
        <v>0</v>
      </c>
      <c r="W37" s="64">
        <f t="shared" si="24"/>
        <v>0</v>
      </c>
      <c r="X37" s="64">
        <f t="shared" si="24"/>
        <v>0</v>
      </c>
      <c r="Y37" s="64">
        <f t="shared" si="24"/>
        <v>0</v>
      </c>
      <c r="Z37" s="64" t="str">
        <f t="shared" si="24"/>
        <v/>
      </c>
      <c r="AA37" s="64" t="str">
        <f t="shared" si="24"/>
        <v/>
      </c>
      <c r="AB37" s="64" t="str">
        <f t="shared" si="24"/>
        <v/>
      </c>
    </row>
    <row r="38" spans="1:28" x14ac:dyDescent="0.25">
      <c r="B38" s="3">
        <f t="shared" si="4"/>
        <v>11</v>
      </c>
      <c r="C38" s="69" t="str">
        <f t="shared" si="4"/>
        <v/>
      </c>
      <c r="D38" s="70">
        <f t="shared" ref="D38:P38" si="25">IFERROR(D18/D$24,"")</f>
        <v>0</v>
      </c>
      <c r="E38" s="64">
        <f t="shared" si="25"/>
        <v>0</v>
      </c>
      <c r="F38" s="64">
        <f t="shared" si="25"/>
        <v>0</v>
      </c>
      <c r="G38" s="64">
        <f t="shared" si="25"/>
        <v>0</v>
      </c>
      <c r="H38" s="64">
        <f t="shared" si="25"/>
        <v>0</v>
      </c>
      <c r="I38" s="64">
        <f t="shared" si="25"/>
        <v>0</v>
      </c>
      <c r="J38" s="64">
        <f t="shared" si="25"/>
        <v>0</v>
      </c>
      <c r="K38" s="64">
        <f t="shared" si="25"/>
        <v>0</v>
      </c>
      <c r="L38" s="64">
        <f t="shared" si="25"/>
        <v>0</v>
      </c>
      <c r="M38" s="64">
        <f t="shared" si="25"/>
        <v>0</v>
      </c>
      <c r="N38" s="64">
        <f t="shared" si="25"/>
        <v>0</v>
      </c>
      <c r="O38" s="64">
        <f t="shared" si="25"/>
        <v>0</v>
      </c>
      <c r="P38" s="64">
        <f t="shared" si="25"/>
        <v>0</v>
      </c>
      <c r="Q38" s="64">
        <f t="shared" ref="Q38:AB38" si="26">IFERROR(Q18/Q$24,"")</f>
        <v>0</v>
      </c>
      <c r="R38" s="64">
        <f t="shared" si="26"/>
        <v>0</v>
      </c>
      <c r="S38" s="64">
        <f t="shared" si="26"/>
        <v>0</v>
      </c>
      <c r="T38" s="64">
        <f t="shared" si="26"/>
        <v>0</v>
      </c>
      <c r="U38" s="64">
        <f t="shared" si="26"/>
        <v>0</v>
      </c>
      <c r="V38" s="64">
        <f t="shared" si="26"/>
        <v>0</v>
      </c>
      <c r="W38" s="64">
        <f t="shared" si="26"/>
        <v>0</v>
      </c>
      <c r="X38" s="64">
        <f t="shared" si="26"/>
        <v>0</v>
      </c>
      <c r="Y38" s="64">
        <f t="shared" si="26"/>
        <v>0</v>
      </c>
      <c r="Z38" s="64" t="str">
        <f t="shared" si="26"/>
        <v/>
      </c>
      <c r="AA38" s="64" t="str">
        <f t="shared" si="26"/>
        <v/>
      </c>
      <c r="AB38" s="64" t="str">
        <f t="shared" si="26"/>
        <v/>
      </c>
    </row>
    <row r="39" spans="1:28" x14ac:dyDescent="0.25">
      <c r="B39" s="3">
        <f t="shared" si="4"/>
        <v>12</v>
      </c>
      <c r="C39" s="69" t="str">
        <f t="shared" si="4"/>
        <v/>
      </c>
      <c r="D39" s="70">
        <f t="shared" ref="D39:P39" si="27">IFERROR(D19/D$24,"")</f>
        <v>0</v>
      </c>
      <c r="E39" s="64">
        <f t="shared" si="27"/>
        <v>0</v>
      </c>
      <c r="F39" s="64">
        <f t="shared" si="27"/>
        <v>0</v>
      </c>
      <c r="G39" s="64">
        <f t="shared" si="27"/>
        <v>0</v>
      </c>
      <c r="H39" s="64">
        <f t="shared" si="27"/>
        <v>0</v>
      </c>
      <c r="I39" s="64">
        <f t="shared" si="27"/>
        <v>0</v>
      </c>
      <c r="J39" s="64">
        <f t="shared" si="27"/>
        <v>0</v>
      </c>
      <c r="K39" s="64">
        <f t="shared" si="27"/>
        <v>0</v>
      </c>
      <c r="L39" s="64">
        <f t="shared" si="27"/>
        <v>0</v>
      </c>
      <c r="M39" s="64">
        <f t="shared" si="27"/>
        <v>0</v>
      </c>
      <c r="N39" s="64">
        <f t="shared" si="27"/>
        <v>0</v>
      </c>
      <c r="O39" s="64">
        <f t="shared" si="27"/>
        <v>0</v>
      </c>
      <c r="P39" s="64">
        <f t="shared" si="27"/>
        <v>0</v>
      </c>
      <c r="Q39" s="64">
        <f t="shared" ref="Q39:AB39" si="28">IFERROR(Q19/Q$24,"")</f>
        <v>0</v>
      </c>
      <c r="R39" s="64">
        <f t="shared" si="28"/>
        <v>0</v>
      </c>
      <c r="S39" s="64">
        <f t="shared" si="28"/>
        <v>0</v>
      </c>
      <c r="T39" s="64">
        <f t="shared" si="28"/>
        <v>0</v>
      </c>
      <c r="U39" s="64">
        <f t="shared" si="28"/>
        <v>0</v>
      </c>
      <c r="V39" s="64">
        <f t="shared" si="28"/>
        <v>0</v>
      </c>
      <c r="W39" s="64">
        <f t="shared" si="28"/>
        <v>0</v>
      </c>
      <c r="X39" s="64">
        <f t="shared" si="28"/>
        <v>0</v>
      </c>
      <c r="Y39" s="64">
        <f t="shared" si="28"/>
        <v>0</v>
      </c>
      <c r="Z39" s="64" t="str">
        <f t="shared" si="28"/>
        <v/>
      </c>
      <c r="AA39" s="64" t="str">
        <f t="shared" si="28"/>
        <v/>
      </c>
      <c r="AB39" s="64" t="str">
        <f t="shared" si="28"/>
        <v/>
      </c>
    </row>
    <row r="40" spans="1:28" x14ac:dyDescent="0.25">
      <c r="B40" s="3">
        <f t="shared" si="4"/>
        <v>13</v>
      </c>
      <c r="C40" s="69" t="str">
        <f t="shared" si="4"/>
        <v/>
      </c>
      <c r="D40" s="70">
        <f t="shared" ref="D40:P40" si="29">IFERROR(D20/D$24,"")</f>
        <v>0</v>
      </c>
      <c r="E40" s="64">
        <f t="shared" si="29"/>
        <v>0</v>
      </c>
      <c r="F40" s="64">
        <f t="shared" si="29"/>
        <v>0</v>
      </c>
      <c r="G40" s="64">
        <f t="shared" si="29"/>
        <v>0</v>
      </c>
      <c r="H40" s="64">
        <f t="shared" si="29"/>
        <v>0</v>
      </c>
      <c r="I40" s="64">
        <f t="shared" si="29"/>
        <v>0</v>
      </c>
      <c r="J40" s="64">
        <f t="shared" si="29"/>
        <v>0</v>
      </c>
      <c r="K40" s="64">
        <f t="shared" si="29"/>
        <v>0</v>
      </c>
      <c r="L40" s="64">
        <f t="shared" si="29"/>
        <v>0</v>
      </c>
      <c r="M40" s="64">
        <f t="shared" si="29"/>
        <v>0</v>
      </c>
      <c r="N40" s="64">
        <f t="shared" si="29"/>
        <v>0</v>
      </c>
      <c r="O40" s="64">
        <f t="shared" si="29"/>
        <v>0</v>
      </c>
      <c r="P40" s="64">
        <f t="shared" si="29"/>
        <v>0</v>
      </c>
      <c r="Q40" s="64">
        <f t="shared" ref="Q40:AB40" si="30">IFERROR(Q20/Q$24,"")</f>
        <v>0</v>
      </c>
      <c r="R40" s="64">
        <f t="shared" si="30"/>
        <v>0</v>
      </c>
      <c r="S40" s="64">
        <f t="shared" si="30"/>
        <v>0</v>
      </c>
      <c r="T40" s="64">
        <f t="shared" si="30"/>
        <v>0</v>
      </c>
      <c r="U40" s="64">
        <f t="shared" si="30"/>
        <v>0</v>
      </c>
      <c r="V40" s="64">
        <f t="shared" si="30"/>
        <v>0</v>
      </c>
      <c r="W40" s="64">
        <f t="shared" si="30"/>
        <v>0</v>
      </c>
      <c r="X40" s="64">
        <f t="shared" si="30"/>
        <v>0</v>
      </c>
      <c r="Y40" s="64">
        <f t="shared" si="30"/>
        <v>0</v>
      </c>
      <c r="Z40" s="64" t="str">
        <f t="shared" si="30"/>
        <v/>
      </c>
      <c r="AA40" s="64" t="str">
        <f t="shared" si="30"/>
        <v/>
      </c>
      <c r="AB40" s="64" t="str">
        <f t="shared" si="30"/>
        <v/>
      </c>
    </row>
    <row r="41" spans="1:28" x14ac:dyDescent="0.25">
      <c r="B41" s="3">
        <f t="shared" si="4"/>
        <v>14</v>
      </c>
      <c r="C41" s="69" t="str">
        <f t="shared" si="4"/>
        <v/>
      </c>
      <c r="D41" s="70">
        <f t="shared" ref="D41:P41" si="31">IFERROR(D21/D$24,"")</f>
        <v>0</v>
      </c>
      <c r="E41" s="64">
        <f t="shared" si="31"/>
        <v>0</v>
      </c>
      <c r="F41" s="64">
        <f t="shared" si="31"/>
        <v>0</v>
      </c>
      <c r="G41" s="64">
        <f t="shared" si="31"/>
        <v>0</v>
      </c>
      <c r="H41" s="64">
        <f t="shared" si="31"/>
        <v>0</v>
      </c>
      <c r="I41" s="64">
        <f t="shared" si="31"/>
        <v>0</v>
      </c>
      <c r="J41" s="64">
        <f t="shared" si="31"/>
        <v>0</v>
      </c>
      <c r="K41" s="64">
        <f t="shared" si="31"/>
        <v>0</v>
      </c>
      <c r="L41" s="64">
        <f t="shared" si="31"/>
        <v>0</v>
      </c>
      <c r="M41" s="64">
        <f t="shared" si="31"/>
        <v>0</v>
      </c>
      <c r="N41" s="64">
        <f t="shared" si="31"/>
        <v>0</v>
      </c>
      <c r="O41" s="64">
        <f t="shared" si="31"/>
        <v>0</v>
      </c>
      <c r="P41" s="64">
        <f t="shared" si="31"/>
        <v>0</v>
      </c>
      <c r="Q41" s="64">
        <f t="shared" ref="Q41:AB41" si="32">IFERROR(Q21/Q$24,"")</f>
        <v>0</v>
      </c>
      <c r="R41" s="64">
        <f t="shared" si="32"/>
        <v>0</v>
      </c>
      <c r="S41" s="64">
        <f t="shared" si="32"/>
        <v>0</v>
      </c>
      <c r="T41" s="64">
        <f t="shared" si="32"/>
        <v>0</v>
      </c>
      <c r="U41" s="64">
        <f t="shared" si="32"/>
        <v>0</v>
      </c>
      <c r="V41" s="64">
        <f t="shared" si="32"/>
        <v>0</v>
      </c>
      <c r="W41" s="64">
        <f t="shared" si="32"/>
        <v>0</v>
      </c>
      <c r="X41" s="64">
        <f t="shared" si="32"/>
        <v>0</v>
      </c>
      <c r="Y41" s="64">
        <f t="shared" si="32"/>
        <v>0</v>
      </c>
      <c r="Z41" s="64" t="str">
        <f t="shared" si="32"/>
        <v/>
      </c>
      <c r="AA41" s="64" t="str">
        <f t="shared" si="32"/>
        <v/>
      </c>
      <c r="AB41" s="64" t="str">
        <f t="shared" si="32"/>
        <v/>
      </c>
    </row>
    <row r="42" spans="1:28" x14ac:dyDescent="0.25">
      <c r="B42" s="3">
        <f t="shared" si="4"/>
        <v>15</v>
      </c>
      <c r="C42" s="69" t="str">
        <f t="shared" si="4"/>
        <v/>
      </c>
      <c r="D42" s="70">
        <f t="shared" ref="D42:P42" si="33">IFERROR(D22/D$24,"")</f>
        <v>0</v>
      </c>
      <c r="E42" s="64">
        <f t="shared" si="33"/>
        <v>0</v>
      </c>
      <c r="F42" s="64">
        <f t="shared" si="33"/>
        <v>0</v>
      </c>
      <c r="G42" s="64">
        <f t="shared" si="33"/>
        <v>0</v>
      </c>
      <c r="H42" s="64">
        <f t="shared" si="33"/>
        <v>0</v>
      </c>
      <c r="I42" s="64">
        <f t="shared" si="33"/>
        <v>0</v>
      </c>
      <c r="J42" s="64">
        <f t="shared" si="33"/>
        <v>0</v>
      </c>
      <c r="K42" s="64">
        <f t="shared" si="33"/>
        <v>0</v>
      </c>
      <c r="L42" s="64">
        <f t="shared" si="33"/>
        <v>0</v>
      </c>
      <c r="M42" s="64">
        <f t="shared" si="33"/>
        <v>0</v>
      </c>
      <c r="N42" s="64">
        <f t="shared" si="33"/>
        <v>0</v>
      </c>
      <c r="O42" s="64">
        <f t="shared" si="33"/>
        <v>0</v>
      </c>
      <c r="P42" s="64">
        <f t="shared" si="33"/>
        <v>0</v>
      </c>
      <c r="Q42" s="64">
        <f t="shared" ref="Q42:AB42" si="34">IFERROR(Q22/Q$24,"")</f>
        <v>0</v>
      </c>
      <c r="R42" s="64">
        <f t="shared" si="34"/>
        <v>0</v>
      </c>
      <c r="S42" s="64">
        <f t="shared" si="34"/>
        <v>0</v>
      </c>
      <c r="T42" s="64">
        <f t="shared" si="34"/>
        <v>0</v>
      </c>
      <c r="U42" s="64">
        <f t="shared" si="34"/>
        <v>0</v>
      </c>
      <c r="V42" s="64">
        <f t="shared" si="34"/>
        <v>0</v>
      </c>
      <c r="W42" s="64">
        <f t="shared" si="34"/>
        <v>0</v>
      </c>
      <c r="X42" s="64">
        <f t="shared" si="34"/>
        <v>0</v>
      </c>
      <c r="Y42" s="64">
        <f t="shared" si="34"/>
        <v>0</v>
      </c>
      <c r="Z42" s="64" t="str">
        <f t="shared" si="34"/>
        <v/>
      </c>
      <c r="AA42" s="64" t="str">
        <f t="shared" si="34"/>
        <v/>
      </c>
      <c r="AB42" s="64" t="str">
        <f t="shared" si="34"/>
        <v/>
      </c>
    </row>
    <row r="43" spans="1:28" ht="7.5" customHeight="1" x14ac:dyDescent="0.25"/>
    <row r="44" spans="1:28" ht="15.75" thickBot="1" x14ac:dyDescent="0.3">
      <c r="B44" s="61" t="s">
        <v>10</v>
      </c>
      <c r="C44" s="61"/>
      <c r="D44" s="63">
        <f>SUM(D28:D42)</f>
        <v>1</v>
      </c>
      <c r="E44" s="63">
        <f t="shared" ref="E44:P44" si="35">SUM(E28:E42)</f>
        <v>1</v>
      </c>
      <c r="F44" s="63">
        <f t="shared" si="35"/>
        <v>1</v>
      </c>
      <c r="G44" s="63">
        <f t="shared" si="35"/>
        <v>1</v>
      </c>
      <c r="H44" s="63">
        <f t="shared" si="35"/>
        <v>1</v>
      </c>
      <c r="I44" s="63">
        <f t="shared" si="35"/>
        <v>1</v>
      </c>
      <c r="J44" s="63">
        <f t="shared" si="35"/>
        <v>1</v>
      </c>
      <c r="K44" s="63">
        <f t="shared" si="35"/>
        <v>1</v>
      </c>
      <c r="L44" s="63">
        <f t="shared" si="35"/>
        <v>1</v>
      </c>
      <c r="M44" s="63">
        <f t="shared" si="35"/>
        <v>0.99999999999999978</v>
      </c>
      <c r="N44" s="63">
        <f t="shared" si="35"/>
        <v>0.99999999999999989</v>
      </c>
      <c r="O44" s="63">
        <f t="shared" si="35"/>
        <v>1</v>
      </c>
      <c r="P44" s="63">
        <f t="shared" si="35"/>
        <v>1</v>
      </c>
      <c r="Q44" s="63">
        <f t="shared" ref="Q44:AB44" si="36">SUM(Q28:Q42)</f>
        <v>1</v>
      </c>
      <c r="R44" s="63">
        <f t="shared" si="36"/>
        <v>1</v>
      </c>
      <c r="S44" s="63">
        <f t="shared" si="36"/>
        <v>1</v>
      </c>
      <c r="T44" s="63">
        <f t="shared" si="36"/>
        <v>1</v>
      </c>
      <c r="U44" s="63">
        <f t="shared" si="36"/>
        <v>1</v>
      </c>
      <c r="V44" s="63">
        <f t="shared" si="36"/>
        <v>1</v>
      </c>
      <c r="W44" s="63">
        <f t="shared" si="36"/>
        <v>1</v>
      </c>
      <c r="X44" s="63">
        <f t="shared" si="36"/>
        <v>1</v>
      </c>
      <c r="Y44" s="63">
        <f t="shared" si="36"/>
        <v>1</v>
      </c>
      <c r="Z44" s="63">
        <f t="shared" si="36"/>
        <v>0</v>
      </c>
      <c r="AA44" s="63">
        <f t="shared" si="36"/>
        <v>0</v>
      </c>
      <c r="AB44" s="63">
        <f t="shared" si="36"/>
        <v>0</v>
      </c>
    </row>
    <row r="45" spans="1:28" ht="15.75" thickTop="1" x14ac:dyDescent="0.25"/>
    <row r="46" spans="1:28" x14ac:dyDescent="0.25">
      <c r="A46" s="3" t="s">
        <v>14</v>
      </c>
      <c r="B46" s="60" t="s">
        <v>17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 spans="1:28" ht="7.5" customHeight="1" x14ac:dyDescent="0.25"/>
    <row r="48" spans="1:28" x14ac:dyDescent="0.25">
      <c r="B48" s="3">
        <f t="shared" ref="B48:C62" si="37">B8</f>
        <v>1</v>
      </c>
      <c r="C48" s="69" t="str">
        <f t="shared" si="37"/>
        <v>Emma</v>
      </c>
      <c r="D48" s="69"/>
      <c r="E48" s="2">
        <f t="array" ref="E48">SUM(IF(FREQUENCY(IF((Data[KAM]=$C48)*(Data[Date]&gt;=E$4)*(Data[Date]&lt;EDATE(E$4,1))=1,MATCH(Data[Account],Data[Account],0)),ROW(Data[Account])-ROW(Data[[#Headers],[Account]]))&gt;0,1))</f>
        <v>6</v>
      </c>
      <c r="F48" s="2">
        <f t="array" ref="F48">SUM(IF(FREQUENCY(IF((Data[KAM]=$C48)*(Data[Date]&gt;=F$4)*(Data[Date]&lt;EDATE(F$4,1))=1,MATCH(Data[Account],Data[Account],0)),ROW(Data[Account])-ROW(Data[[#Headers],[Account]]))&gt;0,1))</f>
        <v>30</v>
      </c>
      <c r="G48" s="2">
        <f t="array" ref="G48">SUM(IF(FREQUENCY(IF((Data[KAM]=$C48)*(Data[Date]&gt;=G$4)*(Data[Date]&lt;EDATE(G$4,1))=1,MATCH(Data[Account],Data[Account],0)),ROW(Data[Account])-ROW(Data[[#Headers],[Account]]))&gt;0,1))</f>
        <v>33</v>
      </c>
      <c r="H48" s="2">
        <f t="array" ref="H48">SUM(IF(FREQUENCY(IF((Data[KAM]=$C48)*(Data[Date]&gt;=H$4)*(Data[Date]&lt;EDATE(H$4,1))=1,MATCH(Data[Account],Data[Account],0)),ROW(Data[Account])-ROW(Data[[#Headers],[Account]]))&gt;0,1))</f>
        <v>35</v>
      </c>
      <c r="I48" s="2">
        <f t="array" ref="I48">SUM(IF(FREQUENCY(IF((Data[KAM]=$C48)*(Data[Date]&gt;=I$4)*(Data[Date]&lt;EDATE(I$4,1))=1,MATCH(Data[Account],Data[Account],0)),ROW(Data[Account])-ROW(Data[[#Headers],[Account]]))&gt;0,1))</f>
        <v>30</v>
      </c>
      <c r="J48" s="2">
        <f t="array" ref="J48">SUM(IF(FREQUENCY(IF((Data[KAM]=$C48)*(Data[Date]&gt;=J$4)*(Data[Date]&lt;EDATE(J$4,1))=1,MATCH(Data[Account],Data[Account],0)),ROW(Data[Account])-ROW(Data[[#Headers],[Account]]))&gt;0,1))</f>
        <v>25</v>
      </c>
      <c r="K48" s="2">
        <f t="array" ref="K48">SUM(IF(FREQUENCY(IF((Data[KAM]=$C48)*(Data[Date]&gt;=K$4)*(Data[Date]&lt;EDATE(K$4,1))=1,MATCH(Data[Account],Data[Account],0)),ROW(Data[Account])-ROW(Data[[#Headers],[Account]]))&gt;0,1))</f>
        <v>18</v>
      </c>
      <c r="L48" s="2">
        <f t="array" ref="L48">SUM(IF(FREQUENCY(IF((Data[KAM]=$C48)*(Data[Date]&gt;=L$4)*(Data[Date]&lt;EDATE(L$4,1))=1,MATCH(Data[Account],Data[Account],0)),ROW(Data[Account])-ROW(Data[[#Headers],[Account]]))&gt;0,1))</f>
        <v>0</v>
      </c>
      <c r="M48" s="2">
        <f t="array" ref="M48">SUM(IF(FREQUENCY(IF((Data[KAM]=$C48)*(Data[Date]&gt;=M$4)*(Data[Date]&lt;EDATE(M$4,1))=1,MATCH(Data[Account],Data[Account],0)),ROW(Data[Account])-ROW(Data[[#Headers],[Account]]))&gt;0,1))</f>
        <v>0</v>
      </c>
      <c r="N48" s="2">
        <f t="array" ref="N48">SUM(IF(FREQUENCY(IF((Data[KAM]=$C48)*(Data[Date]&gt;=N$4)*(Data[Date]&lt;EDATE(N$4,1))=1,MATCH(Data[Account],Data[Account],0)),ROW(Data[Account])-ROW(Data[[#Headers],[Account]]))&gt;0,1))</f>
        <v>0</v>
      </c>
      <c r="O48" s="2">
        <f t="array" ref="O48">SUM(IF(FREQUENCY(IF((Data[KAM]=$C48)*(Data[Date]&gt;=O$4)*(Data[Date]&lt;EDATE(O$4,1))=1,MATCH(Data[Account],Data[Account],0)),ROW(Data[Account])-ROW(Data[[#Headers],[Account]]))&gt;0,1))</f>
        <v>0</v>
      </c>
      <c r="P48" s="2">
        <f t="array" ref="P48">SUM(IF(FREQUENCY(IF((Data[KAM]=$C48)*(Data[Date]&gt;=P$4)*(Data[Date]&lt;EDATE(P$4,1))=1,MATCH(Data[Account],Data[Account],0)),ROW(Data[Account])-ROW(Data[[#Headers],[Account]]))&gt;0,1))</f>
        <v>1</v>
      </c>
      <c r="Q48" s="2">
        <f t="array" ref="Q48">SUM(IF(FREQUENCY(IF((Data[KAM]=$C48)*(Data[Date]&gt;=Q$4)*(Data[Date]&lt;EDATE(Q$4,1))=1,MATCH(Data[Account],Data[Account],0)),ROW(Data[Account])-ROW(Data[[#Headers],[Account]]))&gt;0,1))</f>
        <v>2</v>
      </c>
      <c r="R48" s="2">
        <f t="array" ref="R48">SUM(IF(FREQUENCY(IF((Data[KAM]=$C48)*(Data[Date]&gt;=R$4)*(Data[Date]&lt;EDATE(R$4,1))=1,MATCH(Data[Account],Data[Account],0)),ROW(Data[Account])-ROW(Data[[#Headers],[Account]]))&gt;0,1))</f>
        <v>3</v>
      </c>
      <c r="S48" s="2">
        <f t="array" ref="S48">SUM(IF(FREQUENCY(IF((Data[KAM]=$C48)*(Data[Date]&gt;=S$4)*(Data[Date]&lt;EDATE(S$4,1))=1,MATCH(Data[Account],Data[Account],0)),ROW(Data[Account])-ROW(Data[[#Headers],[Account]]))&gt;0,1))</f>
        <v>10</v>
      </c>
      <c r="T48" s="2">
        <f t="array" ref="T48">SUM(IF(FREQUENCY(IF((Data[KAM]=$C48)*(Data[Date]&gt;=T$4)*(Data[Date]&lt;EDATE(T$4,1))=1,MATCH(Data[Account],Data[Account],0)),ROW(Data[Account])-ROW(Data[[#Headers],[Account]]))&gt;0,1))</f>
        <v>11</v>
      </c>
      <c r="U48" s="2">
        <f t="array" ref="U48">SUM(IF(FREQUENCY(IF((Data[KAM]=$C48)*(Data[Date]&gt;=U$4)*(Data[Date]&lt;EDATE(U$4,1))=1,MATCH(Data[Account],Data[Account],0)),ROW(Data[Account])-ROW(Data[[#Headers],[Account]]))&gt;0,1))</f>
        <v>15</v>
      </c>
      <c r="V48" s="2">
        <f t="array" ref="V48">SUM(IF(FREQUENCY(IF((Data[KAM]=$C48)*(Data[Date]&gt;=V$4)*(Data[Date]&lt;EDATE(V$4,1))=1,MATCH(Data[Account],Data[Account],0)),ROW(Data[Account])-ROW(Data[[#Headers],[Account]]))&gt;0,1))</f>
        <v>0</v>
      </c>
      <c r="W48" s="2">
        <f t="array" ref="W48">SUM(IF(FREQUENCY(IF((Data[KAM]=$C48)*(Data[Date]&gt;=W$4)*(Data[Date]&lt;EDATE(W$4,1))=1,MATCH(Data[Account],Data[Account],0)),ROW(Data[Account])-ROW(Data[[#Headers],[Account]]))&gt;0,1))</f>
        <v>0</v>
      </c>
      <c r="X48" s="2">
        <f t="array" ref="X48">SUM(IF(FREQUENCY(IF((Data[KAM]=$C48)*(Data[Date]&gt;=X$4)*(Data[Date]&lt;EDATE(X$4,1))=1,MATCH(Data[Account],Data[Account],0)),ROW(Data[Account])-ROW(Data[[#Headers],[Account]]))&gt;0,1))</f>
        <v>0</v>
      </c>
      <c r="Y48" s="2">
        <f t="array" ref="Y48">SUM(IF(FREQUENCY(IF((Data[KAM]=$C48)*(Data[Date]&gt;=Y$4)*(Data[Date]&lt;EDATE(Y$4,1))=1,MATCH(Data[Account],Data[Account],0)),ROW(Data[Account])-ROW(Data[[#Headers],[Account]]))&gt;0,1))</f>
        <v>0</v>
      </c>
      <c r="Z48" s="2">
        <f t="array" ref="Z48">SUM(IF(FREQUENCY(IF((Data[KAM]=$C48)*(Data[Date]&gt;=Z$4)*(Data[Date]&lt;EDATE(Z$4,1))=1,MATCH(Data[Account],Data[Account],0)),ROW(Data[Account])-ROW(Data[[#Headers],[Account]]))&gt;0,1))</f>
        <v>0</v>
      </c>
      <c r="AA48" s="2">
        <f t="array" ref="AA48">SUM(IF(FREQUENCY(IF((Data[KAM]=$C48)*(Data[Date]&gt;=AA$4)*(Data[Date]&lt;EDATE(AA$4,1))=1,MATCH(Data[Account],Data[Account],0)),ROW(Data[Account])-ROW(Data[[#Headers],[Account]]))&gt;0,1))</f>
        <v>0</v>
      </c>
      <c r="AB48" s="2">
        <f t="array" ref="AB48">SUM(IF(FREQUENCY(IF((Data[KAM]=$C48)*(Data[Date]&gt;=AB$4)*(Data[Date]&lt;EDATE(AB$4,1))=1,MATCH(Data[Account],Data[Account],0)),ROW(Data[Account])-ROW(Data[[#Headers],[Account]]))&gt;0,1))</f>
        <v>0</v>
      </c>
    </row>
    <row r="49" spans="2:28" x14ac:dyDescent="0.25">
      <c r="B49" s="3">
        <f t="shared" si="37"/>
        <v>2</v>
      </c>
      <c r="C49" s="69" t="str">
        <f t="shared" si="37"/>
        <v>Sofia</v>
      </c>
      <c r="D49" s="69"/>
      <c r="E49" s="2">
        <f t="array" ref="E49">SUM(IF(FREQUENCY(IF((Data[KAM]=$C49)*(Data[Date]&gt;=E$4)*(Data[Date]&lt;EDATE(E$4,1))=1,MATCH(Data[Account],Data[Account],0)),ROW(Data[Account])-ROW(Data[[#Headers],[Account]]))&gt;0,1))</f>
        <v>1</v>
      </c>
      <c r="F49" s="2">
        <f t="array" ref="F49">SUM(IF(FREQUENCY(IF((Data[KAM]=$C49)*(Data[Date]&gt;=F$4)*(Data[Date]&lt;EDATE(F$4,1))=1,MATCH(Data[Account],Data[Account],0)),ROW(Data[Account])-ROW(Data[[#Headers],[Account]]))&gt;0,1))</f>
        <v>9</v>
      </c>
      <c r="G49" s="2">
        <f t="array" ref="G49">SUM(IF(FREQUENCY(IF((Data[KAM]=$C49)*(Data[Date]&gt;=G$4)*(Data[Date]&lt;EDATE(G$4,1))=1,MATCH(Data[Account],Data[Account],0)),ROW(Data[Account])-ROW(Data[[#Headers],[Account]]))&gt;0,1))</f>
        <v>12</v>
      </c>
      <c r="H49" s="2">
        <f t="array" ref="H49">SUM(IF(FREQUENCY(IF((Data[KAM]=$C49)*(Data[Date]&gt;=H$4)*(Data[Date]&lt;EDATE(H$4,1))=1,MATCH(Data[Account],Data[Account],0)),ROW(Data[Account])-ROW(Data[[#Headers],[Account]]))&gt;0,1))</f>
        <v>12</v>
      </c>
      <c r="I49" s="2">
        <f t="array" ref="I49">SUM(IF(FREQUENCY(IF((Data[KAM]=$C49)*(Data[Date]&gt;=I$4)*(Data[Date]&lt;EDATE(I$4,1))=1,MATCH(Data[Account],Data[Account],0)),ROW(Data[Account])-ROW(Data[[#Headers],[Account]]))&gt;0,1))</f>
        <v>12</v>
      </c>
      <c r="J49" s="2">
        <f t="array" ref="J49">SUM(IF(FREQUENCY(IF((Data[KAM]=$C49)*(Data[Date]&gt;=J$4)*(Data[Date]&lt;EDATE(J$4,1))=1,MATCH(Data[Account],Data[Account],0)),ROW(Data[Account])-ROW(Data[[#Headers],[Account]]))&gt;0,1))</f>
        <v>13</v>
      </c>
      <c r="K49" s="2">
        <f t="array" ref="K49">SUM(IF(FREQUENCY(IF((Data[KAM]=$C49)*(Data[Date]&gt;=K$4)*(Data[Date]&lt;EDATE(K$4,1))=1,MATCH(Data[Account],Data[Account],0)),ROW(Data[Account])-ROW(Data[[#Headers],[Account]]))&gt;0,1))</f>
        <v>16</v>
      </c>
      <c r="L49" s="2">
        <f t="array" ref="L49">SUM(IF(FREQUENCY(IF((Data[KAM]=$C49)*(Data[Date]&gt;=L$4)*(Data[Date]&lt;EDATE(L$4,1))=1,MATCH(Data[Account],Data[Account],0)),ROW(Data[Account])-ROW(Data[[#Headers],[Account]]))&gt;0,1))</f>
        <v>19</v>
      </c>
      <c r="M49" s="2">
        <f t="array" ref="M49">SUM(IF(FREQUENCY(IF((Data[KAM]=$C49)*(Data[Date]&gt;=M$4)*(Data[Date]&lt;EDATE(M$4,1))=1,MATCH(Data[Account],Data[Account],0)),ROW(Data[Account])-ROW(Data[[#Headers],[Account]]))&gt;0,1))</f>
        <v>30</v>
      </c>
      <c r="N49" s="2">
        <f t="array" ref="N49">SUM(IF(FREQUENCY(IF((Data[KAM]=$C49)*(Data[Date]&gt;=N$4)*(Data[Date]&lt;EDATE(N$4,1))=1,MATCH(Data[Account],Data[Account],0)),ROW(Data[Account])-ROW(Data[[#Headers],[Account]]))&gt;0,1))</f>
        <v>31</v>
      </c>
      <c r="O49" s="2">
        <f t="array" ref="O49">SUM(IF(FREQUENCY(IF((Data[KAM]=$C49)*(Data[Date]&gt;=O$4)*(Data[Date]&lt;EDATE(O$4,1))=1,MATCH(Data[Account],Data[Account],0)),ROW(Data[Account])-ROW(Data[[#Headers],[Account]]))&gt;0,1))</f>
        <v>26</v>
      </c>
      <c r="P49" s="2">
        <f t="array" ref="P49">SUM(IF(FREQUENCY(IF((Data[KAM]=$C49)*(Data[Date]&gt;=P$4)*(Data[Date]&lt;EDATE(P$4,1))=1,MATCH(Data[Account],Data[Account],0)),ROW(Data[Account])-ROW(Data[[#Headers],[Account]]))&gt;0,1))</f>
        <v>37</v>
      </c>
      <c r="Q49" s="2">
        <f t="array" ref="Q49">SUM(IF(FREQUENCY(IF((Data[KAM]=$C49)*(Data[Date]&gt;=Q$4)*(Data[Date]&lt;EDATE(Q$4,1))=1,MATCH(Data[Account],Data[Account],0)),ROW(Data[Account])-ROW(Data[[#Headers],[Account]]))&gt;0,1))</f>
        <v>37</v>
      </c>
      <c r="R49" s="2">
        <f t="array" ref="R49">SUM(IF(FREQUENCY(IF((Data[KAM]=$C49)*(Data[Date]&gt;=R$4)*(Data[Date]&lt;EDATE(R$4,1))=1,MATCH(Data[Account],Data[Account],0)),ROW(Data[Account])-ROW(Data[[#Headers],[Account]]))&gt;0,1))</f>
        <v>35</v>
      </c>
      <c r="S49" s="2">
        <f t="array" ref="S49">SUM(IF(FREQUENCY(IF((Data[KAM]=$C49)*(Data[Date]&gt;=S$4)*(Data[Date]&lt;EDATE(S$4,1))=1,MATCH(Data[Account],Data[Account],0)),ROW(Data[Account])-ROW(Data[[#Headers],[Account]]))&gt;0,1))</f>
        <v>29</v>
      </c>
      <c r="T49" s="2">
        <f t="array" ref="T49">SUM(IF(FREQUENCY(IF((Data[KAM]=$C49)*(Data[Date]&gt;=T$4)*(Data[Date]&lt;EDATE(T$4,1))=1,MATCH(Data[Account],Data[Account],0)),ROW(Data[Account])-ROW(Data[[#Headers],[Account]]))&gt;0,1))</f>
        <v>26</v>
      </c>
      <c r="U49" s="2">
        <f t="array" ref="U49">SUM(IF(FREQUENCY(IF((Data[KAM]=$C49)*(Data[Date]&gt;=U$4)*(Data[Date]&lt;EDATE(U$4,1))=1,MATCH(Data[Account],Data[Account],0)),ROW(Data[Account])-ROW(Data[[#Headers],[Account]]))&gt;0,1))</f>
        <v>21</v>
      </c>
      <c r="V49" s="2">
        <f t="array" ref="V49">SUM(IF(FREQUENCY(IF((Data[KAM]=$C49)*(Data[Date]&gt;=V$4)*(Data[Date]&lt;EDATE(V$4,1))=1,MATCH(Data[Account],Data[Account],0)),ROW(Data[Account])-ROW(Data[[#Headers],[Account]]))&gt;0,1))</f>
        <v>18</v>
      </c>
      <c r="W49" s="2">
        <f t="array" ref="W49">SUM(IF(FREQUENCY(IF((Data[KAM]=$C49)*(Data[Date]&gt;=W$4)*(Data[Date]&lt;EDATE(W$4,1))=1,MATCH(Data[Account],Data[Account],0)),ROW(Data[Account])-ROW(Data[[#Headers],[Account]]))&gt;0,1))</f>
        <v>15</v>
      </c>
      <c r="X49" s="2">
        <f t="array" ref="X49">SUM(IF(FREQUENCY(IF((Data[KAM]=$C49)*(Data[Date]&gt;=X$4)*(Data[Date]&lt;EDATE(X$4,1))=1,MATCH(Data[Account],Data[Account],0)),ROW(Data[Account])-ROW(Data[[#Headers],[Account]]))&gt;0,1))</f>
        <v>10</v>
      </c>
      <c r="Y49" s="2">
        <f t="array" ref="Y49">SUM(IF(FREQUENCY(IF((Data[KAM]=$C49)*(Data[Date]&gt;=Y$4)*(Data[Date]&lt;EDATE(Y$4,1))=1,MATCH(Data[Account],Data[Account],0)),ROW(Data[Account])-ROW(Data[[#Headers],[Account]]))&gt;0,1))</f>
        <v>19</v>
      </c>
      <c r="Z49" s="2">
        <f t="array" ref="Z49">SUM(IF(FREQUENCY(IF((Data[KAM]=$C49)*(Data[Date]&gt;=Z$4)*(Data[Date]&lt;EDATE(Z$4,1))=1,MATCH(Data[Account],Data[Account],0)),ROW(Data[Account])-ROW(Data[[#Headers],[Account]]))&gt;0,1))</f>
        <v>0</v>
      </c>
      <c r="AA49" s="2">
        <f t="array" ref="AA49">SUM(IF(FREQUENCY(IF((Data[KAM]=$C49)*(Data[Date]&gt;=AA$4)*(Data[Date]&lt;EDATE(AA$4,1))=1,MATCH(Data[Account],Data[Account],0)),ROW(Data[Account])-ROW(Data[[#Headers],[Account]]))&gt;0,1))</f>
        <v>0</v>
      </c>
      <c r="AB49" s="2">
        <f t="array" ref="AB49">SUM(IF(FREQUENCY(IF((Data[KAM]=$C49)*(Data[Date]&gt;=AB$4)*(Data[Date]&lt;EDATE(AB$4,1))=1,MATCH(Data[Account],Data[Account],0)),ROW(Data[Account])-ROW(Data[[#Headers],[Account]]))&gt;0,1))</f>
        <v>0</v>
      </c>
    </row>
    <row r="50" spans="2:28" x14ac:dyDescent="0.25">
      <c r="B50" s="3">
        <f t="shared" si="37"/>
        <v>3</v>
      </c>
      <c r="C50" s="69" t="str">
        <f t="shared" si="37"/>
        <v>Peter</v>
      </c>
      <c r="D50" s="69"/>
      <c r="E50" s="2">
        <f t="array" ref="E50">SUM(IF(FREQUENCY(IF((Data[KAM]=$C50)*(Data[Date]&gt;=E$4)*(Data[Date]&lt;EDATE(E$4,1))=1,MATCH(Data[Account],Data[Account],0)),ROW(Data[Account])-ROW(Data[[#Headers],[Account]]))&gt;0,1))</f>
        <v>0</v>
      </c>
      <c r="F50" s="2">
        <f t="array" ref="F50">SUM(IF(FREQUENCY(IF((Data[KAM]=$C50)*(Data[Date]&gt;=F$4)*(Data[Date]&lt;EDATE(F$4,1))=1,MATCH(Data[Account],Data[Account],0)),ROW(Data[Account])-ROW(Data[[#Headers],[Account]]))&gt;0,1))</f>
        <v>3</v>
      </c>
      <c r="G50" s="2">
        <f t="array" ref="G50">SUM(IF(FREQUENCY(IF((Data[KAM]=$C50)*(Data[Date]&gt;=G$4)*(Data[Date]&lt;EDATE(G$4,1))=1,MATCH(Data[Account],Data[Account],0)),ROW(Data[Account])-ROW(Data[[#Headers],[Account]]))&gt;0,1))</f>
        <v>2</v>
      </c>
      <c r="H50" s="2">
        <f t="array" ref="H50">SUM(IF(FREQUENCY(IF((Data[KAM]=$C50)*(Data[Date]&gt;=H$4)*(Data[Date]&lt;EDATE(H$4,1))=1,MATCH(Data[Account],Data[Account],0)),ROW(Data[Account])-ROW(Data[[#Headers],[Account]]))&gt;0,1))</f>
        <v>3</v>
      </c>
      <c r="I50" s="2">
        <f t="array" ref="I50">SUM(IF(FREQUENCY(IF((Data[KAM]=$C50)*(Data[Date]&gt;=I$4)*(Data[Date]&lt;EDATE(I$4,1))=1,MATCH(Data[Account],Data[Account],0)),ROW(Data[Account])-ROW(Data[[#Headers],[Account]]))&gt;0,1))</f>
        <v>4</v>
      </c>
      <c r="J50" s="2">
        <f t="array" ref="J50">SUM(IF(FREQUENCY(IF((Data[KAM]=$C50)*(Data[Date]&gt;=J$4)*(Data[Date]&lt;EDATE(J$4,1))=1,MATCH(Data[Account],Data[Account],0)),ROW(Data[Account])-ROW(Data[[#Headers],[Account]]))&gt;0,1))</f>
        <v>2</v>
      </c>
      <c r="K50" s="2">
        <f t="array" ref="K50">SUM(IF(FREQUENCY(IF((Data[KAM]=$C50)*(Data[Date]&gt;=K$4)*(Data[Date]&lt;EDATE(K$4,1))=1,MATCH(Data[Account],Data[Account],0)),ROW(Data[Account])-ROW(Data[[#Headers],[Account]]))&gt;0,1))</f>
        <v>7</v>
      </c>
      <c r="L50" s="2">
        <f t="array" ref="L50">SUM(IF(FREQUENCY(IF((Data[KAM]=$C50)*(Data[Date]&gt;=L$4)*(Data[Date]&lt;EDATE(L$4,1))=1,MATCH(Data[Account],Data[Account],0)),ROW(Data[Account])-ROW(Data[[#Headers],[Account]]))&gt;0,1))</f>
        <v>4</v>
      </c>
      <c r="M50" s="2">
        <f t="array" ref="M50">SUM(IF(FREQUENCY(IF((Data[KAM]=$C50)*(Data[Date]&gt;=M$4)*(Data[Date]&lt;EDATE(M$4,1))=1,MATCH(Data[Account],Data[Account],0)),ROW(Data[Account])-ROW(Data[[#Headers],[Account]]))&gt;0,1))</f>
        <v>11</v>
      </c>
      <c r="N50" s="2">
        <f t="array" ref="N50">SUM(IF(FREQUENCY(IF((Data[KAM]=$C50)*(Data[Date]&gt;=N$4)*(Data[Date]&lt;EDATE(N$4,1))=1,MATCH(Data[Account],Data[Account],0)),ROW(Data[Account])-ROW(Data[[#Headers],[Account]]))&gt;0,1))</f>
        <v>10</v>
      </c>
      <c r="O50" s="2">
        <f t="array" ref="O50">SUM(IF(FREQUENCY(IF((Data[KAM]=$C50)*(Data[Date]&gt;=O$4)*(Data[Date]&lt;EDATE(O$4,1))=1,MATCH(Data[Account],Data[Account],0)),ROW(Data[Account])-ROW(Data[[#Headers],[Account]]))&gt;0,1))</f>
        <v>11</v>
      </c>
      <c r="P50" s="2">
        <f t="array" ref="P50">SUM(IF(FREQUENCY(IF((Data[KAM]=$C50)*(Data[Date]&gt;=P$4)*(Data[Date]&lt;EDATE(P$4,1))=1,MATCH(Data[Account],Data[Account],0)),ROW(Data[Account])-ROW(Data[[#Headers],[Account]]))&gt;0,1))</f>
        <v>10</v>
      </c>
      <c r="Q50" s="2">
        <f t="array" ref="Q50">SUM(IF(FREQUENCY(IF((Data[KAM]=$C50)*(Data[Date]&gt;=Q$4)*(Data[Date]&lt;EDATE(Q$4,1))=1,MATCH(Data[Account],Data[Account],0)),ROW(Data[Account])-ROW(Data[[#Headers],[Account]]))&gt;0,1))</f>
        <v>11</v>
      </c>
      <c r="R50" s="2">
        <f t="array" ref="R50">SUM(IF(FREQUENCY(IF((Data[KAM]=$C50)*(Data[Date]&gt;=R$4)*(Data[Date]&lt;EDATE(R$4,1))=1,MATCH(Data[Account],Data[Account],0)),ROW(Data[Account])-ROW(Data[[#Headers],[Account]]))&gt;0,1))</f>
        <v>10</v>
      </c>
      <c r="S50" s="2">
        <f t="array" ref="S50">SUM(IF(FREQUENCY(IF((Data[KAM]=$C50)*(Data[Date]&gt;=S$4)*(Data[Date]&lt;EDATE(S$4,1))=1,MATCH(Data[Account],Data[Account],0)),ROW(Data[Account])-ROW(Data[[#Headers],[Account]]))&gt;0,1))</f>
        <v>0</v>
      </c>
      <c r="T50" s="2">
        <f t="array" ref="T50">SUM(IF(FREQUENCY(IF((Data[KAM]=$C50)*(Data[Date]&gt;=T$4)*(Data[Date]&lt;EDATE(T$4,1))=1,MATCH(Data[Account],Data[Account],0)),ROW(Data[Account])-ROW(Data[[#Headers],[Account]]))&gt;0,1))</f>
        <v>0</v>
      </c>
      <c r="U50" s="2">
        <f t="array" ref="U50">SUM(IF(FREQUENCY(IF((Data[KAM]=$C50)*(Data[Date]&gt;=U$4)*(Data[Date]&lt;EDATE(U$4,1))=1,MATCH(Data[Account],Data[Account],0)),ROW(Data[Account])-ROW(Data[[#Headers],[Account]]))&gt;0,1))</f>
        <v>0</v>
      </c>
      <c r="V50" s="2">
        <f t="array" ref="V50">SUM(IF(FREQUENCY(IF((Data[KAM]=$C50)*(Data[Date]&gt;=V$4)*(Data[Date]&lt;EDATE(V$4,1))=1,MATCH(Data[Account],Data[Account],0)),ROW(Data[Account])-ROW(Data[[#Headers],[Account]]))&gt;0,1))</f>
        <v>0</v>
      </c>
      <c r="W50" s="2">
        <f t="array" ref="W50">SUM(IF(FREQUENCY(IF((Data[KAM]=$C50)*(Data[Date]&gt;=W$4)*(Data[Date]&lt;EDATE(W$4,1))=1,MATCH(Data[Account],Data[Account],0)),ROW(Data[Account])-ROW(Data[[#Headers],[Account]]))&gt;0,1))</f>
        <v>0</v>
      </c>
      <c r="X50" s="2">
        <f t="array" ref="X50">SUM(IF(FREQUENCY(IF((Data[KAM]=$C50)*(Data[Date]&gt;=X$4)*(Data[Date]&lt;EDATE(X$4,1))=1,MATCH(Data[Account],Data[Account],0)),ROW(Data[Account])-ROW(Data[[#Headers],[Account]]))&gt;0,1))</f>
        <v>0</v>
      </c>
      <c r="Y50" s="2">
        <f t="array" ref="Y50">SUM(IF(FREQUENCY(IF((Data[KAM]=$C50)*(Data[Date]&gt;=Y$4)*(Data[Date]&lt;EDATE(Y$4,1))=1,MATCH(Data[Account],Data[Account],0)),ROW(Data[Account])-ROW(Data[[#Headers],[Account]]))&gt;0,1))</f>
        <v>0</v>
      </c>
      <c r="Z50" s="2">
        <f t="array" ref="Z50">SUM(IF(FREQUENCY(IF((Data[KAM]=$C50)*(Data[Date]&gt;=Z$4)*(Data[Date]&lt;EDATE(Z$4,1))=1,MATCH(Data[Account],Data[Account],0)),ROW(Data[Account])-ROW(Data[[#Headers],[Account]]))&gt;0,1))</f>
        <v>0</v>
      </c>
      <c r="AA50" s="2">
        <f t="array" ref="AA50">SUM(IF(FREQUENCY(IF((Data[KAM]=$C50)*(Data[Date]&gt;=AA$4)*(Data[Date]&lt;EDATE(AA$4,1))=1,MATCH(Data[Account],Data[Account],0)),ROW(Data[Account])-ROW(Data[[#Headers],[Account]]))&gt;0,1))</f>
        <v>0</v>
      </c>
      <c r="AB50" s="2">
        <f t="array" ref="AB50">SUM(IF(FREQUENCY(IF((Data[KAM]=$C50)*(Data[Date]&gt;=AB$4)*(Data[Date]&lt;EDATE(AB$4,1))=1,MATCH(Data[Account],Data[Account],0)),ROW(Data[Account])-ROW(Data[[#Headers],[Account]]))&gt;0,1))</f>
        <v>0</v>
      </c>
    </row>
    <row r="51" spans="2:28" x14ac:dyDescent="0.25">
      <c r="B51" s="3">
        <f t="shared" si="37"/>
        <v>4</v>
      </c>
      <c r="C51" s="69" t="str">
        <f t="shared" si="37"/>
        <v>Marie</v>
      </c>
      <c r="D51" s="69"/>
      <c r="E51" s="2">
        <f t="array" ref="E51">SUM(IF(FREQUENCY(IF((Data[KAM]=$C51)*(Data[Date]&gt;=E$4)*(Data[Date]&lt;EDATE(E$4,1))=1,MATCH(Data[Account],Data[Account],0)),ROW(Data[Account])-ROW(Data[[#Headers],[Account]]))&gt;0,1))</f>
        <v>0</v>
      </c>
      <c r="F51" s="2">
        <f t="array" ref="F51">SUM(IF(FREQUENCY(IF((Data[KAM]=$C51)*(Data[Date]&gt;=F$4)*(Data[Date]&lt;EDATE(F$4,1))=1,MATCH(Data[Account],Data[Account],0)),ROW(Data[Account])-ROW(Data[[#Headers],[Account]]))&gt;0,1))</f>
        <v>3</v>
      </c>
      <c r="G51" s="2">
        <f t="array" ref="G51">SUM(IF(FREQUENCY(IF((Data[KAM]=$C51)*(Data[Date]&gt;=G$4)*(Data[Date]&lt;EDATE(G$4,1))=1,MATCH(Data[Account],Data[Account],0)),ROW(Data[Account])-ROW(Data[[#Headers],[Account]]))&gt;0,1))</f>
        <v>0</v>
      </c>
      <c r="H51" s="2">
        <f t="array" ref="H51">SUM(IF(FREQUENCY(IF((Data[KAM]=$C51)*(Data[Date]&gt;=H$4)*(Data[Date]&lt;EDATE(H$4,1))=1,MATCH(Data[Account],Data[Account],0)),ROW(Data[Account])-ROW(Data[[#Headers],[Account]]))&gt;0,1))</f>
        <v>0</v>
      </c>
      <c r="I51" s="2">
        <f t="array" ref="I51">SUM(IF(FREQUENCY(IF((Data[KAM]=$C51)*(Data[Date]&gt;=I$4)*(Data[Date]&lt;EDATE(I$4,1))=1,MATCH(Data[Account],Data[Account],0)),ROW(Data[Account])-ROW(Data[[#Headers],[Account]]))&gt;0,1))</f>
        <v>0</v>
      </c>
      <c r="J51" s="2">
        <f t="array" ref="J51">SUM(IF(FREQUENCY(IF((Data[KAM]=$C51)*(Data[Date]&gt;=J$4)*(Data[Date]&lt;EDATE(J$4,1))=1,MATCH(Data[Account],Data[Account],0)),ROW(Data[Account])-ROW(Data[[#Headers],[Account]]))&gt;0,1))</f>
        <v>0</v>
      </c>
      <c r="K51" s="2">
        <f t="array" ref="K51">SUM(IF(FREQUENCY(IF((Data[KAM]=$C51)*(Data[Date]&gt;=K$4)*(Data[Date]&lt;EDATE(K$4,1))=1,MATCH(Data[Account],Data[Account],0)),ROW(Data[Account])-ROW(Data[[#Headers],[Account]]))&gt;0,1))</f>
        <v>0</v>
      </c>
      <c r="L51" s="2">
        <f t="array" ref="L51">SUM(IF(FREQUENCY(IF((Data[KAM]=$C51)*(Data[Date]&gt;=L$4)*(Data[Date]&lt;EDATE(L$4,1))=1,MATCH(Data[Account],Data[Account],0)),ROW(Data[Account])-ROW(Data[[#Headers],[Account]]))&gt;0,1))</f>
        <v>0</v>
      </c>
      <c r="M51" s="2">
        <f t="array" ref="M51">SUM(IF(FREQUENCY(IF((Data[KAM]=$C51)*(Data[Date]&gt;=M$4)*(Data[Date]&lt;EDATE(M$4,1))=1,MATCH(Data[Account],Data[Account],0)),ROW(Data[Account])-ROW(Data[[#Headers],[Account]]))&gt;0,1))</f>
        <v>0</v>
      </c>
      <c r="N51" s="2">
        <f t="array" ref="N51">SUM(IF(FREQUENCY(IF((Data[KAM]=$C51)*(Data[Date]&gt;=N$4)*(Data[Date]&lt;EDATE(N$4,1))=1,MATCH(Data[Account],Data[Account],0)),ROW(Data[Account])-ROW(Data[[#Headers],[Account]]))&gt;0,1))</f>
        <v>0</v>
      </c>
      <c r="O51" s="2">
        <f t="array" ref="O51">SUM(IF(FREQUENCY(IF((Data[KAM]=$C51)*(Data[Date]&gt;=O$4)*(Data[Date]&lt;EDATE(O$4,1))=1,MATCH(Data[Account],Data[Account],0)),ROW(Data[Account])-ROW(Data[[#Headers],[Account]]))&gt;0,1))</f>
        <v>0</v>
      </c>
      <c r="P51" s="2">
        <f t="array" ref="P51">SUM(IF(FREQUENCY(IF((Data[KAM]=$C51)*(Data[Date]&gt;=P$4)*(Data[Date]&lt;EDATE(P$4,1))=1,MATCH(Data[Account],Data[Account],0)),ROW(Data[Account])-ROW(Data[[#Headers],[Account]]))&gt;0,1))</f>
        <v>0</v>
      </c>
      <c r="Q51" s="2">
        <f t="array" ref="Q51">SUM(IF(FREQUENCY(IF((Data[KAM]=$C51)*(Data[Date]&gt;=Q$4)*(Data[Date]&lt;EDATE(Q$4,1))=1,MATCH(Data[Account],Data[Account],0)),ROW(Data[Account])-ROW(Data[[#Headers],[Account]]))&gt;0,1))</f>
        <v>0</v>
      </c>
      <c r="R51" s="2">
        <f t="array" ref="R51">SUM(IF(FREQUENCY(IF((Data[KAM]=$C51)*(Data[Date]&gt;=R$4)*(Data[Date]&lt;EDATE(R$4,1))=1,MATCH(Data[Account],Data[Account],0)),ROW(Data[Account])-ROW(Data[[#Headers],[Account]]))&gt;0,1))</f>
        <v>0</v>
      </c>
      <c r="S51" s="2">
        <f t="array" ref="S51">SUM(IF(FREQUENCY(IF((Data[KAM]=$C51)*(Data[Date]&gt;=S$4)*(Data[Date]&lt;EDATE(S$4,1))=1,MATCH(Data[Account],Data[Account],0)),ROW(Data[Account])-ROW(Data[[#Headers],[Account]]))&gt;0,1))</f>
        <v>0</v>
      </c>
      <c r="T51" s="2">
        <f t="array" ref="T51">SUM(IF(FREQUENCY(IF((Data[KAM]=$C51)*(Data[Date]&gt;=T$4)*(Data[Date]&lt;EDATE(T$4,1))=1,MATCH(Data[Account],Data[Account],0)),ROW(Data[Account])-ROW(Data[[#Headers],[Account]]))&gt;0,1))</f>
        <v>0</v>
      </c>
      <c r="U51" s="2">
        <f t="array" ref="U51">SUM(IF(FREQUENCY(IF((Data[KAM]=$C51)*(Data[Date]&gt;=U$4)*(Data[Date]&lt;EDATE(U$4,1))=1,MATCH(Data[Account],Data[Account],0)),ROW(Data[Account])-ROW(Data[[#Headers],[Account]]))&gt;0,1))</f>
        <v>0</v>
      </c>
      <c r="V51" s="2">
        <f t="array" ref="V51">SUM(IF(FREQUENCY(IF((Data[KAM]=$C51)*(Data[Date]&gt;=V$4)*(Data[Date]&lt;EDATE(V$4,1))=1,MATCH(Data[Account],Data[Account],0)),ROW(Data[Account])-ROW(Data[[#Headers],[Account]]))&gt;0,1))</f>
        <v>0</v>
      </c>
      <c r="W51" s="2">
        <f t="array" ref="W51">SUM(IF(FREQUENCY(IF((Data[KAM]=$C51)*(Data[Date]&gt;=W$4)*(Data[Date]&lt;EDATE(W$4,1))=1,MATCH(Data[Account],Data[Account],0)),ROW(Data[Account])-ROW(Data[[#Headers],[Account]]))&gt;0,1))</f>
        <v>0</v>
      </c>
      <c r="X51" s="2">
        <f t="array" ref="X51">SUM(IF(FREQUENCY(IF((Data[KAM]=$C51)*(Data[Date]&gt;=X$4)*(Data[Date]&lt;EDATE(X$4,1))=1,MATCH(Data[Account],Data[Account],0)),ROW(Data[Account])-ROW(Data[[#Headers],[Account]]))&gt;0,1))</f>
        <v>0</v>
      </c>
      <c r="Y51" s="2">
        <f t="array" ref="Y51">SUM(IF(FREQUENCY(IF((Data[KAM]=$C51)*(Data[Date]&gt;=Y$4)*(Data[Date]&lt;EDATE(Y$4,1))=1,MATCH(Data[Account],Data[Account],0)),ROW(Data[Account])-ROW(Data[[#Headers],[Account]]))&gt;0,1))</f>
        <v>0</v>
      </c>
      <c r="Z51" s="2">
        <f t="array" ref="Z51">SUM(IF(FREQUENCY(IF((Data[KAM]=$C51)*(Data[Date]&gt;=Z$4)*(Data[Date]&lt;EDATE(Z$4,1))=1,MATCH(Data[Account],Data[Account],0)),ROW(Data[Account])-ROW(Data[[#Headers],[Account]]))&gt;0,1))</f>
        <v>0</v>
      </c>
      <c r="AA51" s="2">
        <f t="array" ref="AA51">SUM(IF(FREQUENCY(IF((Data[KAM]=$C51)*(Data[Date]&gt;=AA$4)*(Data[Date]&lt;EDATE(AA$4,1))=1,MATCH(Data[Account],Data[Account],0)),ROW(Data[Account])-ROW(Data[[#Headers],[Account]]))&gt;0,1))</f>
        <v>0</v>
      </c>
      <c r="AB51" s="2">
        <f t="array" ref="AB51">SUM(IF(FREQUENCY(IF((Data[KAM]=$C51)*(Data[Date]&gt;=AB$4)*(Data[Date]&lt;EDATE(AB$4,1))=1,MATCH(Data[Account],Data[Account],0)),ROW(Data[Account])-ROW(Data[[#Headers],[Account]]))&gt;0,1))</f>
        <v>0</v>
      </c>
    </row>
    <row r="52" spans="2:28" x14ac:dyDescent="0.25">
      <c r="B52" s="3">
        <f t="shared" si="37"/>
        <v>5</v>
      </c>
      <c r="C52" s="69" t="str">
        <f t="shared" si="37"/>
        <v>Amy</v>
      </c>
      <c r="D52" s="69"/>
      <c r="E52" s="2">
        <f t="array" ref="E52">SUM(IF(FREQUENCY(IF((Data[KAM]=$C52)*(Data[Date]&gt;=E$4)*(Data[Date]&lt;EDATE(E$4,1))=1,MATCH(Data[Account],Data[Account],0)),ROW(Data[Account])-ROW(Data[[#Headers],[Account]]))&gt;0,1))</f>
        <v>0</v>
      </c>
      <c r="F52" s="2">
        <f t="array" ref="F52">SUM(IF(FREQUENCY(IF((Data[KAM]=$C52)*(Data[Date]&gt;=F$4)*(Data[Date]&lt;EDATE(F$4,1))=1,MATCH(Data[Account],Data[Account],0)),ROW(Data[Account])-ROW(Data[[#Headers],[Account]]))&gt;0,1))</f>
        <v>0</v>
      </c>
      <c r="G52" s="2">
        <f t="array" ref="G52">SUM(IF(FREQUENCY(IF((Data[KAM]=$C52)*(Data[Date]&gt;=G$4)*(Data[Date]&lt;EDATE(G$4,1))=1,MATCH(Data[Account],Data[Account],0)),ROW(Data[Account])-ROW(Data[[#Headers],[Account]]))&gt;0,1))</f>
        <v>0</v>
      </c>
      <c r="H52" s="2">
        <f t="array" ref="H52">SUM(IF(FREQUENCY(IF((Data[KAM]=$C52)*(Data[Date]&gt;=H$4)*(Data[Date]&lt;EDATE(H$4,1))=1,MATCH(Data[Account],Data[Account],0)),ROW(Data[Account])-ROW(Data[[#Headers],[Account]]))&gt;0,1))</f>
        <v>1</v>
      </c>
      <c r="I52" s="2">
        <f t="array" ref="I52">SUM(IF(FREQUENCY(IF((Data[KAM]=$C52)*(Data[Date]&gt;=I$4)*(Data[Date]&lt;EDATE(I$4,1))=1,MATCH(Data[Account],Data[Account],0)),ROW(Data[Account])-ROW(Data[[#Headers],[Account]]))&gt;0,1))</f>
        <v>5</v>
      </c>
      <c r="J52" s="2">
        <f t="array" ref="J52">SUM(IF(FREQUENCY(IF((Data[KAM]=$C52)*(Data[Date]&gt;=J$4)*(Data[Date]&lt;EDATE(J$4,1))=1,MATCH(Data[Account],Data[Account],0)),ROW(Data[Account])-ROW(Data[[#Headers],[Account]]))&gt;0,1))</f>
        <v>14</v>
      </c>
      <c r="K52" s="2">
        <f t="array" ref="K52">SUM(IF(FREQUENCY(IF((Data[KAM]=$C52)*(Data[Date]&gt;=K$4)*(Data[Date]&lt;EDATE(K$4,1))=1,MATCH(Data[Account],Data[Account],0)),ROW(Data[Account])-ROW(Data[[#Headers],[Account]]))&gt;0,1))</f>
        <v>16</v>
      </c>
      <c r="L52" s="2">
        <f t="array" ref="L52">SUM(IF(FREQUENCY(IF((Data[KAM]=$C52)*(Data[Date]&gt;=L$4)*(Data[Date]&lt;EDATE(L$4,1))=1,MATCH(Data[Account],Data[Account],0)),ROW(Data[Account])-ROW(Data[[#Headers],[Account]]))&gt;0,1))</f>
        <v>22</v>
      </c>
      <c r="M52" s="2">
        <f t="array" ref="M52">SUM(IF(FREQUENCY(IF((Data[KAM]=$C52)*(Data[Date]&gt;=M$4)*(Data[Date]&lt;EDATE(M$4,1))=1,MATCH(Data[Account],Data[Account],0)),ROW(Data[Account])-ROW(Data[[#Headers],[Account]]))&gt;0,1))</f>
        <v>0</v>
      </c>
      <c r="N52" s="2">
        <f t="array" ref="N52">SUM(IF(FREQUENCY(IF((Data[KAM]=$C52)*(Data[Date]&gt;=N$4)*(Data[Date]&lt;EDATE(N$4,1))=1,MATCH(Data[Account],Data[Account],0)),ROW(Data[Account])-ROW(Data[[#Headers],[Account]]))&gt;0,1))</f>
        <v>0</v>
      </c>
      <c r="O52" s="2">
        <f t="array" ref="O52">SUM(IF(FREQUENCY(IF((Data[KAM]=$C52)*(Data[Date]&gt;=O$4)*(Data[Date]&lt;EDATE(O$4,1))=1,MATCH(Data[Account],Data[Account],0)),ROW(Data[Account])-ROW(Data[[#Headers],[Account]]))&gt;0,1))</f>
        <v>0</v>
      </c>
      <c r="P52" s="2">
        <f t="array" ref="P52">SUM(IF(FREQUENCY(IF((Data[KAM]=$C52)*(Data[Date]&gt;=P$4)*(Data[Date]&lt;EDATE(P$4,1))=1,MATCH(Data[Account],Data[Account],0)),ROW(Data[Account])-ROW(Data[[#Headers],[Account]]))&gt;0,1))</f>
        <v>0</v>
      </c>
      <c r="Q52" s="2">
        <f t="array" ref="Q52">SUM(IF(FREQUENCY(IF((Data[KAM]=$C52)*(Data[Date]&gt;=Q$4)*(Data[Date]&lt;EDATE(Q$4,1))=1,MATCH(Data[Account],Data[Account],0)),ROW(Data[Account])-ROW(Data[[#Headers],[Account]]))&gt;0,1))</f>
        <v>0</v>
      </c>
      <c r="R52" s="2">
        <f t="array" ref="R52">SUM(IF(FREQUENCY(IF((Data[KAM]=$C52)*(Data[Date]&gt;=R$4)*(Data[Date]&lt;EDATE(R$4,1))=1,MATCH(Data[Account],Data[Account],0)),ROW(Data[Account])-ROW(Data[[#Headers],[Account]]))&gt;0,1))</f>
        <v>0</v>
      </c>
      <c r="S52" s="2">
        <f t="array" ref="S52">SUM(IF(FREQUENCY(IF((Data[KAM]=$C52)*(Data[Date]&gt;=S$4)*(Data[Date]&lt;EDATE(S$4,1))=1,MATCH(Data[Account],Data[Account],0)),ROW(Data[Account])-ROW(Data[[#Headers],[Account]]))&gt;0,1))</f>
        <v>0</v>
      </c>
      <c r="T52" s="2">
        <f t="array" ref="T52">SUM(IF(FREQUENCY(IF((Data[KAM]=$C52)*(Data[Date]&gt;=T$4)*(Data[Date]&lt;EDATE(T$4,1))=1,MATCH(Data[Account],Data[Account],0)),ROW(Data[Account])-ROW(Data[[#Headers],[Account]]))&gt;0,1))</f>
        <v>0</v>
      </c>
      <c r="U52" s="2">
        <f t="array" ref="U52">SUM(IF(FREQUENCY(IF((Data[KAM]=$C52)*(Data[Date]&gt;=U$4)*(Data[Date]&lt;EDATE(U$4,1))=1,MATCH(Data[Account],Data[Account],0)),ROW(Data[Account])-ROW(Data[[#Headers],[Account]]))&gt;0,1))</f>
        <v>0</v>
      </c>
      <c r="V52" s="2">
        <f t="array" ref="V52">SUM(IF(FREQUENCY(IF((Data[KAM]=$C52)*(Data[Date]&gt;=V$4)*(Data[Date]&lt;EDATE(V$4,1))=1,MATCH(Data[Account],Data[Account],0)),ROW(Data[Account])-ROW(Data[[#Headers],[Account]]))&gt;0,1))</f>
        <v>0</v>
      </c>
      <c r="W52" s="2">
        <f t="array" ref="W52">SUM(IF(FREQUENCY(IF((Data[KAM]=$C52)*(Data[Date]&gt;=W$4)*(Data[Date]&lt;EDATE(W$4,1))=1,MATCH(Data[Account],Data[Account],0)),ROW(Data[Account])-ROW(Data[[#Headers],[Account]]))&gt;0,1))</f>
        <v>0</v>
      </c>
      <c r="X52" s="2">
        <f t="array" ref="X52">SUM(IF(FREQUENCY(IF((Data[KAM]=$C52)*(Data[Date]&gt;=X$4)*(Data[Date]&lt;EDATE(X$4,1))=1,MATCH(Data[Account],Data[Account],0)),ROW(Data[Account])-ROW(Data[[#Headers],[Account]]))&gt;0,1))</f>
        <v>0</v>
      </c>
      <c r="Y52" s="2">
        <f t="array" ref="Y52">SUM(IF(FREQUENCY(IF((Data[KAM]=$C52)*(Data[Date]&gt;=Y$4)*(Data[Date]&lt;EDATE(Y$4,1))=1,MATCH(Data[Account],Data[Account],0)),ROW(Data[Account])-ROW(Data[[#Headers],[Account]]))&gt;0,1))</f>
        <v>0</v>
      </c>
      <c r="Z52" s="2">
        <f t="array" ref="Z52">SUM(IF(FREQUENCY(IF((Data[KAM]=$C52)*(Data[Date]&gt;=Z$4)*(Data[Date]&lt;EDATE(Z$4,1))=1,MATCH(Data[Account],Data[Account],0)),ROW(Data[Account])-ROW(Data[[#Headers],[Account]]))&gt;0,1))</f>
        <v>0</v>
      </c>
      <c r="AA52" s="2">
        <f t="array" ref="AA52">SUM(IF(FREQUENCY(IF((Data[KAM]=$C52)*(Data[Date]&gt;=AA$4)*(Data[Date]&lt;EDATE(AA$4,1))=1,MATCH(Data[Account],Data[Account],0)),ROW(Data[Account])-ROW(Data[[#Headers],[Account]]))&gt;0,1))</f>
        <v>0</v>
      </c>
      <c r="AB52" s="2">
        <f t="array" ref="AB52">SUM(IF(FREQUENCY(IF((Data[KAM]=$C52)*(Data[Date]&gt;=AB$4)*(Data[Date]&lt;EDATE(AB$4,1))=1,MATCH(Data[Account],Data[Account],0)),ROW(Data[Account])-ROW(Data[[#Headers],[Account]]))&gt;0,1))</f>
        <v>0</v>
      </c>
    </row>
    <row r="53" spans="2:28" x14ac:dyDescent="0.25">
      <c r="B53" s="3">
        <f t="shared" si="37"/>
        <v>6</v>
      </c>
      <c r="C53" s="69" t="str">
        <f t="shared" si="37"/>
        <v>David</v>
      </c>
      <c r="D53" s="69"/>
      <c r="E53" s="2">
        <f t="array" ref="E53">SUM(IF(FREQUENCY(IF((Data[KAM]=$C53)*(Data[Date]&gt;=E$4)*(Data[Date]&lt;EDATE(E$4,1))=1,MATCH(Data[Account],Data[Account],0)),ROW(Data[Account])-ROW(Data[[#Headers],[Account]]))&gt;0,1))</f>
        <v>0</v>
      </c>
      <c r="F53" s="2">
        <f t="array" ref="F53">SUM(IF(FREQUENCY(IF((Data[KAM]=$C53)*(Data[Date]&gt;=F$4)*(Data[Date]&lt;EDATE(F$4,1))=1,MATCH(Data[Account],Data[Account],0)),ROW(Data[Account])-ROW(Data[[#Headers],[Account]]))&gt;0,1))</f>
        <v>0</v>
      </c>
      <c r="G53" s="2">
        <f t="array" ref="G53">SUM(IF(FREQUENCY(IF((Data[KAM]=$C53)*(Data[Date]&gt;=G$4)*(Data[Date]&lt;EDATE(G$4,1))=1,MATCH(Data[Account],Data[Account],0)),ROW(Data[Account])-ROW(Data[[#Headers],[Account]]))&gt;0,1))</f>
        <v>0</v>
      </c>
      <c r="H53" s="2">
        <f t="array" ref="H53">SUM(IF(FREQUENCY(IF((Data[KAM]=$C53)*(Data[Date]&gt;=H$4)*(Data[Date]&lt;EDATE(H$4,1))=1,MATCH(Data[Account],Data[Account],0)),ROW(Data[Account])-ROW(Data[[#Headers],[Account]]))&gt;0,1))</f>
        <v>0</v>
      </c>
      <c r="I53" s="2">
        <f t="array" ref="I53">SUM(IF(FREQUENCY(IF((Data[KAM]=$C53)*(Data[Date]&gt;=I$4)*(Data[Date]&lt;EDATE(I$4,1))=1,MATCH(Data[Account],Data[Account],0)),ROW(Data[Account])-ROW(Data[[#Headers],[Account]]))&gt;0,1))</f>
        <v>0</v>
      </c>
      <c r="J53" s="2">
        <f t="array" ref="J53">SUM(IF(FREQUENCY(IF((Data[KAM]=$C53)*(Data[Date]&gt;=J$4)*(Data[Date]&lt;EDATE(J$4,1))=1,MATCH(Data[Account],Data[Account],0)),ROW(Data[Account])-ROW(Data[[#Headers],[Account]]))&gt;0,1))</f>
        <v>0</v>
      </c>
      <c r="K53" s="2">
        <f t="array" ref="K53">SUM(IF(FREQUENCY(IF((Data[KAM]=$C53)*(Data[Date]&gt;=K$4)*(Data[Date]&lt;EDATE(K$4,1))=1,MATCH(Data[Account],Data[Account],0)),ROW(Data[Account])-ROW(Data[[#Headers],[Account]]))&gt;0,1))</f>
        <v>0</v>
      </c>
      <c r="L53" s="2">
        <f t="array" ref="L53">SUM(IF(FREQUENCY(IF((Data[KAM]=$C53)*(Data[Date]&gt;=L$4)*(Data[Date]&lt;EDATE(L$4,1))=1,MATCH(Data[Account],Data[Account],0)),ROW(Data[Account])-ROW(Data[[#Headers],[Account]]))&gt;0,1))</f>
        <v>8</v>
      </c>
      <c r="M53" s="2">
        <f t="array" ref="M53">SUM(IF(FREQUENCY(IF((Data[KAM]=$C53)*(Data[Date]&gt;=M$4)*(Data[Date]&lt;EDATE(M$4,1))=1,MATCH(Data[Account],Data[Account],0)),ROW(Data[Account])-ROW(Data[[#Headers],[Account]]))&gt;0,1))</f>
        <v>17</v>
      </c>
      <c r="N53" s="2">
        <f t="array" ref="N53">SUM(IF(FREQUENCY(IF((Data[KAM]=$C53)*(Data[Date]&gt;=N$4)*(Data[Date]&lt;EDATE(N$4,1))=1,MATCH(Data[Account],Data[Account],0)),ROW(Data[Account])-ROW(Data[[#Headers],[Account]]))&gt;0,1))</f>
        <v>18</v>
      </c>
      <c r="O53" s="2">
        <f t="array" ref="O53">SUM(IF(FREQUENCY(IF((Data[KAM]=$C53)*(Data[Date]&gt;=O$4)*(Data[Date]&lt;EDATE(O$4,1))=1,MATCH(Data[Account],Data[Account],0)),ROW(Data[Account])-ROW(Data[[#Headers],[Account]]))&gt;0,1))</f>
        <v>16</v>
      </c>
      <c r="P53" s="2">
        <f t="array" ref="P53">SUM(IF(FREQUENCY(IF((Data[KAM]=$C53)*(Data[Date]&gt;=P$4)*(Data[Date]&lt;EDATE(P$4,1))=1,MATCH(Data[Account],Data[Account],0)),ROW(Data[Account])-ROW(Data[[#Headers],[Account]]))&gt;0,1))</f>
        <v>19</v>
      </c>
      <c r="Q53" s="2">
        <f t="array" ref="Q53">SUM(IF(FREQUENCY(IF((Data[KAM]=$C53)*(Data[Date]&gt;=Q$4)*(Data[Date]&lt;EDATE(Q$4,1))=1,MATCH(Data[Account],Data[Account],0)),ROW(Data[Account])-ROW(Data[[#Headers],[Account]]))&gt;0,1))</f>
        <v>17</v>
      </c>
      <c r="R53" s="2">
        <f t="array" ref="R53">SUM(IF(FREQUENCY(IF((Data[KAM]=$C53)*(Data[Date]&gt;=R$4)*(Data[Date]&lt;EDATE(R$4,1))=1,MATCH(Data[Account],Data[Account],0)),ROW(Data[Account])-ROW(Data[[#Headers],[Account]]))&gt;0,1))</f>
        <v>12</v>
      </c>
      <c r="S53" s="2">
        <f t="array" ref="S53">SUM(IF(FREQUENCY(IF((Data[KAM]=$C53)*(Data[Date]&gt;=S$4)*(Data[Date]&lt;EDATE(S$4,1))=1,MATCH(Data[Account],Data[Account],0)),ROW(Data[Account])-ROW(Data[[#Headers],[Account]]))&gt;0,1))</f>
        <v>0</v>
      </c>
      <c r="T53" s="2">
        <f t="array" ref="T53">SUM(IF(FREQUENCY(IF((Data[KAM]=$C53)*(Data[Date]&gt;=T$4)*(Data[Date]&lt;EDATE(T$4,1))=1,MATCH(Data[Account],Data[Account],0)),ROW(Data[Account])-ROW(Data[[#Headers],[Account]]))&gt;0,1))</f>
        <v>0</v>
      </c>
      <c r="U53" s="2">
        <f t="array" ref="U53">SUM(IF(FREQUENCY(IF((Data[KAM]=$C53)*(Data[Date]&gt;=U$4)*(Data[Date]&lt;EDATE(U$4,1))=1,MATCH(Data[Account],Data[Account],0)),ROW(Data[Account])-ROW(Data[[#Headers],[Account]]))&gt;0,1))</f>
        <v>0</v>
      </c>
      <c r="V53" s="2">
        <f t="array" ref="V53">SUM(IF(FREQUENCY(IF((Data[KAM]=$C53)*(Data[Date]&gt;=V$4)*(Data[Date]&lt;EDATE(V$4,1))=1,MATCH(Data[Account],Data[Account],0)),ROW(Data[Account])-ROW(Data[[#Headers],[Account]]))&gt;0,1))</f>
        <v>0</v>
      </c>
      <c r="W53" s="2">
        <f t="array" ref="W53">SUM(IF(FREQUENCY(IF((Data[KAM]=$C53)*(Data[Date]&gt;=W$4)*(Data[Date]&lt;EDATE(W$4,1))=1,MATCH(Data[Account],Data[Account],0)),ROW(Data[Account])-ROW(Data[[#Headers],[Account]]))&gt;0,1))</f>
        <v>0</v>
      </c>
      <c r="X53" s="2">
        <f t="array" ref="X53">SUM(IF(FREQUENCY(IF((Data[KAM]=$C53)*(Data[Date]&gt;=X$4)*(Data[Date]&lt;EDATE(X$4,1))=1,MATCH(Data[Account],Data[Account],0)),ROW(Data[Account])-ROW(Data[[#Headers],[Account]]))&gt;0,1))</f>
        <v>0</v>
      </c>
      <c r="Y53" s="2">
        <f t="array" ref="Y53">SUM(IF(FREQUENCY(IF((Data[KAM]=$C53)*(Data[Date]&gt;=Y$4)*(Data[Date]&lt;EDATE(Y$4,1))=1,MATCH(Data[Account],Data[Account],0)),ROW(Data[Account])-ROW(Data[[#Headers],[Account]]))&gt;0,1))</f>
        <v>0</v>
      </c>
      <c r="Z53" s="2">
        <f t="array" ref="Z53">SUM(IF(FREQUENCY(IF((Data[KAM]=$C53)*(Data[Date]&gt;=Z$4)*(Data[Date]&lt;EDATE(Z$4,1))=1,MATCH(Data[Account],Data[Account],0)),ROW(Data[Account])-ROW(Data[[#Headers],[Account]]))&gt;0,1))</f>
        <v>0</v>
      </c>
      <c r="AA53" s="2">
        <f t="array" ref="AA53">SUM(IF(FREQUENCY(IF((Data[KAM]=$C53)*(Data[Date]&gt;=AA$4)*(Data[Date]&lt;EDATE(AA$4,1))=1,MATCH(Data[Account],Data[Account],0)),ROW(Data[Account])-ROW(Data[[#Headers],[Account]]))&gt;0,1))</f>
        <v>0</v>
      </c>
      <c r="AB53" s="2">
        <f t="array" ref="AB53">SUM(IF(FREQUENCY(IF((Data[KAM]=$C53)*(Data[Date]&gt;=AB$4)*(Data[Date]&lt;EDATE(AB$4,1))=1,MATCH(Data[Account],Data[Account],0)),ROW(Data[Account])-ROW(Data[[#Headers],[Account]]))&gt;0,1))</f>
        <v>0</v>
      </c>
    </row>
    <row r="54" spans="2:28" x14ac:dyDescent="0.25">
      <c r="B54" s="3">
        <f t="shared" si="37"/>
        <v>7</v>
      </c>
      <c r="C54" s="69" t="str">
        <f t="shared" si="37"/>
        <v>Adam</v>
      </c>
      <c r="D54" s="69"/>
      <c r="E54" s="2">
        <f t="array" ref="E54">SUM(IF(FREQUENCY(IF((Data[KAM]=$C54)*(Data[Date]&gt;=E$4)*(Data[Date]&lt;EDATE(E$4,1))=1,MATCH(Data[Account],Data[Account],0)),ROW(Data[Account])-ROW(Data[[#Headers],[Account]]))&gt;0,1))</f>
        <v>0</v>
      </c>
      <c r="F54" s="2">
        <f t="array" ref="F54">SUM(IF(FREQUENCY(IF((Data[KAM]=$C54)*(Data[Date]&gt;=F$4)*(Data[Date]&lt;EDATE(F$4,1))=1,MATCH(Data[Account],Data[Account],0)),ROW(Data[Account])-ROW(Data[[#Headers],[Account]]))&gt;0,1))</f>
        <v>0</v>
      </c>
      <c r="G54" s="2">
        <f t="array" ref="G54">SUM(IF(FREQUENCY(IF((Data[KAM]=$C54)*(Data[Date]&gt;=G$4)*(Data[Date]&lt;EDATE(G$4,1))=1,MATCH(Data[Account],Data[Account],0)),ROW(Data[Account])-ROW(Data[[#Headers],[Account]]))&gt;0,1))</f>
        <v>0</v>
      </c>
      <c r="H54" s="2">
        <f t="array" ref="H54">SUM(IF(FREQUENCY(IF((Data[KAM]=$C54)*(Data[Date]&gt;=H$4)*(Data[Date]&lt;EDATE(H$4,1))=1,MATCH(Data[Account],Data[Account],0)),ROW(Data[Account])-ROW(Data[[#Headers],[Account]]))&gt;0,1))</f>
        <v>0</v>
      </c>
      <c r="I54" s="2">
        <f t="array" ref="I54">SUM(IF(FREQUENCY(IF((Data[KAM]=$C54)*(Data[Date]&gt;=I$4)*(Data[Date]&lt;EDATE(I$4,1))=1,MATCH(Data[Account],Data[Account],0)),ROW(Data[Account])-ROW(Data[[#Headers],[Account]]))&gt;0,1))</f>
        <v>0</v>
      </c>
      <c r="J54" s="2">
        <f t="array" ref="J54">SUM(IF(FREQUENCY(IF((Data[KAM]=$C54)*(Data[Date]&gt;=J$4)*(Data[Date]&lt;EDATE(J$4,1))=1,MATCH(Data[Account],Data[Account],0)),ROW(Data[Account])-ROW(Data[[#Headers],[Account]]))&gt;0,1))</f>
        <v>0</v>
      </c>
      <c r="K54" s="2">
        <f t="array" ref="K54">SUM(IF(FREQUENCY(IF((Data[KAM]=$C54)*(Data[Date]&gt;=K$4)*(Data[Date]&lt;EDATE(K$4,1))=1,MATCH(Data[Account],Data[Account],0)),ROW(Data[Account])-ROW(Data[[#Headers],[Account]]))&gt;0,1))</f>
        <v>0</v>
      </c>
      <c r="L54" s="2">
        <f t="array" ref="L54">SUM(IF(FREQUENCY(IF((Data[KAM]=$C54)*(Data[Date]&gt;=L$4)*(Data[Date]&lt;EDATE(L$4,1))=1,MATCH(Data[Account],Data[Account],0)),ROW(Data[Account])-ROW(Data[[#Headers],[Account]]))&gt;0,1))</f>
        <v>0</v>
      </c>
      <c r="M54" s="2">
        <f t="array" ref="M54">SUM(IF(FREQUENCY(IF((Data[KAM]=$C54)*(Data[Date]&gt;=M$4)*(Data[Date]&lt;EDATE(M$4,1))=1,MATCH(Data[Account],Data[Account],0)),ROW(Data[Account])-ROW(Data[[#Headers],[Account]]))&gt;0,1))</f>
        <v>0</v>
      </c>
      <c r="N54" s="2">
        <f t="array" ref="N54">SUM(IF(FREQUENCY(IF((Data[KAM]=$C54)*(Data[Date]&gt;=N$4)*(Data[Date]&lt;EDATE(N$4,1))=1,MATCH(Data[Account],Data[Account],0)),ROW(Data[Account])-ROW(Data[[#Headers],[Account]]))&gt;0,1))</f>
        <v>2</v>
      </c>
      <c r="O54" s="2">
        <f t="array" ref="O54">SUM(IF(FREQUENCY(IF((Data[KAM]=$C54)*(Data[Date]&gt;=O$4)*(Data[Date]&lt;EDATE(O$4,1))=1,MATCH(Data[Account],Data[Account],0)),ROW(Data[Account])-ROW(Data[[#Headers],[Account]]))&gt;0,1))</f>
        <v>1</v>
      </c>
      <c r="P54" s="2">
        <f t="array" ref="P54">SUM(IF(FREQUENCY(IF((Data[KAM]=$C54)*(Data[Date]&gt;=P$4)*(Data[Date]&lt;EDATE(P$4,1))=1,MATCH(Data[Account],Data[Account],0)),ROW(Data[Account])-ROW(Data[[#Headers],[Account]]))&gt;0,1))</f>
        <v>2</v>
      </c>
      <c r="Q54" s="2">
        <f t="array" ref="Q54">SUM(IF(FREQUENCY(IF((Data[KAM]=$C54)*(Data[Date]&gt;=Q$4)*(Data[Date]&lt;EDATE(Q$4,1))=1,MATCH(Data[Account],Data[Account],0)),ROW(Data[Account])-ROW(Data[[#Headers],[Account]]))&gt;0,1))</f>
        <v>2</v>
      </c>
      <c r="R54" s="2">
        <f t="array" ref="R54">SUM(IF(FREQUENCY(IF((Data[KAM]=$C54)*(Data[Date]&gt;=R$4)*(Data[Date]&lt;EDATE(R$4,1))=1,MATCH(Data[Account],Data[Account],0)),ROW(Data[Account])-ROW(Data[[#Headers],[Account]]))&gt;0,1))</f>
        <v>2</v>
      </c>
      <c r="S54" s="2">
        <f t="array" ref="S54">SUM(IF(FREQUENCY(IF((Data[KAM]=$C54)*(Data[Date]&gt;=S$4)*(Data[Date]&lt;EDATE(S$4,1))=1,MATCH(Data[Account],Data[Account],0)),ROW(Data[Account])-ROW(Data[[#Headers],[Account]]))&gt;0,1))</f>
        <v>0</v>
      </c>
      <c r="T54" s="2">
        <f t="array" ref="T54">SUM(IF(FREQUENCY(IF((Data[KAM]=$C54)*(Data[Date]&gt;=T$4)*(Data[Date]&lt;EDATE(T$4,1))=1,MATCH(Data[Account],Data[Account],0)),ROW(Data[Account])-ROW(Data[[#Headers],[Account]]))&gt;0,1))</f>
        <v>0</v>
      </c>
      <c r="U54" s="2">
        <f t="array" ref="U54">SUM(IF(FREQUENCY(IF((Data[KAM]=$C54)*(Data[Date]&gt;=U$4)*(Data[Date]&lt;EDATE(U$4,1))=1,MATCH(Data[Account],Data[Account],0)),ROW(Data[Account])-ROW(Data[[#Headers],[Account]]))&gt;0,1))</f>
        <v>0</v>
      </c>
      <c r="V54" s="2">
        <f t="array" ref="V54">SUM(IF(FREQUENCY(IF((Data[KAM]=$C54)*(Data[Date]&gt;=V$4)*(Data[Date]&lt;EDATE(V$4,1))=1,MATCH(Data[Account],Data[Account],0)),ROW(Data[Account])-ROW(Data[[#Headers],[Account]]))&gt;0,1))</f>
        <v>0</v>
      </c>
      <c r="W54" s="2">
        <f t="array" ref="W54">SUM(IF(FREQUENCY(IF((Data[KAM]=$C54)*(Data[Date]&gt;=W$4)*(Data[Date]&lt;EDATE(W$4,1))=1,MATCH(Data[Account],Data[Account],0)),ROW(Data[Account])-ROW(Data[[#Headers],[Account]]))&gt;0,1))</f>
        <v>0</v>
      </c>
      <c r="X54" s="2">
        <f t="array" ref="X54">SUM(IF(FREQUENCY(IF((Data[KAM]=$C54)*(Data[Date]&gt;=X$4)*(Data[Date]&lt;EDATE(X$4,1))=1,MATCH(Data[Account],Data[Account],0)),ROW(Data[Account])-ROW(Data[[#Headers],[Account]]))&gt;0,1))</f>
        <v>0</v>
      </c>
      <c r="Y54" s="2">
        <f t="array" ref="Y54">SUM(IF(FREQUENCY(IF((Data[KAM]=$C54)*(Data[Date]&gt;=Y$4)*(Data[Date]&lt;EDATE(Y$4,1))=1,MATCH(Data[Account],Data[Account],0)),ROW(Data[Account])-ROW(Data[[#Headers],[Account]]))&gt;0,1))</f>
        <v>0</v>
      </c>
      <c r="Z54" s="2">
        <f t="array" ref="Z54">SUM(IF(FREQUENCY(IF((Data[KAM]=$C54)*(Data[Date]&gt;=Z$4)*(Data[Date]&lt;EDATE(Z$4,1))=1,MATCH(Data[Account],Data[Account],0)),ROW(Data[Account])-ROW(Data[[#Headers],[Account]]))&gt;0,1))</f>
        <v>0</v>
      </c>
      <c r="AA54" s="2">
        <f t="array" ref="AA54">SUM(IF(FREQUENCY(IF((Data[KAM]=$C54)*(Data[Date]&gt;=AA$4)*(Data[Date]&lt;EDATE(AA$4,1))=1,MATCH(Data[Account],Data[Account],0)),ROW(Data[Account])-ROW(Data[[#Headers],[Account]]))&gt;0,1))</f>
        <v>0</v>
      </c>
      <c r="AB54" s="2">
        <f t="array" ref="AB54">SUM(IF(FREQUENCY(IF((Data[KAM]=$C54)*(Data[Date]&gt;=AB$4)*(Data[Date]&lt;EDATE(AB$4,1))=1,MATCH(Data[Account],Data[Account],0)),ROW(Data[Account])-ROW(Data[[#Headers],[Account]]))&gt;0,1))</f>
        <v>0</v>
      </c>
    </row>
    <row r="55" spans="2:28" x14ac:dyDescent="0.25">
      <c r="B55" s="3">
        <f t="shared" si="37"/>
        <v>8</v>
      </c>
      <c r="C55" s="69" t="str">
        <f t="shared" si="37"/>
        <v>Wasi</v>
      </c>
      <c r="D55" s="69"/>
      <c r="E55" s="2">
        <f t="array" ref="E55">SUM(IF(FREQUENCY(IF((Data[KAM]=$C55)*(Data[Date]&gt;=E$4)*(Data[Date]&lt;EDATE(E$4,1))=1,MATCH(Data[Account],Data[Account],0)),ROW(Data[Account])-ROW(Data[[#Headers],[Account]]))&gt;0,1))</f>
        <v>0</v>
      </c>
      <c r="F55" s="2">
        <f t="array" ref="F55">SUM(IF(FREQUENCY(IF((Data[KAM]=$C55)*(Data[Date]&gt;=F$4)*(Data[Date]&lt;EDATE(F$4,1))=1,MATCH(Data[Account],Data[Account],0)),ROW(Data[Account])-ROW(Data[[#Headers],[Account]]))&gt;0,1))</f>
        <v>0</v>
      </c>
      <c r="G55" s="2">
        <f t="array" ref="G55">SUM(IF(FREQUENCY(IF((Data[KAM]=$C55)*(Data[Date]&gt;=G$4)*(Data[Date]&lt;EDATE(G$4,1))=1,MATCH(Data[Account],Data[Account],0)),ROW(Data[Account])-ROW(Data[[#Headers],[Account]]))&gt;0,1))</f>
        <v>0</v>
      </c>
      <c r="H55" s="2">
        <f t="array" ref="H55">SUM(IF(FREQUENCY(IF((Data[KAM]=$C55)*(Data[Date]&gt;=H$4)*(Data[Date]&lt;EDATE(H$4,1))=1,MATCH(Data[Account],Data[Account],0)),ROW(Data[Account])-ROW(Data[[#Headers],[Account]]))&gt;0,1))</f>
        <v>0</v>
      </c>
      <c r="I55" s="2">
        <f t="array" ref="I55">SUM(IF(FREQUENCY(IF((Data[KAM]=$C55)*(Data[Date]&gt;=I$4)*(Data[Date]&lt;EDATE(I$4,1))=1,MATCH(Data[Account],Data[Account],0)),ROW(Data[Account])-ROW(Data[[#Headers],[Account]]))&gt;0,1))</f>
        <v>0</v>
      </c>
      <c r="J55" s="2">
        <f t="array" ref="J55">SUM(IF(FREQUENCY(IF((Data[KAM]=$C55)*(Data[Date]&gt;=J$4)*(Data[Date]&lt;EDATE(J$4,1))=1,MATCH(Data[Account],Data[Account],0)),ROW(Data[Account])-ROW(Data[[#Headers],[Account]]))&gt;0,1))</f>
        <v>0</v>
      </c>
      <c r="K55" s="2">
        <f t="array" ref="K55">SUM(IF(FREQUENCY(IF((Data[KAM]=$C55)*(Data[Date]&gt;=K$4)*(Data[Date]&lt;EDATE(K$4,1))=1,MATCH(Data[Account],Data[Account],0)),ROW(Data[Account])-ROW(Data[[#Headers],[Account]]))&gt;0,1))</f>
        <v>0</v>
      </c>
      <c r="L55" s="2">
        <f t="array" ref="L55">SUM(IF(FREQUENCY(IF((Data[KAM]=$C55)*(Data[Date]&gt;=L$4)*(Data[Date]&lt;EDATE(L$4,1))=1,MATCH(Data[Account],Data[Account],0)),ROW(Data[Account])-ROW(Data[[#Headers],[Account]]))&gt;0,1))</f>
        <v>0</v>
      </c>
      <c r="M55" s="2">
        <f t="array" ref="M55">SUM(IF(FREQUENCY(IF((Data[KAM]=$C55)*(Data[Date]&gt;=M$4)*(Data[Date]&lt;EDATE(M$4,1))=1,MATCH(Data[Account],Data[Account],0)),ROW(Data[Account])-ROW(Data[[#Headers],[Account]]))&gt;0,1))</f>
        <v>0</v>
      </c>
      <c r="N55" s="2">
        <f t="array" ref="N55">SUM(IF(FREQUENCY(IF((Data[KAM]=$C55)*(Data[Date]&gt;=N$4)*(Data[Date]&lt;EDATE(N$4,1))=1,MATCH(Data[Account],Data[Account],0)),ROW(Data[Account])-ROW(Data[[#Headers],[Account]]))&gt;0,1))</f>
        <v>0</v>
      </c>
      <c r="O55" s="2">
        <f t="array" ref="O55">SUM(IF(FREQUENCY(IF((Data[KAM]=$C55)*(Data[Date]&gt;=O$4)*(Data[Date]&lt;EDATE(O$4,1))=1,MATCH(Data[Account],Data[Account],0)),ROW(Data[Account])-ROW(Data[[#Headers],[Account]]))&gt;0,1))</f>
        <v>0</v>
      </c>
      <c r="P55" s="2">
        <f t="array" ref="P55">SUM(IF(FREQUENCY(IF((Data[KAM]=$C55)*(Data[Date]&gt;=P$4)*(Data[Date]&lt;EDATE(P$4,1))=1,MATCH(Data[Account],Data[Account],0)),ROW(Data[Account])-ROW(Data[[#Headers],[Account]]))&gt;0,1))</f>
        <v>1</v>
      </c>
      <c r="Q55" s="2">
        <f t="array" ref="Q55">SUM(IF(FREQUENCY(IF((Data[KAM]=$C55)*(Data[Date]&gt;=Q$4)*(Data[Date]&lt;EDATE(Q$4,1))=1,MATCH(Data[Account],Data[Account],0)),ROW(Data[Account])-ROW(Data[[#Headers],[Account]]))&gt;0,1))</f>
        <v>2</v>
      </c>
      <c r="R55" s="2">
        <f t="array" ref="R55">SUM(IF(FREQUENCY(IF((Data[KAM]=$C55)*(Data[Date]&gt;=R$4)*(Data[Date]&lt;EDATE(R$4,1))=1,MATCH(Data[Account],Data[Account],0)),ROW(Data[Account])-ROW(Data[[#Headers],[Account]]))&gt;0,1))</f>
        <v>6</v>
      </c>
      <c r="S55" s="2">
        <f t="array" ref="S55">SUM(IF(FREQUENCY(IF((Data[KAM]=$C55)*(Data[Date]&gt;=S$4)*(Data[Date]&lt;EDATE(S$4,1))=1,MATCH(Data[Account],Data[Account],0)),ROW(Data[Account])-ROW(Data[[#Headers],[Account]]))&gt;0,1))</f>
        <v>23</v>
      </c>
      <c r="T55" s="2">
        <f t="array" ref="T55">SUM(IF(FREQUENCY(IF((Data[KAM]=$C55)*(Data[Date]&gt;=T$4)*(Data[Date]&lt;EDATE(T$4,1))=1,MATCH(Data[Account],Data[Account],0)),ROW(Data[Account])-ROW(Data[[#Headers],[Account]]))&gt;0,1))</f>
        <v>17</v>
      </c>
      <c r="U55" s="2">
        <f t="array" ref="U55">SUM(IF(FREQUENCY(IF((Data[KAM]=$C55)*(Data[Date]&gt;=U$4)*(Data[Date]&lt;EDATE(U$4,1))=1,MATCH(Data[Account],Data[Account],0)),ROW(Data[Account])-ROW(Data[[#Headers],[Account]]))&gt;0,1))</f>
        <v>17</v>
      </c>
      <c r="V55" s="2">
        <f t="array" ref="V55">SUM(IF(FREQUENCY(IF((Data[KAM]=$C55)*(Data[Date]&gt;=V$4)*(Data[Date]&lt;EDATE(V$4,1))=1,MATCH(Data[Account],Data[Account],0)),ROW(Data[Account])-ROW(Data[[#Headers],[Account]]))&gt;0,1))</f>
        <v>24</v>
      </c>
      <c r="W55" s="2">
        <f t="array" ref="W55">SUM(IF(FREQUENCY(IF((Data[KAM]=$C55)*(Data[Date]&gt;=W$4)*(Data[Date]&lt;EDATE(W$4,1))=1,MATCH(Data[Account],Data[Account],0)),ROW(Data[Account])-ROW(Data[[#Headers],[Account]]))&gt;0,1))</f>
        <v>28</v>
      </c>
      <c r="X55" s="2">
        <f t="array" ref="X55">SUM(IF(FREQUENCY(IF((Data[KAM]=$C55)*(Data[Date]&gt;=X$4)*(Data[Date]&lt;EDATE(X$4,1))=1,MATCH(Data[Account],Data[Account],0)),ROW(Data[Account])-ROW(Data[[#Headers],[Account]]))&gt;0,1))</f>
        <v>28</v>
      </c>
      <c r="Y55" s="2">
        <f t="array" ref="Y55">SUM(IF(FREQUENCY(IF((Data[KAM]=$C55)*(Data[Date]&gt;=Y$4)*(Data[Date]&lt;EDATE(Y$4,1))=1,MATCH(Data[Account],Data[Account],0)),ROW(Data[Account])-ROW(Data[[#Headers],[Account]]))&gt;0,1))</f>
        <v>21</v>
      </c>
      <c r="Z55" s="2">
        <f t="array" ref="Z55">SUM(IF(FREQUENCY(IF((Data[KAM]=$C55)*(Data[Date]&gt;=Z$4)*(Data[Date]&lt;EDATE(Z$4,1))=1,MATCH(Data[Account],Data[Account],0)),ROW(Data[Account])-ROW(Data[[#Headers],[Account]]))&gt;0,1))</f>
        <v>0</v>
      </c>
      <c r="AA55" s="2">
        <f t="array" ref="AA55">SUM(IF(FREQUENCY(IF((Data[KAM]=$C55)*(Data[Date]&gt;=AA$4)*(Data[Date]&lt;EDATE(AA$4,1))=1,MATCH(Data[Account],Data[Account],0)),ROW(Data[Account])-ROW(Data[[#Headers],[Account]]))&gt;0,1))</f>
        <v>0</v>
      </c>
      <c r="AB55" s="2">
        <f t="array" ref="AB55">SUM(IF(FREQUENCY(IF((Data[KAM]=$C55)*(Data[Date]&gt;=AB$4)*(Data[Date]&lt;EDATE(AB$4,1))=1,MATCH(Data[Account],Data[Account],0)),ROW(Data[Account])-ROW(Data[[#Headers],[Account]]))&gt;0,1))</f>
        <v>0</v>
      </c>
    </row>
    <row r="56" spans="2:28" x14ac:dyDescent="0.25">
      <c r="B56" s="3">
        <f t="shared" si="37"/>
        <v>9</v>
      </c>
      <c r="C56" s="69" t="str">
        <f t="shared" si="37"/>
        <v>Steven</v>
      </c>
      <c r="D56" s="69"/>
      <c r="E56" s="2">
        <f t="array" ref="E56">SUM(IF(FREQUENCY(IF((Data[KAM]=$C56)*(Data[Date]&gt;=E$4)*(Data[Date]&lt;EDATE(E$4,1))=1,MATCH(Data[Account],Data[Account],0)),ROW(Data[Account])-ROW(Data[[#Headers],[Account]]))&gt;0,1))</f>
        <v>0</v>
      </c>
      <c r="F56" s="2">
        <f t="array" ref="F56">SUM(IF(FREQUENCY(IF((Data[KAM]=$C56)*(Data[Date]&gt;=F$4)*(Data[Date]&lt;EDATE(F$4,1))=1,MATCH(Data[Account],Data[Account],0)),ROW(Data[Account])-ROW(Data[[#Headers],[Account]]))&gt;0,1))</f>
        <v>0</v>
      </c>
      <c r="G56" s="2">
        <f t="array" ref="G56">SUM(IF(FREQUENCY(IF((Data[KAM]=$C56)*(Data[Date]&gt;=G$4)*(Data[Date]&lt;EDATE(G$4,1))=1,MATCH(Data[Account],Data[Account],0)),ROW(Data[Account])-ROW(Data[[#Headers],[Account]]))&gt;0,1))</f>
        <v>0</v>
      </c>
      <c r="H56" s="2">
        <f t="array" ref="H56">SUM(IF(FREQUENCY(IF((Data[KAM]=$C56)*(Data[Date]&gt;=H$4)*(Data[Date]&lt;EDATE(H$4,1))=1,MATCH(Data[Account],Data[Account],0)),ROW(Data[Account])-ROW(Data[[#Headers],[Account]]))&gt;0,1))</f>
        <v>0</v>
      </c>
      <c r="I56" s="2">
        <f t="array" ref="I56">SUM(IF(FREQUENCY(IF((Data[KAM]=$C56)*(Data[Date]&gt;=I$4)*(Data[Date]&lt;EDATE(I$4,1))=1,MATCH(Data[Account],Data[Account],0)),ROW(Data[Account])-ROW(Data[[#Headers],[Account]]))&gt;0,1))</f>
        <v>0</v>
      </c>
      <c r="J56" s="2">
        <f t="array" ref="J56">SUM(IF(FREQUENCY(IF((Data[KAM]=$C56)*(Data[Date]&gt;=J$4)*(Data[Date]&lt;EDATE(J$4,1))=1,MATCH(Data[Account],Data[Account],0)),ROW(Data[Account])-ROW(Data[[#Headers],[Account]]))&gt;0,1))</f>
        <v>0</v>
      </c>
      <c r="K56" s="2">
        <f t="array" ref="K56">SUM(IF(FREQUENCY(IF((Data[KAM]=$C56)*(Data[Date]&gt;=K$4)*(Data[Date]&lt;EDATE(K$4,1))=1,MATCH(Data[Account],Data[Account],0)),ROW(Data[Account])-ROW(Data[[#Headers],[Account]]))&gt;0,1))</f>
        <v>0</v>
      </c>
      <c r="L56" s="2">
        <f t="array" ref="L56">SUM(IF(FREQUENCY(IF((Data[KAM]=$C56)*(Data[Date]&gt;=L$4)*(Data[Date]&lt;EDATE(L$4,1))=1,MATCH(Data[Account],Data[Account],0)),ROW(Data[Account])-ROW(Data[[#Headers],[Account]]))&gt;0,1))</f>
        <v>0</v>
      </c>
      <c r="M56" s="2">
        <f t="array" ref="M56">SUM(IF(FREQUENCY(IF((Data[KAM]=$C56)*(Data[Date]&gt;=M$4)*(Data[Date]&lt;EDATE(M$4,1))=1,MATCH(Data[Account],Data[Account],0)),ROW(Data[Account])-ROW(Data[[#Headers],[Account]]))&gt;0,1))</f>
        <v>0</v>
      </c>
      <c r="N56" s="2">
        <f t="array" ref="N56">SUM(IF(FREQUENCY(IF((Data[KAM]=$C56)*(Data[Date]&gt;=N$4)*(Data[Date]&lt;EDATE(N$4,1))=1,MATCH(Data[Account],Data[Account],0)),ROW(Data[Account])-ROW(Data[[#Headers],[Account]]))&gt;0,1))</f>
        <v>0</v>
      </c>
      <c r="O56" s="2">
        <f t="array" ref="O56">SUM(IF(FREQUENCY(IF((Data[KAM]=$C56)*(Data[Date]&gt;=O$4)*(Data[Date]&lt;EDATE(O$4,1))=1,MATCH(Data[Account],Data[Account],0)),ROW(Data[Account])-ROW(Data[[#Headers],[Account]]))&gt;0,1))</f>
        <v>0</v>
      </c>
      <c r="P56" s="2">
        <f t="array" ref="P56">SUM(IF(FREQUENCY(IF((Data[KAM]=$C56)*(Data[Date]&gt;=P$4)*(Data[Date]&lt;EDATE(P$4,1))=1,MATCH(Data[Account],Data[Account],0)),ROW(Data[Account])-ROW(Data[[#Headers],[Account]]))&gt;0,1))</f>
        <v>0</v>
      </c>
      <c r="Q56" s="2">
        <f t="array" ref="Q56">SUM(IF(FREQUENCY(IF((Data[KAM]=$C56)*(Data[Date]&gt;=Q$4)*(Data[Date]&lt;EDATE(Q$4,1))=1,MATCH(Data[Account],Data[Account],0)),ROW(Data[Account])-ROW(Data[[#Headers],[Account]]))&gt;0,1))</f>
        <v>0</v>
      </c>
      <c r="R56" s="2">
        <f t="array" ref="R56">SUM(IF(FREQUENCY(IF((Data[KAM]=$C56)*(Data[Date]&gt;=R$4)*(Data[Date]&lt;EDATE(R$4,1))=1,MATCH(Data[Account],Data[Account],0)),ROW(Data[Account])-ROW(Data[[#Headers],[Account]]))&gt;0,1))</f>
        <v>0</v>
      </c>
      <c r="S56" s="2">
        <f t="array" ref="S56">SUM(IF(FREQUENCY(IF((Data[KAM]=$C56)*(Data[Date]&gt;=S$4)*(Data[Date]&lt;EDATE(S$4,1))=1,MATCH(Data[Account],Data[Account],0)),ROW(Data[Account])-ROW(Data[[#Headers],[Account]]))&gt;0,1))</f>
        <v>0</v>
      </c>
      <c r="T56" s="2">
        <f t="array" ref="T56">SUM(IF(FREQUENCY(IF((Data[KAM]=$C56)*(Data[Date]&gt;=T$4)*(Data[Date]&lt;EDATE(T$4,1))=1,MATCH(Data[Account],Data[Account],0)),ROW(Data[Account])-ROW(Data[[#Headers],[Account]]))&gt;0,1))</f>
        <v>0</v>
      </c>
      <c r="U56" s="2">
        <f t="array" ref="U56">SUM(IF(FREQUENCY(IF((Data[KAM]=$C56)*(Data[Date]&gt;=U$4)*(Data[Date]&lt;EDATE(U$4,1))=1,MATCH(Data[Account],Data[Account],0)),ROW(Data[Account])-ROW(Data[[#Headers],[Account]]))&gt;0,1))</f>
        <v>6</v>
      </c>
      <c r="V56" s="2">
        <f t="array" ref="V56">SUM(IF(FREQUENCY(IF((Data[KAM]=$C56)*(Data[Date]&gt;=V$4)*(Data[Date]&lt;EDATE(V$4,1))=1,MATCH(Data[Account],Data[Account],0)),ROW(Data[Account])-ROW(Data[[#Headers],[Account]]))&gt;0,1))</f>
        <v>11</v>
      </c>
      <c r="W56" s="2">
        <f t="array" ref="W56">SUM(IF(FREQUENCY(IF((Data[KAM]=$C56)*(Data[Date]&gt;=W$4)*(Data[Date]&lt;EDATE(W$4,1))=1,MATCH(Data[Account],Data[Account],0)),ROW(Data[Account])-ROW(Data[[#Headers],[Account]]))&gt;0,1))</f>
        <v>10</v>
      </c>
      <c r="X56" s="2">
        <f t="array" ref="X56">SUM(IF(FREQUENCY(IF((Data[KAM]=$C56)*(Data[Date]&gt;=X$4)*(Data[Date]&lt;EDATE(X$4,1))=1,MATCH(Data[Account],Data[Account],0)),ROW(Data[Account])-ROW(Data[[#Headers],[Account]]))&gt;0,1))</f>
        <v>8</v>
      </c>
      <c r="Y56" s="2">
        <f t="array" ref="Y56">SUM(IF(FREQUENCY(IF((Data[KAM]=$C56)*(Data[Date]&gt;=Y$4)*(Data[Date]&lt;EDATE(Y$4,1))=1,MATCH(Data[Account],Data[Account],0)),ROW(Data[Account])-ROW(Data[[#Headers],[Account]]))&gt;0,1))</f>
        <v>9</v>
      </c>
      <c r="Z56" s="2">
        <f t="array" ref="Z56">SUM(IF(FREQUENCY(IF((Data[KAM]=$C56)*(Data[Date]&gt;=Z$4)*(Data[Date]&lt;EDATE(Z$4,1))=1,MATCH(Data[Account],Data[Account],0)),ROW(Data[Account])-ROW(Data[[#Headers],[Account]]))&gt;0,1))</f>
        <v>0</v>
      </c>
      <c r="AA56" s="2">
        <f t="array" ref="AA56">SUM(IF(FREQUENCY(IF((Data[KAM]=$C56)*(Data[Date]&gt;=AA$4)*(Data[Date]&lt;EDATE(AA$4,1))=1,MATCH(Data[Account],Data[Account],0)),ROW(Data[Account])-ROW(Data[[#Headers],[Account]]))&gt;0,1))</f>
        <v>0</v>
      </c>
      <c r="AB56" s="2">
        <f t="array" ref="AB56">SUM(IF(FREQUENCY(IF((Data[KAM]=$C56)*(Data[Date]&gt;=AB$4)*(Data[Date]&lt;EDATE(AB$4,1))=1,MATCH(Data[Account],Data[Account],0)),ROW(Data[Account])-ROW(Data[[#Headers],[Account]]))&gt;0,1))</f>
        <v>0</v>
      </c>
    </row>
    <row r="57" spans="2:28" x14ac:dyDescent="0.25">
      <c r="B57" s="3">
        <f t="shared" si="37"/>
        <v>10</v>
      </c>
      <c r="C57" s="69" t="str">
        <f t="shared" si="37"/>
        <v/>
      </c>
      <c r="D57" s="69"/>
      <c r="E57" s="2">
        <f t="array" ref="E57">SUM(IF(FREQUENCY(IF((Data[KAM]=$C57)*(Data[Date]&gt;=E$4)*(Data[Date]&lt;EDATE(E$4,1))=1,MATCH(Data[Account],Data[Account],0)),ROW(Data[Account])-ROW(Data[[#Headers],[Account]]))&gt;0,1))</f>
        <v>0</v>
      </c>
      <c r="F57" s="2">
        <f t="array" ref="F57">SUM(IF(FREQUENCY(IF((Data[KAM]=$C57)*(Data[Date]&gt;=F$4)*(Data[Date]&lt;EDATE(F$4,1))=1,MATCH(Data[Account],Data[Account],0)),ROW(Data[Account])-ROW(Data[[#Headers],[Account]]))&gt;0,1))</f>
        <v>0</v>
      </c>
      <c r="G57" s="2">
        <f t="array" ref="G57">SUM(IF(FREQUENCY(IF((Data[KAM]=$C57)*(Data[Date]&gt;=G$4)*(Data[Date]&lt;EDATE(G$4,1))=1,MATCH(Data[Account],Data[Account],0)),ROW(Data[Account])-ROW(Data[[#Headers],[Account]]))&gt;0,1))</f>
        <v>0</v>
      </c>
      <c r="H57" s="2">
        <f t="array" ref="H57">SUM(IF(FREQUENCY(IF((Data[KAM]=$C57)*(Data[Date]&gt;=H$4)*(Data[Date]&lt;EDATE(H$4,1))=1,MATCH(Data[Account],Data[Account],0)),ROW(Data[Account])-ROW(Data[[#Headers],[Account]]))&gt;0,1))</f>
        <v>0</v>
      </c>
      <c r="I57" s="2">
        <f t="array" ref="I57">SUM(IF(FREQUENCY(IF((Data[KAM]=$C57)*(Data[Date]&gt;=I$4)*(Data[Date]&lt;EDATE(I$4,1))=1,MATCH(Data[Account],Data[Account],0)),ROW(Data[Account])-ROW(Data[[#Headers],[Account]]))&gt;0,1))</f>
        <v>0</v>
      </c>
      <c r="J57" s="2">
        <f t="array" ref="J57">SUM(IF(FREQUENCY(IF((Data[KAM]=$C57)*(Data[Date]&gt;=J$4)*(Data[Date]&lt;EDATE(J$4,1))=1,MATCH(Data[Account],Data[Account],0)),ROW(Data[Account])-ROW(Data[[#Headers],[Account]]))&gt;0,1))</f>
        <v>0</v>
      </c>
      <c r="K57" s="2">
        <f t="array" ref="K57">SUM(IF(FREQUENCY(IF((Data[KAM]=$C57)*(Data[Date]&gt;=K$4)*(Data[Date]&lt;EDATE(K$4,1))=1,MATCH(Data[Account],Data[Account],0)),ROW(Data[Account])-ROW(Data[[#Headers],[Account]]))&gt;0,1))</f>
        <v>0</v>
      </c>
      <c r="L57" s="2">
        <f t="array" ref="L57">SUM(IF(FREQUENCY(IF((Data[KAM]=$C57)*(Data[Date]&gt;=L$4)*(Data[Date]&lt;EDATE(L$4,1))=1,MATCH(Data[Account],Data[Account],0)),ROW(Data[Account])-ROW(Data[[#Headers],[Account]]))&gt;0,1))</f>
        <v>0</v>
      </c>
      <c r="M57" s="2">
        <f t="array" ref="M57">SUM(IF(FREQUENCY(IF((Data[KAM]=$C57)*(Data[Date]&gt;=M$4)*(Data[Date]&lt;EDATE(M$4,1))=1,MATCH(Data[Account],Data[Account],0)),ROW(Data[Account])-ROW(Data[[#Headers],[Account]]))&gt;0,1))</f>
        <v>0</v>
      </c>
      <c r="N57" s="2">
        <f t="array" ref="N57">SUM(IF(FREQUENCY(IF((Data[KAM]=$C57)*(Data[Date]&gt;=N$4)*(Data[Date]&lt;EDATE(N$4,1))=1,MATCH(Data[Account],Data[Account],0)),ROW(Data[Account])-ROW(Data[[#Headers],[Account]]))&gt;0,1))</f>
        <v>0</v>
      </c>
      <c r="O57" s="2">
        <f t="array" ref="O57">SUM(IF(FREQUENCY(IF((Data[KAM]=$C57)*(Data[Date]&gt;=O$4)*(Data[Date]&lt;EDATE(O$4,1))=1,MATCH(Data[Account],Data[Account],0)),ROW(Data[Account])-ROW(Data[[#Headers],[Account]]))&gt;0,1))</f>
        <v>0</v>
      </c>
      <c r="P57" s="2">
        <f t="array" ref="P57">SUM(IF(FREQUENCY(IF((Data[KAM]=$C57)*(Data[Date]&gt;=P$4)*(Data[Date]&lt;EDATE(P$4,1))=1,MATCH(Data[Account],Data[Account],0)),ROW(Data[Account])-ROW(Data[[#Headers],[Account]]))&gt;0,1))</f>
        <v>0</v>
      </c>
      <c r="Q57" s="2">
        <f t="array" ref="Q57">SUM(IF(FREQUENCY(IF((Data[KAM]=$C57)*(Data[Date]&gt;=Q$4)*(Data[Date]&lt;EDATE(Q$4,1))=1,MATCH(Data[Account],Data[Account],0)),ROW(Data[Account])-ROW(Data[[#Headers],[Account]]))&gt;0,1))</f>
        <v>0</v>
      </c>
      <c r="R57" s="2">
        <f t="array" ref="R57">SUM(IF(FREQUENCY(IF((Data[KAM]=$C57)*(Data[Date]&gt;=R$4)*(Data[Date]&lt;EDATE(R$4,1))=1,MATCH(Data[Account],Data[Account],0)),ROW(Data[Account])-ROW(Data[[#Headers],[Account]]))&gt;0,1))</f>
        <v>0</v>
      </c>
      <c r="S57" s="2">
        <f t="array" ref="S57">SUM(IF(FREQUENCY(IF((Data[KAM]=$C57)*(Data[Date]&gt;=S$4)*(Data[Date]&lt;EDATE(S$4,1))=1,MATCH(Data[Account],Data[Account],0)),ROW(Data[Account])-ROW(Data[[#Headers],[Account]]))&gt;0,1))</f>
        <v>0</v>
      </c>
      <c r="T57" s="2">
        <f t="array" ref="T57">SUM(IF(FREQUENCY(IF((Data[KAM]=$C57)*(Data[Date]&gt;=T$4)*(Data[Date]&lt;EDATE(T$4,1))=1,MATCH(Data[Account],Data[Account],0)),ROW(Data[Account])-ROW(Data[[#Headers],[Account]]))&gt;0,1))</f>
        <v>0</v>
      </c>
      <c r="U57" s="2">
        <f t="array" ref="U57">SUM(IF(FREQUENCY(IF((Data[KAM]=$C57)*(Data[Date]&gt;=U$4)*(Data[Date]&lt;EDATE(U$4,1))=1,MATCH(Data[Account],Data[Account],0)),ROW(Data[Account])-ROW(Data[[#Headers],[Account]]))&gt;0,1))</f>
        <v>0</v>
      </c>
      <c r="V57" s="2">
        <f t="array" ref="V57">SUM(IF(FREQUENCY(IF((Data[KAM]=$C57)*(Data[Date]&gt;=V$4)*(Data[Date]&lt;EDATE(V$4,1))=1,MATCH(Data[Account],Data[Account],0)),ROW(Data[Account])-ROW(Data[[#Headers],[Account]]))&gt;0,1))</f>
        <v>0</v>
      </c>
      <c r="W57" s="2">
        <f t="array" ref="W57">SUM(IF(FREQUENCY(IF((Data[KAM]=$C57)*(Data[Date]&gt;=W$4)*(Data[Date]&lt;EDATE(W$4,1))=1,MATCH(Data[Account],Data[Account],0)),ROW(Data[Account])-ROW(Data[[#Headers],[Account]]))&gt;0,1))</f>
        <v>0</v>
      </c>
      <c r="X57" s="2">
        <f t="array" ref="X57">SUM(IF(FREQUENCY(IF((Data[KAM]=$C57)*(Data[Date]&gt;=X$4)*(Data[Date]&lt;EDATE(X$4,1))=1,MATCH(Data[Account],Data[Account],0)),ROW(Data[Account])-ROW(Data[[#Headers],[Account]]))&gt;0,1))</f>
        <v>0</v>
      </c>
      <c r="Y57" s="2">
        <f t="array" ref="Y57">SUM(IF(FREQUENCY(IF((Data[KAM]=$C57)*(Data[Date]&gt;=Y$4)*(Data[Date]&lt;EDATE(Y$4,1))=1,MATCH(Data[Account],Data[Account],0)),ROW(Data[Account])-ROW(Data[[#Headers],[Account]]))&gt;0,1))</f>
        <v>0</v>
      </c>
      <c r="Z57" s="2">
        <f t="array" ref="Z57">SUM(IF(FREQUENCY(IF((Data[KAM]=$C57)*(Data[Date]&gt;=Z$4)*(Data[Date]&lt;EDATE(Z$4,1))=1,MATCH(Data[Account],Data[Account],0)),ROW(Data[Account])-ROW(Data[[#Headers],[Account]]))&gt;0,1))</f>
        <v>0</v>
      </c>
      <c r="AA57" s="2">
        <f t="array" ref="AA57">SUM(IF(FREQUENCY(IF((Data[KAM]=$C57)*(Data[Date]&gt;=AA$4)*(Data[Date]&lt;EDATE(AA$4,1))=1,MATCH(Data[Account],Data[Account],0)),ROW(Data[Account])-ROW(Data[[#Headers],[Account]]))&gt;0,1))</f>
        <v>0</v>
      </c>
      <c r="AB57" s="2">
        <f t="array" ref="AB57">SUM(IF(FREQUENCY(IF((Data[KAM]=$C57)*(Data[Date]&gt;=AB$4)*(Data[Date]&lt;EDATE(AB$4,1))=1,MATCH(Data[Account],Data[Account],0)),ROW(Data[Account])-ROW(Data[[#Headers],[Account]]))&gt;0,1))</f>
        <v>0</v>
      </c>
    </row>
    <row r="58" spans="2:28" x14ac:dyDescent="0.25">
      <c r="B58" s="3">
        <f t="shared" si="37"/>
        <v>11</v>
      </c>
      <c r="C58" s="69" t="str">
        <f t="shared" si="37"/>
        <v/>
      </c>
      <c r="D58" s="69"/>
      <c r="E58" s="2">
        <f t="array" ref="E58">SUM(IF(FREQUENCY(IF((Data[KAM]=$C58)*(Data[Date]&gt;=E$4)*(Data[Date]&lt;EDATE(E$4,1))=1,MATCH(Data[Account],Data[Account],0)),ROW(Data[Account])-ROW(Data[[#Headers],[Account]]))&gt;0,1))</f>
        <v>0</v>
      </c>
      <c r="F58" s="2">
        <f t="array" ref="F58">SUM(IF(FREQUENCY(IF((Data[KAM]=$C58)*(Data[Date]&gt;=F$4)*(Data[Date]&lt;EDATE(F$4,1))=1,MATCH(Data[Account],Data[Account],0)),ROW(Data[Account])-ROW(Data[[#Headers],[Account]]))&gt;0,1))</f>
        <v>0</v>
      </c>
      <c r="G58" s="2">
        <f t="array" ref="G58">SUM(IF(FREQUENCY(IF((Data[KAM]=$C58)*(Data[Date]&gt;=G$4)*(Data[Date]&lt;EDATE(G$4,1))=1,MATCH(Data[Account],Data[Account],0)),ROW(Data[Account])-ROW(Data[[#Headers],[Account]]))&gt;0,1))</f>
        <v>0</v>
      </c>
      <c r="H58" s="2">
        <f t="array" ref="H58">SUM(IF(FREQUENCY(IF((Data[KAM]=$C58)*(Data[Date]&gt;=H$4)*(Data[Date]&lt;EDATE(H$4,1))=1,MATCH(Data[Account],Data[Account],0)),ROW(Data[Account])-ROW(Data[[#Headers],[Account]]))&gt;0,1))</f>
        <v>0</v>
      </c>
      <c r="I58" s="2">
        <f t="array" ref="I58">SUM(IF(FREQUENCY(IF((Data[KAM]=$C58)*(Data[Date]&gt;=I$4)*(Data[Date]&lt;EDATE(I$4,1))=1,MATCH(Data[Account],Data[Account],0)),ROW(Data[Account])-ROW(Data[[#Headers],[Account]]))&gt;0,1))</f>
        <v>0</v>
      </c>
      <c r="J58" s="2">
        <f t="array" ref="J58">SUM(IF(FREQUENCY(IF((Data[KAM]=$C58)*(Data[Date]&gt;=J$4)*(Data[Date]&lt;EDATE(J$4,1))=1,MATCH(Data[Account],Data[Account],0)),ROW(Data[Account])-ROW(Data[[#Headers],[Account]]))&gt;0,1))</f>
        <v>0</v>
      </c>
      <c r="K58" s="2">
        <f t="array" ref="K58">SUM(IF(FREQUENCY(IF((Data[KAM]=$C58)*(Data[Date]&gt;=K$4)*(Data[Date]&lt;EDATE(K$4,1))=1,MATCH(Data[Account],Data[Account],0)),ROW(Data[Account])-ROW(Data[[#Headers],[Account]]))&gt;0,1))</f>
        <v>0</v>
      </c>
      <c r="L58" s="2">
        <f t="array" ref="L58">SUM(IF(FREQUENCY(IF((Data[KAM]=$C58)*(Data[Date]&gt;=L$4)*(Data[Date]&lt;EDATE(L$4,1))=1,MATCH(Data[Account],Data[Account],0)),ROW(Data[Account])-ROW(Data[[#Headers],[Account]]))&gt;0,1))</f>
        <v>0</v>
      </c>
      <c r="M58" s="2">
        <f t="array" ref="M58">SUM(IF(FREQUENCY(IF((Data[KAM]=$C58)*(Data[Date]&gt;=M$4)*(Data[Date]&lt;EDATE(M$4,1))=1,MATCH(Data[Account],Data[Account],0)),ROW(Data[Account])-ROW(Data[[#Headers],[Account]]))&gt;0,1))</f>
        <v>0</v>
      </c>
      <c r="N58" s="2">
        <f t="array" ref="N58">SUM(IF(FREQUENCY(IF((Data[KAM]=$C58)*(Data[Date]&gt;=N$4)*(Data[Date]&lt;EDATE(N$4,1))=1,MATCH(Data[Account],Data[Account],0)),ROW(Data[Account])-ROW(Data[[#Headers],[Account]]))&gt;0,1))</f>
        <v>0</v>
      </c>
      <c r="O58" s="2">
        <f t="array" ref="O58">SUM(IF(FREQUENCY(IF((Data[KAM]=$C58)*(Data[Date]&gt;=O$4)*(Data[Date]&lt;EDATE(O$4,1))=1,MATCH(Data[Account],Data[Account],0)),ROW(Data[Account])-ROW(Data[[#Headers],[Account]]))&gt;0,1))</f>
        <v>0</v>
      </c>
      <c r="P58" s="2">
        <f t="array" ref="P58">SUM(IF(FREQUENCY(IF((Data[KAM]=$C58)*(Data[Date]&gt;=P$4)*(Data[Date]&lt;EDATE(P$4,1))=1,MATCH(Data[Account],Data[Account],0)),ROW(Data[Account])-ROW(Data[[#Headers],[Account]]))&gt;0,1))</f>
        <v>0</v>
      </c>
      <c r="Q58" s="2">
        <f t="array" ref="Q58">SUM(IF(FREQUENCY(IF((Data[KAM]=$C58)*(Data[Date]&gt;=Q$4)*(Data[Date]&lt;EDATE(Q$4,1))=1,MATCH(Data[Account],Data[Account],0)),ROW(Data[Account])-ROW(Data[[#Headers],[Account]]))&gt;0,1))</f>
        <v>0</v>
      </c>
      <c r="R58" s="2">
        <f t="array" ref="R58">SUM(IF(FREQUENCY(IF((Data[KAM]=$C58)*(Data[Date]&gt;=R$4)*(Data[Date]&lt;EDATE(R$4,1))=1,MATCH(Data[Account],Data[Account],0)),ROW(Data[Account])-ROW(Data[[#Headers],[Account]]))&gt;0,1))</f>
        <v>0</v>
      </c>
      <c r="S58" s="2">
        <f t="array" ref="S58">SUM(IF(FREQUENCY(IF((Data[KAM]=$C58)*(Data[Date]&gt;=S$4)*(Data[Date]&lt;EDATE(S$4,1))=1,MATCH(Data[Account],Data[Account],0)),ROW(Data[Account])-ROW(Data[[#Headers],[Account]]))&gt;0,1))</f>
        <v>0</v>
      </c>
      <c r="T58" s="2">
        <f t="array" ref="T58">SUM(IF(FREQUENCY(IF((Data[KAM]=$C58)*(Data[Date]&gt;=T$4)*(Data[Date]&lt;EDATE(T$4,1))=1,MATCH(Data[Account],Data[Account],0)),ROW(Data[Account])-ROW(Data[[#Headers],[Account]]))&gt;0,1))</f>
        <v>0</v>
      </c>
      <c r="U58" s="2">
        <f t="array" ref="U58">SUM(IF(FREQUENCY(IF((Data[KAM]=$C58)*(Data[Date]&gt;=U$4)*(Data[Date]&lt;EDATE(U$4,1))=1,MATCH(Data[Account],Data[Account],0)),ROW(Data[Account])-ROW(Data[[#Headers],[Account]]))&gt;0,1))</f>
        <v>0</v>
      </c>
      <c r="V58" s="2">
        <f t="array" ref="V58">SUM(IF(FREQUENCY(IF((Data[KAM]=$C58)*(Data[Date]&gt;=V$4)*(Data[Date]&lt;EDATE(V$4,1))=1,MATCH(Data[Account],Data[Account],0)),ROW(Data[Account])-ROW(Data[[#Headers],[Account]]))&gt;0,1))</f>
        <v>0</v>
      </c>
      <c r="W58" s="2">
        <f t="array" ref="W58">SUM(IF(FREQUENCY(IF((Data[KAM]=$C58)*(Data[Date]&gt;=W$4)*(Data[Date]&lt;EDATE(W$4,1))=1,MATCH(Data[Account],Data[Account],0)),ROW(Data[Account])-ROW(Data[[#Headers],[Account]]))&gt;0,1))</f>
        <v>0</v>
      </c>
      <c r="X58" s="2">
        <f t="array" ref="X58">SUM(IF(FREQUENCY(IF((Data[KAM]=$C58)*(Data[Date]&gt;=X$4)*(Data[Date]&lt;EDATE(X$4,1))=1,MATCH(Data[Account],Data[Account],0)),ROW(Data[Account])-ROW(Data[[#Headers],[Account]]))&gt;0,1))</f>
        <v>0</v>
      </c>
      <c r="Y58" s="2">
        <f t="array" ref="Y58">SUM(IF(FREQUENCY(IF((Data[KAM]=$C58)*(Data[Date]&gt;=Y$4)*(Data[Date]&lt;EDATE(Y$4,1))=1,MATCH(Data[Account],Data[Account],0)),ROW(Data[Account])-ROW(Data[[#Headers],[Account]]))&gt;0,1))</f>
        <v>0</v>
      </c>
      <c r="Z58" s="2">
        <f t="array" ref="Z58">SUM(IF(FREQUENCY(IF((Data[KAM]=$C58)*(Data[Date]&gt;=Z$4)*(Data[Date]&lt;EDATE(Z$4,1))=1,MATCH(Data[Account],Data[Account],0)),ROW(Data[Account])-ROW(Data[[#Headers],[Account]]))&gt;0,1))</f>
        <v>0</v>
      </c>
      <c r="AA58" s="2">
        <f t="array" ref="AA58">SUM(IF(FREQUENCY(IF((Data[KAM]=$C58)*(Data[Date]&gt;=AA$4)*(Data[Date]&lt;EDATE(AA$4,1))=1,MATCH(Data[Account],Data[Account],0)),ROW(Data[Account])-ROW(Data[[#Headers],[Account]]))&gt;0,1))</f>
        <v>0</v>
      </c>
      <c r="AB58" s="2">
        <f t="array" ref="AB58">SUM(IF(FREQUENCY(IF((Data[KAM]=$C58)*(Data[Date]&gt;=AB$4)*(Data[Date]&lt;EDATE(AB$4,1))=1,MATCH(Data[Account],Data[Account],0)),ROW(Data[Account])-ROW(Data[[#Headers],[Account]]))&gt;0,1))</f>
        <v>0</v>
      </c>
    </row>
    <row r="59" spans="2:28" x14ac:dyDescent="0.25">
      <c r="B59" s="3">
        <f t="shared" si="37"/>
        <v>12</v>
      </c>
      <c r="C59" s="69" t="str">
        <f t="shared" si="37"/>
        <v/>
      </c>
      <c r="D59" s="69"/>
      <c r="E59" s="2">
        <f t="array" ref="E59">SUM(IF(FREQUENCY(IF((Data[KAM]=$C59)*(Data[Date]&gt;=E$4)*(Data[Date]&lt;EDATE(E$4,1))=1,MATCH(Data[Account],Data[Account],0)),ROW(Data[Account])-ROW(Data[[#Headers],[Account]]))&gt;0,1))</f>
        <v>0</v>
      </c>
      <c r="F59" s="2">
        <f t="array" ref="F59">SUM(IF(FREQUENCY(IF((Data[KAM]=$C59)*(Data[Date]&gt;=F$4)*(Data[Date]&lt;EDATE(F$4,1))=1,MATCH(Data[Account],Data[Account],0)),ROW(Data[Account])-ROW(Data[[#Headers],[Account]]))&gt;0,1))</f>
        <v>0</v>
      </c>
      <c r="G59" s="2">
        <f t="array" ref="G59">SUM(IF(FREQUENCY(IF((Data[KAM]=$C59)*(Data[Date]&gt;=G$4)*(Data[Date]&lt;EDATE(G$4,1))=1,MATCH(Data[Account],Data[Account],0)),ROW(Data[Account])-ROW(Data[[#Headers],[Account]]))&gt;0,1))</f>
        <v>0</v>
      </c>
      <c r="H59" s="2">
        <f t="array" ref="H59">SUM(IF(FREQUENCY(IF((Data[KAM]=$C59)*(Data[Date]&gt;=H$4)*(Data[Date]&lt;EDATE(H$4,1))=1,MATCH(Data[Account],Data[Account],0)),ROW(Data[Account])-ROW(Data[[#Headers],[Account]]))&gt;0,1))</f>
        <v>0</v>
      </c>
      <c r="I59" s="2">
        <f t="array" ref="I59">SUM(IF(FREQUENCY(IF((Data[KAM]=$C59)*(Data[Date]&gt;=I$4)*(Data[Date]&lt;EDATE(I$4,1))=1,MATCH(Data[Account],Data[Account],0)),ROW(Data[Account])-ROW(Data[[#Headers],[Account]]))&gt;0,1))</f>
        <v>0</v>
      </c>
      <c r="J59" s="2">
        <f t="array" ref="J59">SUM(IF(FREQUENCY(IF((Data[KAM]=$C59)*(Data[Date]&gt;=J$4)*(Data[Date]&lt;EDATE(J$4,1))=1,MATCH(Data[Account],Data[Account],0)),ROW(Data[Account])-ROW(Data[[#Headers],[Account]]))&gt;0,1))</f>
        <v>0</v>
      </c>
      <c r="K59" s="2">
        <f t="array" ref="K59">SUM(IF(FREQUENCY(IF((Data[KAM]=$C59)*(Data[Date]&gt;=K$4)*(Data[Date]&lt;EDATE(K$4,1))=1,MATCH(Data[Account],Data[Account],0)),ROW(Data[Account])-ROW(Data[[#Headers],[Account]]))&gt;0,1))</f>
        <v>0</v>
      </c>
      <c r="L59" s="2">
        <f t="array" ref="L59">SUM(IF(FREQUENCY(IF((Data[KAM]=$C59)*(Data[Date]&gt;=L$4)*(Data[Date]&lt;EDATE(L$4,1))=1,MATCH(Data[Account],Data[Account],0)),ROW(Data[Account])-ROW(Data[[#Headers],[Account]]))&gt;0,1))</f>
        <v>0</v>
      </c>
      <c r="M59" s="2">
        <f t="array" ref="M59">SUM(IF(FREQUENCY(IF((Data[KAM]=$C59)*(Data[Date]&gt;=M$4)*(Data[Date]&lt;EDATE(M$4,1))=1,MATCH(Data[Account],Data[Account],0)),ROW(Data[Account])-ROW(Data[[#Headers],[Account]]))&gt;0,1))</f>
        <v>0</v>
      </c>
      <c r="N59" s="2">
        <f t="array" ref="N59">SUM(IF(FREQUENCY(IF((Data[KAM]=$C59)*(Data[Date]&gt;=N$4)*(Data[Date]&lt;EDATE(N$4,1))=1,MATCH(Data[Account],Data[Account],0)),ROW(Data[Account])-ROW(Data[[#Headers],[Account]]))&gt;0,1))</f>
        <v>0</v>
      </c>
      <c r="O59" s="2">
        <f t="array" ref="O59">SUM(IF(FREQUENCY(IF((Data[KAM]=$C59)*(Data[Date]&gt;=O$4)*(Data[Date]&lt;EDATE(O$4,1))=1,MATCH(Data[Account],Data[Account],0)),ROW(Data[Account])-ROW(Data[[#Headers],[Account]]))&gt;0,1))</f>
        <v>0</v>
      </c>
      <c r="P59" s="2">
        <f t="array" ref="P59">SUM(IF(FREQUENCY(IF((Data[KAM]=$C59)*(Data[Date]&gt;=P$4)*(Data[Date]&lt;EDATE(P$4,1))=1,MATCH(Data[Account],Data[Account],0)),ROW(Data[Account])-ROW(Data[[#Headers],[Account]]))&gt;0,1))</f>
        <v>0</v>
      </c>
      <c r="Q59" s="2">
        <f t="array" ref="Q59">SUM(IF(FREQUENCY(IF((Data[KAM]=$C59)*(Data[Date]&gt;=Q$4)*(Data[Date]&lt;EDATE(Q$4,1))=1,MATCH(Data[Account],Data[Account],0)),ROW(Data[Account])-ROW(Data[[#Headers],[Account]]))&gt;0,1))</f>
        <v>0</v>
      </c>
      <c r="R59" s="2">
        <f t="array" ref="R59">SUM(IF(FREQUENCY(IF((Data[KAM]=$C59)*(Data[Date]&gt;=R$4)*(Data[Date]&lt;EDATE(R$4,1))=1,MATCH(Data[Account],Data[Account],0)),ROW(Data[Account])-ROW(Data[[#Headers],[Account]]))&gt;0,1))</f>
        <v>0</v>
      </c>
      <c r="S59" s="2">
        <f t="array" ref="S59">SUM(IF(FREQUENCY(IF((Data[KAM]=$C59)*(Data[Date]&gt;=S$4)*(Data[Date]&lt;EDATE(S$4,1))=1,MATCH(Data[Account],Data[Account],0)),ROW(Data[Account])-ROW(Data[[#Headers],[Account]]))&gt;0,1))</f>
        <v>0</v>
      </c>
      <c r="T59" s="2">
        <f t="array" ref="T59">SUM(IF(FREQUENCY(IF((Data[KAM]=$C59)*(Data[Date]&gt;=T$4)*(Data[Date]&lt;EDATE(T$4,1))=1,MATCH(Data[Account],Data[Account],0)),ROW(Data[Account])-ROW(Data[[#Headers],[Account]]))&gt;0,1))</f>
        <v>0</v>
      </c>
      <c r="U59" s="2">
        <f t="array" ref="U59">SUM(IF(FREQUENCY(IF((Data[KAM]=$C59)*(Data[Date]&gt;=U$4)*(Data[Date]&lt;EDATE(U$4,1))=1,MATCH(Data[Account],Data[Account],0)),ROW(Data[Account])-ROW(Data[[#Headers],[Account]]))&gt;0,1))</f>
        <v>0</v>
      </c>
      <c r="V59" s="2">
        <f t="array" ref="V59">SUM(IF(FREQUENCY(IF((Data[KAM]=$C59)*(Data[Date]&gt;=V$4)*(Data[Date]&lt;EDATE(V$4,1))=1,MATCH(Data[Account],Data[Account],0)),ROW(Data[Account])-ROW(Data[[#Headers],[Account]]))&gt;0,1))</f>
        <v>0</v>
      </c>
      <c r="W59" s="2">
        <f t="array" ref="W59">SUM(IF(FREQUENCY(IF((Data[KAM]=$C59)*(Data[Date]&gt;=W$4)*(Data[Date]&lt;EDATE(W$4,1))=1,MATCH(Data[Account],Data[Account],0)),ROW(Data[Account])-ROW(Data[[#Headers],[Account]]))&gt;0,1))</f>
        <v>0</v>
      </c>
      <c r="X59" s="2">
        <f t="array" ref="X59">SUM(IF(FREQUENCY(IF((Data[KAM]=$C59)*(Data[Date]&gt;=X$4)*(Data[Date]&lt;EDATE(X$4,1))=1,MATCH(Data[Account],Data[Account],0)),ROW(Data[Account])-ROW(Data[[#Headers],[Account]]))&gt;0,1))</f>
        <v>0</v>
      </c>
      <c r="Y59" s="2">
        <f t="array" ref="Y59">SUM(IF(FREQUENCY(IF((Data[KAM]=$C59)*(Data[Date]&gt;=Y$4)*(Data[Date]&lt;EDATE(Y$4,1))=1,MATCH(Data[Account],Data[Account],0)),ROW(Data[Account])-ROW(Data[[#Headers],[Account]]))&gt;0,1))</f>
        <v>0</v>
      </c>
      <c r="Z59" s="2">
        <f t="array" ref="Z59">SUM(IF(FREQUENCY(IF((Data[KAM]=$C59)*(Data[Date]&gt;=Z$4)*(Data[Date]&lt;EDATE(Z$4,1))=1,MATCH(Data[Account],Data[Account],0)),ROW(Data[Account])-ROW(Data[[#Headers],[Account]]))&gt;0,1))</f>
        <v>0</v>
      </c>
      <c r="AA59" s="2">
        <f t="array" ref="AA59">SUM(IF(FREQUENCY(IF((Data[KAM]=$C59)*(Data[Date]&gt;=AA$4)*(Data[Date]&lt;EDATE(AA$4,1))=1,MATCH(Data[Account],Data[Account],0)),ROW(Data[Account])-ROW(Data[[#Headers],[Account]]))&gt;0,1))</f>
        <v>0</v>
      </c>
      <c r="AB59" s="2">
        <f t="array" ref="AB59">SUM(IF(FREQUENCY(IF((Data[KAM]=$C59)*(Data[Date]&gt;=AB$4)*(Data[Date]&lt;EDATE(AB$4,1))=1,MATCH(Data[Account],Data[Account],0)),ROW(Data[Account])-ROW(Data[[#Headers],[Account]]))&gt;0,1))</f>
        <v>0</v>
      </c>
    </row>
    <row r="60" spans="2:28" x14ac:dyDescent="0.25">
      <c r="B60" s="3">
        <f t="shared" si="37"/>
        <v>13</v>
      </c>
      <c r="C60" s="69" t="str">
        <f t="shared" si="37"/>
        <v/>
      </c>
      <c r="D60" s="69"/>
      <c r="E60" s="2">
        <f t="array" ref="E60">SUM(IF(FREQUENCY(IF((Data[KAM]=$C60)*(Data[Date]&gt;=E$4)*(Data[Date]&lt;EDATE(E$4,1))=1,MATCH(Data[Account],Data[Account],0)),ROW(Data[Account])-ROW(Data[[#Headers],[Account]]))&gt;0,1))</f>
        <v>0</v>
      </c>
      <c r="F60" s="2">
        <f t="array" ref="F60">SUM(IF(FREQUENCY(IF((Data[KAM]=$C60)*(Data[Date]&gt;=F$4)*(Data[Date]&lt;EDATE(F$4,1))=1,MATCH(Data[Account],Data[Account],0)),ROW(Data[Account])-ROW(Data[[#Headers],[Account]]))&gt;0,1))</f>
        <v>0</v>
      </c>
      <c r="G60" s="2">
        <f t="array" ref="G60">SUM(IF(FREQUENCY(IF((Data[KAM]=$C60)*(Data[Date]&gt;=G$4)*(Data[Date]&lt;EDATE(G$4,1))=1,MATCH(Data[Account],Data[Account],0)),ROW(Data[Account])-ROW(Data[[#Headers],[Account]]))&gt;0,1))</f>
        <v>0</v>
      </c>
      <c r="H60" s="2">
        <f t="array" ref="H60">SUM(IF(FREQUENCY(IF((Data[KAM]=$C60)*(Data[Date]&gt;=H$4)*(Data[Date]&lt;EDATE(H$4,1))=1,MATCH(Data[Account],Data[Account],0)),ROW(Data[Account])-ROW(Data[[#Headers],[Account]]))&gt;0,1))</f>
        <v>0</v>
      </c>
      <c r="I60" s="2">
        <f t="array" ref="I60">SUM(IF(FREQUENCY(IF((Data[KAM]=$C60)*(Data[Date]&gt;=I$4)*(Data[Date]&lt;EDATE(I$4,1))=1,MATCH(Data[Account],Data[Account],0)),ROW(Data[Account])-ROW(Data[[#Headers],[Account]]))&gt;0,1))</f>
        <v>0</v>
      </c>
      <c r="J60" s="2">
        <f t="array" ref="J60">SUM(IF(FREQUENCY(IF((Data[KAM]=$C60)*(Data[Date]&gt;=J$4)*(Data[Date]&lt;EDATE(J$4,1))=1,MATCH(Data[Account],Data[Account],0)),ROW(Data[Account])-ROW(Data[[#Headers],[Account]]))&gt;0,1))</f>
        <v>0</v>
      </c>
      <c r="K60" s="2">
        <f t="array" ref="K60">SUM(IF(FREQUENCY(IF((Data[KAM]=$C60)*(Data[Date]&gt;=K$4)*(Data[Date]&lt;EDATE(K$4,1))=1,MATCH(Data[Account],Data[Account],0)),ROW(Data[Account])-ROW(Data[[#Headers],[Account]]))&gt;0,1))</f>
        <v>0</v>
      </c>
      <c r="L60" s="2">
        <f t="array" ref="L60">SUM(IF(FREQUENCY(IF((Data[KAM]=$C60)*(Data[Date]&gt;=L$4)*(Data[Date]&lt;EDATE(L$4,1))=1,MATCH(Data[Account],Data[Account],0)),ROW(Data[Account])-ROW(Data[[#Headers],[Account]]))&gt;0,1))</f>
        <v>0</v>
      </c>
      <c r="M60" s="2">
        <f t="array" ref="M60">SUM(IF(FREQUENCY(IF((Data[KAM]=$C60)*(Data[Date]&gt;=M$4)*(Data[Date]&lt;EDATE(M$4,1))=1,MATCH(Data[Account],Data[Account],0)),ROW(Data[Account])-ROW(Data[[#Headers],[Account]]))&gt;0,1))</f>
        <v>0</v>
      </c>
      <c r="N60" s="2">
        <f t="array" ref="N60">SUM(IF(FREQUENCY(IF((Data[KAM]=$C60)*(Data[Date]&gt;=N$4)*(Data[Date]&lt;EDATE(N$4,1))=1,MATCH(Data[Account],Data[Account],0)),ROW(Data[Account])-ROW(Data[[#Headers],[Account]]))&gt;0,1))</f>
        <v>0</v>
      </c>
      <c r="O60" s="2">
        <f t="array" ref="O60">SUM(IF(FREQUENCY(IF((Data[KAM]=$C60)*(Data[Date]&gt;=O$4)*(Data[Date]&lt;EDATE(O$4,1))=1,MATCH(Data[Account],Data[Account],0)),ROW(Data[Account])-ROW(Data[[#Headers],[Account]]))&gt;0,1))</f>
        <v>0</v>
      </c>
      <c r="P60" s="2">
        <f t="array" ref="P60">SUM(IF(FREQUENCY(IF((Data[KAM]=$C60)*(Data[Date]&gt;=P$4)*(Data[Date]&lt;EDATE(P$4,1))=1,MATCH(Data[Account],Data[Account],0)),ROW(Data[Account])-ROW(Data[[#Headers],[Account]]))&gt;0,1))</f>
        <v>0</v>
      </c>
      <c r="Q60" s="2">
        <f t="array" ref="Q60">SUM(IF(FREQUENCY(IF((Data[KAM]=$C60)*(Data[Date]&gt;=Q$4)*(Data[Date]&lt;EDATE(Q$4,1))=1,MATCH(Data[Account],Data[Account],0)),ROW(Data[Account])-ROW(Data[[#Headers],[Account]]))&gt;0,1))</f>
        <v>0</v>
      </c>
      <c r="R60" s="2">
        <f t="array" ref="R60">SUM(IF(FREQUENCY(IF((Data[KAM]=$C60)*(Data[Date]&gt;=R$4)*(Data[Date]&lt;EDATE(R$4,1))=1,MATCH(Data[Account],Data[Account],0)),ROW(Data[Account])-ROW(Data[[#Headers],[Account]]))&gt;0,1))</f>
        <v>0</v>
      </c>
      <c r="S60" s="2">
        <f t="array" ref="S60">SUM(IF(FREQUENCY(IF((Data[KAM]=$C60)*(Data[Date]&gt;=S$4)*(Data[Date]&lt;EDATE(S$4,1))=1,MATCH(Data[Account],Data[Account],0)),ROW(Data[Account])-ROW(Data[[#Headers],[Account]]))&gt;0,1))</f>
        <v>0</v>
      </c>
      <c r="T60" s="2">
        <f t="array" ref="T60">SUM(IF(FREQUENCY(IF((Data[KAM]=$C60)*(Data[Date]&gt;=T$4)*(Data[Date]&lt;EDATE(T$4,1))=1,MATCH(Data[Account],Data[Account],0)),ROW(Data[Account])-ROW(Data[[#Headers],[Account]]))&gt;0,1))</f>
        <v>0</v>
      </c>
      <c r="U60" s="2">
        <f t="array" ref="U60">SUM(IF(FREQUENCY(IF((Data[KAM]=$C60)*(Data[Date]&gt;=U$4)*(Data[Date]&lt;EDATE(U$4,1))=1,MATCH(Data[Account],Data[Account],0)),ROW(Data[Account])-ROW(Data[[#Headers],[Account]]))&gt;0,1))</f>
        <v>0</v>
      </c>
      <c r="V60" s="2">
        <f t="array" ref="V60">SUM(IF(FREQUENCY(IF((Data[KAM]=$C60)*(Data[Date]&gt;=V$4)*(Data[Date]&lt;EDATE(V$4,1))=1,MATCH(Data[Account],Data[Account],0)),ROW(Data[Account])-ROW(Data[[#Headers],[Account]]))&gt;0,1))</f>
        <v>0</v>
      </c>
      <c r="W60" s="2">
        <f t="array" ref="W60">SUM(IF(FREQUENCY(IF((Data[KAM]=$C60)*(Data[Date]&gt;=W$4)*(Data[Date]&lt;EDATE(W$4,1))=1,MATCH(Data[Account],Data[Account],0)),ROW(Data[Account])-ROW(Data[[#Headers],[Account]]))&gt;0,1))</f>
        <v>0</v>
      </c>
      <c r="X60" s="2">
        <f t="array" ref="X60">SUM(IF(FREQUENCY(IF((Data[KAM]=$C60)*(Data[Date]&gt;=X$4)*(Data[Date]&lt;EDATE(X$4,1))=1,MATCH(Data[Account],Data[Account],0)),ROW(Data[Account])-ROW(Data[[#Headers],[Account]]))&gt;0,1))</f>
        <v>0</v>
      </c>
      <c r="Y60" s="2">
        <f t="array" ref="Y60">SUM(IF(FREQUENCY(IF((Data[KAM]=$C60)*(Data[Date]&gt;=Y$4)*(Data[Date]&lt;EDATE(Y$4,1))=1,MATCH(Data[Account],Data[Account],0)),ROW(Data[Account])-ROW(Data[[#Headers],[Account]]))&gt;0,1))</f>
        <v>0</v>
      </c>
      <c r="Z60" s="2">
        <f t="array" ref="Z60">SUM(IF(FREQUENCY(IF((Data[KAM]=$C60)*(Data[Date]&gt;=Z$4)*(Data[Date]&lt;EDATE(Z$4,1))=1,MATCH(Data[Account],Data[Account],0)),ROW(Data[Account])-ROW(Data[[#Headers],[Account]]))&gt;0,1))</f>
        <v>0</v>
      </c>
      <c r="AA60" s="2">
        <f t="array" ref="AA60">SUM(IF(FREQUENCY(IF((Data[KAM]=$C60)*(Data[Date]&gt;=AA$4)*(Data[Date]&lt;EDATE(AA$4,1))=1,MATCH(Data[Account],Data[Account],0)),ROW(Data[Account])-ROW(Data[[#Headers],[Account]]))&gt;0,1))</f>
        <v>0</v>
      </c>
      <c r="AB60" s="2">
        <f t="array" ref="AB60">SUM(IF(FREQUENCY(IF((Data[KAM]=$C60)*(Data[Date]&gt;=AB$4)*(Data[Date]&lt;EDATE(AB$4,1))=1,MATCH(Data[Account],Data[Account],0)),ROW(Data[Account])-ROW(Data[[#Headers],[Account]]))&gt;0,1))</f>
        <v>0</v>
      </c>
    </row>
    <row r="61" spans="2:28" x14ac:dyDescent="0.25">
      <c r="B61" s="3">
        <f t="shared" si="37"/>
        <v>14</v>
      </c>
      <c r="C61" s="69" t="str">
        <f t="shared" si="37"/>
        <v/>
      </c>
      <c r="D61" s="69"/>
      <c r="E61" s="2">
        <f t="array" ref="E61">SUM(IF(FREQUENCY(IF((Data[KAM]=$C61)*(Data[Date]&gt;=E$4)*(Data[Date]&lt;EDATE(E$4,1))=1,MATCH(Data[Account],Data[Account],0)),ROW(Data[Account])-ROW(Data[[#Headers],[Account]]))&gt;0,1))</f>
        <v>0</v>
      </c>
      <c r="F61" s="2">
        <f t="array" ref="F61">SUM(IF(FREQUENCY(IF((Data[KAM]=$C61)*(Data[Date]&gt;=F$4)*(Data[Date]&lt;EDATE(F$4,1))=1,MATCH(Data[Account],Data[Account],0)),ROW(Data[Account])-ROW(Data[[#Headers],[Account]]))&gt;0,1))</f>
        <v>0</v>
      </c>
      <c r="G61" s="2">
        <f t="array" ref="G61">SUM(IF(FREQUENCY(IF((Data[KAM]=$C61)*(Data[Date]&gt;=G$4)*(Data[Date]&lt;EDATE(G$4,1))=1,MATCH(Data[Account],Data[Account],0)),ROW(Data[Account])-ROW(Data[[#Headers],[Account]]))&gt;0,1))</f>
        <v>0</v>
      </c>
      <c r="H61" s="2">
        <f t="array" ref="H61">SUM(IF(FREQUENCY(IF((Data[KAM]=$C61)*(Data[Date]&gt;=H$4)*(Data[Date]&lt;EDATE(H$4,1))=1,MATCH(Data[Account],Data[Account],0)),ROW(Data[Account])-ROW(Data[[#Headers],[Account]]))&gt;0,1))</f>
        <v>0</v>
      </c>
      <c r="I61" s="2">
        <f t="array" ref="I61">SUM(IF(FREQUENCY(IF((Data[KAM]=$C61)*(Data[Date]&gt;=I$4)*(Data[Date]&lt;EDATE(I$4,1))=1,MATCH(Data[Account],Data[Account],0)),ROW(Data[Account])-ROW(Data[[#Headers],[Account]]))&gt;0,1))</f>
        <v>0</v>
      </c>
      <c r="J61" s="2">
        <f t="array" ref="J61">SUM(IF(FREQUENCY(IF((Data[KAM]=$C61)*(Data[Date]&gt;=J$4)*(Data[Date]&lt;EDATE(J$4,1))=1,MATCH(Data[Account],Data[Account],0)),ROW(Data[Account])-ROW(Data[[#Headers],[Account]]))&gt;0,1))</f>
        <v>0</v>
      </c>
      <c r="K61" s="2">
        <f t="array" ref="K61">SUM(IF(FREQUENCY(IF((Data[KAM]=$C61)*(Data[Date]&gt;=K$4)*(Data[Date]&lt;EDATE(K$4,1))=1,MATCH(Data[Account],Data[Account],0)),ROW(Data[Account])-ROW(Data[[#Headers],[Account]]))&gt;0,1))</f>
        <v>0</v>
      </c>
      <c r="L61" s="2">
        <f t="array" ref="L61">SUM(IF(FREQUENCY(IF((Data[KAM]=$C61)*(Data[Date]&gt;=L$4)*(Data[Date]&lt;EDATE(L$4,1))=1,MATCH(Data[Account],Data[Account],0)),ROW(Data[Account])-ROW(Data[[#Headers],[Account]]))&gt;0,1))</f>
        <v>0</v>
      </c>
      <c r="M61" s="2">
        <f t="array" ref="M61">SUM(IF(FREQUENCY(IF((Data[KAM]=$C61)*(Data[Date]&gt;=M$4)*(Data[Date]&lt;EDATE(M$4,1))=1,MATCH(Data[Account],Data[Account],0)),ROW(Data[Account])-ROW(Data[[#Headers],[Account]]))&gt;0,1))</f>
        <v>0</v>
      </c>
      <c r="N61" s="2">
        <f t="array" ref="N61">SUM(IF(FREQUENCY(IF((Data[KAM]=$C61)*(Data[Date]&gt;=N$4)*(Data[Date]&lt;EDATE(N$4,1))=1,MATCH(Data[Account],Data[Account],0)),ROW(Data[Account])-ROW(Data[[#Headers],[Account]]))&gt;0,1))</f>
        <v>0</v>
      </c>
      <c r="O61" s="2">
        <f t="array" ref="O61">SUM(IF(FREQUENCY(IF((Data[KAM]=$C61)*(Data[Date]&gt;=O$4)*(Data[Date]&lt;EDATE(O$4,1))=1,MATCH(Data[Account],Data[Account],0)),ROW(Data[Account])-ROW(Data[[#Headers],[Account]]))&gt;0,1))</f>
        <v>0</v>
      </c>
      <c r="P61" s="2">
        <f t="array" ref="P61">SUM(IF(FREQUENCY(IF((Data[KAM]=$C61)*(Data[Date]&gt;=P$4)*(Data[Date]&lt;EDATE(P$4,1))=1,MATCH(Data[Account],Data[Account],0)),ROW(Data[Account])-ROW(Data[[#Headers],[Account]]))&gt;0,1))</f>
        <v>0</v>
      </c>
      <c r="Q61" s="2">
        <f t="array" ref="Q61">SUM(IF(FREQUENCY(IF((Data[KAM]=$C61)*(Data[Date]&gt;=Q$4)*(Data[Date]&lt;EDATE(Q$4,1))=1,MATCH(Data[Account],Data[Account],0)),ROW(Data[Account])-ROW(Data[[#Headers],[Account]]))&gt;0,1))</f>
        <v>0</v>
      </c>
      <c r="R61" s="2">
        <f t="array" ref="R61">SUM(IF(FREQUENCY(IF((Data[KAM]=$C61)*(Data[Date]&gt;=R$4)*(Data[Date]&lt;EDATE(R$4,1))=1,MATCH(Data[Account],Data[Account],0)),ROW(Data[Account])-ROW(Data[[#Headers],[Account]]))&gt;0,1))</f>
        <v>0</v>
      </c>
      <c r="S61" s="2">
        <f t="array" ref="S61">SUM(IF(FREQUENCY(IF((Data[KAM]=$C61)*(Data[Date]&gt;=S$4)*(Data[Date]&lt;EDATE(S$4,1))=1,MATCH(Data[Account],Data[Account],0)),ROW(Data[Account])-ROW(Data[[#Headers],[Account]]))&gt;0,1))</f>
        <v>0</v>
      </c>
      <c r="T61" s="2">
        <f t="array" ref="T61">SUM(IF(FREQUENCY(IF((Data[KAM]=$C61)*(Data[Date]&gt;=T$4)*(Data[Date]&lt;EDATE(T$4,1))=1,MATCH(Data[Account],Data[Account],0)),ROW(Data[Account])-ROW(Data[[#Headers],[Account]]))&gt;0,1))</f>
        <v>0</v>
      </c>
      <c r="U61" s="2">
        <f t="array" ref="U61">SUM(IF(FREQUENCY(IF((Data[KAM]=$C61)*(Data[Date]&gt;=U$4)*(Data[Date]&lt;EDATE(U$4,1))=1,MATCH(Data[Account],Data[Account],0)),ROW(Data[Account])-ROW(Data[[#Headers],[Account]]))&gt;0,1))</f>
        <v>0</v>
      </c>
      <c r="V61" s="2">
        <f t="array" ref="V61">SUM(IF(FREQUENCY(IF((Data[KAM]=$C61)*(Data[Date]&gt;=V$4)*(Data[Date]&lt;EDATE(V$4,1))=1,MATCH(Data[Account],Data[Account],0)),ROW(Data[Account])-ROW(Data[[#Headers],[Account]]))&gt;0,1))</f>
        <v>0</v>
      </c>
      <c r="W61" s="2">
        <f t="array" ref="W61">SUM(IF(FREQUENCY(IF((Data[KAM]=$C61)*(Data[Date]&gt;=W$4)*(Data[Date]&lt;EDATE(W$4,1))=1,MATCH(Data[Account],Data[Account],0)),ROW(Data[Account])-ROW(Data[[#Headers],[Account]]))&gt;0,1))</f>
        <v>0</v>
      </c>
      <c r="X61" s="2">
        <f t="array" ref="X61">SUM(IF(FREQUENCY(IF((Data[KAM]=$C61)*(Data[Date]&gt;=X$4)*(Data[Date]&lt;EDATE(X$4,1))=1,MATCH(Data[Account],Data[Account],0)),ROW(Data[Account])-ROW(Data[[#Headers],[Account]]))&gt;0,1))</f>
        <v>0</v>
      </c>
      <c r="Y61" s="2">
        <f t="array" ref="Y61">SUM(IF(FREQUENCY(IF((Data[KAM]=$C61)*(Data[Date]&gt;=Y$4)*(Data[Date]&lt;EDATE(Y$4,1))=1,MATCH(Data[Account],Data[Account],0)),ROW(Data[Account])-ROW(Data[[#Headers],[Account]]))&gt;0,1))</f>
        <v>0</v>
      </c>
      <c r="Z61" s="2">
        <f t="array" ref="Z61">SUM(IF(FREQUENCY(IF((Data[KAM]=$C61)*(Data[Date]&gt;=Z$4)*(Data[Date]&lt;EDATE(Z$4,1))=1,MATCH(Data[Account],Data[Account],0)),ROW(Data[Account])-ROW(Data[[#Headers],[Account]]))&gt;0,1))</f>
        <v>0</v>
      </c>
      <c r="AA61" s="2">
        <f t="array" ref="AA61">SUM(IF(FREQUENCY(IF((Data[KAM]=$C61)*(Data[Date]&gt;=AA$4)*(Data[Date]&lt;EDATE(AA$4,1))=1,MATCH(Data[Account],Data[Account],0)),ROW(Data[Account])-ROW(Data[[#Headers],[Account]]))&gt;0,1))</f>
        <v>0</v>
      </c>
      <c r="AB61" s="2">
        <f t="array" ref="AB61">SUM(IF(FREQUENCY(IF((Data[KAM]=$C61)*(Data[Date]&gt;=AB$4)*(Data[Date]&lt;EDATE(AB$4,1))=1,MATCH(Data[Account],Data[Account],0)),ROW(Data[Account])-ROW(Data[[#Headers],[Account]]))&gt;0,1))</f>
        <v>0</v>
      </c>
    </row>
    <row r="62" spans="2:28" x14ac:dyDescent="0.25">
      <c r="B62" s="3">
        <f t="shared" si="37"/>
        <v>15</v>
      </c>
      <c r="C62" s="69" t="str">
        <f t="shared" si="37"/>
        <v/>
      </c>
      <c r="D62" s="69"/>
      <c r="E62" s="2">
        <f t="array" ref="E62">SUM(IF(FREQUENCY(IF((Data[KAM]=$C62)*(Data[Date]&gt;=E$4)*(Data[Date]&lt;EDATE(E$4,1))=1,MATCH(Data[Account],Data[Account],0)),ROW(Data[Account])-ROW(Data[[#Headers],[Account]]))&gt;0,1))</f>
        <v>0</v>
      </c>
      <c r="F62" s="2">
        <f t="array" ref="F62">SUM(IF(FREQUENCY(IF((Data[KAM]=$C62)*(Data[Date]&gt;=F$4)*(Data[Date]&lt;EDATE(F$4,1))=1,MATCH(Data[Account],Data[Account],0)),ROW(Data[Account])-ROW(Data[[#Headers],[Account]]))&gt;0,1))</f>
        <v>0</v>
      </c>
      <c r="G62" s="2">
        <f t="array" ref="G62">SUM(IF(FREQUENCY(IF((Data[KAM]=$C62)*(Data[Date]&gt;=G$4)*(Data[Date]&lt;EDATE(G$4,1))=1,MATCH(Data[Account],Data[Account],0)),ROW(Data[Account])-ROW(Data[[#Headers],[Account]]))&gt;0,1))</f>
        <v>0</v>
      </c>
      <c r="H62" s="2">
        <f t="array" ref="H62">SUM(IF(FREQUENCY(IF((Data[KAM]=$C62)*(Data[Date]&gt;=H$4)*(Data[Date]&lt;EDATE(H$4,1))=1,MATCH(Data[Account],Data[Account],0)),ROW(Data[Account])-ROW(Data[[#Headers],[Account]]))&gt;0,1))</f>
        <v>0</v>
      </c>
      <c r="I62" s="2">
        <f t="array" ref="I62">SUM(IF(FREQUENCY(IF((Data[KAM]=$C62)*(Data[Date]&gt;=I$4)*(Data[Date]&lt;EDATE(I$4,1))=1,MATCH(Data[Account],Data[Account],0)),ROW(Data[Account])-ROW(Data[[#Headers],[Account]]))&gt;0,1))</f>
        <v>0</v>
      </c>
      <c r="J62" s="2">
        <f t="array" ref="J62">SUM(IF(FREQUENCY(IF((Data[KAM]=$C62)*(Data[Date]&gt;=J$4)*(Data[Date]&lt;EDATE(J$4,1))=1,MATCH(Data[Account],Data[Account],0)),ROW(Data[Account])-ROW(Data[[#Headers],[Account]]))&gt;0,1))</f>
        <v>0</v>
      </c>
      <c r="K62" s="2">
        <f t="array" ref="K62">SUM(IF(FREQUENCY(IF((Data[KAM]=$C62)*(Data[Date]&gt;=K$4)*(Data[Date]&lt;EDATE(K$4,1))=1,MATCH(Data[Account],Data[Account],0)),ROW(Data[Account])-ROW(Data[[#Headers],[Account]]))&gt;0,1))</f>
        <v>0</v>
      </c>
      <c r="L62" s="2">
        <f t="array" ref="L62">SUM(IF(FREQUENCY(IF((Data[KAM]=$C62)*(Data[Date]&gt;=L$4)*(Data[Date]&lt;EDATE(L$4,1))=1,MATCH(Data[Account],Data[Account],0)),ROW(Data[Account])-ROW(Data[[#Headers],[Account]]))&gt;0,1))</f>
        <v>0</v>
      </c>
      <c r="M62" s="2">
        <f t="array" ref="M62">SUM(IF(FREQUENCY(IF((Data[KAM]=$C62)*(Data[Date]&gt;=M$4)*(Data[Date]&lt;EDATE(M$4,1))=1,MATCH(Data[Account],Data[Account],0)),ROW(Data[Account])-ROW(Data[[#Headers],[Account]]))&gt;0,1))</f>
        <v>0</v>
      </c>
      <c r="N62" s="2">
        <f t="array" ref="N62">SUM(IF(FREQUENCY(IF((Data[KAM]=$C62)*(Data[Date]&gt;=N$4)*(Data[Date]&lt;EDATE(N$4,1))=1,MATCH(Data[Account],Data[Account],0)),ROW(Data[Account])-ROW(Data[[#Headers],[Account]]))&gt;0,1))</f>
        <v>0</v>
      </c>
      <c r="O62" s="2">
        <f t="array" ref="O62">SUM(IF(FREQUENCY(IF((Data[KAM]=$C62)*(Data[Date]&gt;=O$4)*(Data[Date]&lt;EDATE(O$4,1))=1,MATCH(Data[Account],Data[Account],0)),ROW(Data[Account])-ROW(Data[[#Headers],[Account]]))&gt;0,1))</f>
        <v>0</v>
      </c>
      <c r="P62" s="2">
        <f t="array" ref="P62">SUM(IF(FREQUENCY(IF((Data[KAM]=$C62)*(Data[Date]&gt;=P$4)*(Data[Date]&lt;EDATE(P$4,1))=1,MATCH(Data[Account],Data[Account],0)),ROW(Data[Account])-ROW(Data[[#Headers],[Account]]))&gt;0,1))</f>
        <v>0</v>
      </c>
      <c r="Q62" s="2">
        <f t="array" ref="Q62">SUM(IF(FREQUENCY(IF((Data[KAM]=$C62)*(Data[Date]&gt;=Q$4)*(Data[Date]&lt;EDATE(Q$4,1))=1,MATCH(Data[Account],Data[Account],0)),ROW(Data[Account])-ROW(Data[[#Headers],[Account]]))&gt;0,1))</f>
        <v>0</v>
      </c>
      <c r="R62" s="2">
        <f t="array" ref="R62">SUM(IF(FREQUENCY(IF((Data[KAM]=$C62)*(Data[Date]&gt;=R$4)*(Data[Date]&lt;EDATE(R$4,1))=1,MATCH(Data[Account],Data[Account],0)),ROW(Data[Account])-ROW(Data[[#Headers],[Account]]))&gt;0,1))</f>
        <v>0</v>
      </c>
      <c r="S62" s="2">
        <f t="array" ref="S62">SUM(IF(FREQUENCY(IF((Data[KAM]=$C62)*(Data[Date]&gt;=S$4)*(Data[Date]&lt;EDATE(S$4,1))=1,MATCH(Data[Account],Data[Account],0)),ROW(Data[Account])-ROW(Data[[#Headers],[Account]]))&gt;0,1))</f>
        <v>0</v>
      </c>
      <c r="T62" s="2">
        <f t="array" ref="T62">SUM(IF(FREQUENCY(IF((Data[KAM]=$C62)*(Data[Date]&gt;=T$4)*(Data[Date]&lt;EDATE(T$4,1))=1,MATCH(Data[Account],Data[Account],0)),ROW(Data[Account])-ROW(Data[[#Headers],[Account]]))&gt;0,1))</f>
        <v>0</v>
      </c>
      <c r="U62" s="2">
        <f t="array" ref="U62">SUM(IF(FREQUENCY(IF((Data[KAM]=$C62)*(Data[Date]&gt;=U$4)*(Data[Date]&lt;EDATE(U$4,1))=1,MATCH(Data[Account],Data[Account],0)),ROW(Data[Account])-ROW(Data[[#Headers],[Account]]))&gt;0,1))</f>
        <v>0</v>
      </c>
      <c r="V62" s="2">
        <f t="array" ref="V62">SUM(IF(FREQUENCY(IF((Data[KAM]=$C62)*(Data[Date]&gt;=V$4)*(Data[Date]&lt;EDATE(V$4,1))=1,MATCH(Data[Account],Data[Account],0)),ROW(Data[Account])-ROW(Data[[#Headers],[Account]]))&gt;0,1))</f>
        <v>0</v>
      </c>
      <c r="W62" s="2">
        <f t="array" ref="W62">SUM(IF(FREQUENCY(IF((Data[KAM]=$C62)*(Data[Date]&gt;=W$4)*(Data[Date]&lt;EDATE(W$4,1))=1,MATCH(Data[Account],Data[Account],0)),ROW(Data[Account])-ROW(Data[[#Headers],[Account]]))&gt;0,1))</f>
        <v>0</v>
      </c>
      <c r="X62" s="2">
        <f t="array" ref="X62">SUM(IF(FREQUENCY(IF((Data[KAM]=$C62)*(Data[Date]&gt;=X$4)*(Data[Date]&lt;EDATE(X$4,1))=1,MATCH(Data[Account],Data[Account],0)),ROW(Data[Account])-ROW(Data[[#Headers],[Account]]))&gt;0,1))</f>
        <v>0</v>
      </c>
      <c r="Y62" s="2">
        <f t="array" ref="Y62">SUM(IF(FREQUENCY(IF((Data[KAM]=$C62)*(Data[Date]&gt;=Y$4)*(Data[Date]&lt;EDATE(Y$4,1))=1,MATCH(Data[Account],Data[Account],0)),ROW(Data[Account])-ROW(Data[[#Headers],[Account]]))&gt;0,1))</f>
        <v>0</v>
      </c>
      <c r="Z62" s="2">
        <f t="array" ref="Z62">SUM(IF(FREQUENCY(IF((Data[KAM]=$C62)*(Data[Date]&gt;=Z$4)*(Data[Date]&lt;EDATE(Z$4,1))=1,MATCH(Data[Account],Data[Account],0)),ROW(Data[Account])-ROW(Data[[#Headers],[Account]]))&gt;0,1))</f>
        <v>0</v>
      </c>
      <c r="AA62" s="2">
        <f t="array" ref="AA62">SUM(IF(FREQUENCY(IF((Data[KAM]=$C62)*(Data[Date]&gt;=AA$4)*(Data[Date]&lt;EDATE(AA$4,1))=1,MATCH(Data[Account],Data[Account],0)),ROW(Data[Account])-ROW(Data[[#Headers],[Account]]))&gt;0,1))</f>
        <v>0</v>
      </c>
      <c r="AB62" s="2">
        <f t="array" ref="AB62">SUM(IF(FREQUENCY(IF((Data[KAM]=$C62)*(Data[Date]&gt;=AB$4)*(Data[Date]&lt;EDATE(AB$4,1))=1,MATCH(Data[Account],Data[Account],0)),ROW(Data[Account])-ROW(Data[[#Headers],[Account]]))&gt;0,1))</f>
        <v>0</v>
      </c>
    </row>
    <row r="63" spans="2:28" ht="7.5" customHeight="1" x14ac:dyDescent="0.25"/>
    <row r="64" spans="2:28" ht="15.75" thickBot="1" x14ac:dyDescent="0.3">
      <c r="B64" s="61" t="s">
        <v>10</v>
      </c>
      <c r="C64" s="61"/>
      <c r="D64" s="66"/>
      <c r="E64" s="66">
        <f t="shared" ref="E64:P64" si="38">SUM(E48:E62)</f>
        <v>7</v>
      </c>
      <c r="F64" s="66">
        <f t="shared" si="38"/>
        <v>45</v>
      </c>
      <c r="G64" s="66">
        <f t="shared" si="38"/>
        <v>47</v>
      </c>
      <c r="H64" s="66">
        <f t="shared" si="38"/>
        <v>51</v>
      </c>
      <c r="I64" s="66">
        <f t="shared" si="38"/>
        <v>51</v>
      </c>
      <c r="J64" s="66">
        <f t="shared" si="38"/>
        <v>54</v>
      </c>
      <c r="K64" s="66">
        <f t="shared" si="38"/>
        <v>57</v>
      </c>
      <c r="L64" s="66">
        <f t="shared" si="38"/>
        <v>53</v>
      </c>
      <c r="M64" s="66">
        <f t="shared" si="38"/>
        <v>58</v>
      </c>
      <c r="N64" s="66">
        <f t="shared" si="38"/>
        <v>61</v>
      </c>
      <c r="O64" s="66">
        <f t="shared" si="38"/>
        <v>54</v>
      </c>
      <c r="P64" s="66">
        <f t="shared" si="38"/>
        <v>70</v>
      </c>
      <c r="Q64" s="66">
        <f t="shared" ref="Q64:AB64" si="39">SUM(Q48:Q62)</f>
        <v>71</v>
      </c>
      <c r="R64" s="66">
        <f t="shared" si="39"/>
        <v>68</v>
      </c>
      <c r="S64" s="66">
        <f t="shared" si="39"/>
        <v>62</v>
      </c>
      <c r="T64" s="66">
        <f t="shared" si="39"/>
        <v>54</v>
      </c>
      <c r="U64" s="66">
        <f t="shared" si="39"/>
        <v>59</v>
      </c>
      <c r="V64" s="66">
        <f t="shared" si="39"/>
        <v>53</v>
      </c>
      <c r="W64" s="66">
        <f t="shared" si="39"/>
        <v>53</v>
      </c>
      <c r="X64" s="66">
        <f t="shared" si="39"/>
        <v>46</v>
      </c>
      <c r="Y64" s="66">
        <f t="shared" si="39"/>
        <v>49</v>
      </c>
      <c r="Z64" s="66">
        <f t="shared" si="39"/>
        <v>0</v>
      </c>
      <c r="AA64" s="66">
        <f t="shared" si="39"/>
        <v>0</v>
      </c>
      <c r="AB64" s="66">
        <f t="shared" si="39"/>
        <v>0</v>
      </c>
    </row>
    <row r="65" spans="1:28" ht="15.75" thickTop="1" x14ac:dyDescent="0.25"/>
    <row r="66" spans="1:28" x14ac:dyDescent="0.25">
      <c r="A66" s="3" t="s">
        <v>14</v>
      </c>
      <c r="B66" s="60" t="s">
        <v>18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 spans="1:28" ht="7.5" customHeight="1" x14ac:dyDescent="0.25"/>
    <row r="68" spans="1:28" x14ac:dyDescent="0.25">
      <c r="B68" s="3">
        <f t="shared" ref="B68:C82" si="40">B8</f>
        <v>1</v>
      </c>
      <c r="C68" s="69" t="str">
        <f t="shared" si="40"/>
        <v>Emma</v>
      </c>
      <c r="D68" s="71">
        <f>SUM(E68:P68)</f>
        <v>46</v>
      </c>
      <c r="E68" s="2">
        <f t="shared" ref="E68:T82" si="41">COUNTIFS(NewAccFirstOrder,"&gt;="&amp;E$4,NewAccFirstOrder,"&lt;"&amp;EDATE(E$4,1),NewAccKAM,$C68)</f>
        <v>6</v>
      </c>
      <c r="F68" s="2">
        <f t="shared" si="41"/>
        <v>25</v>
      </c>
      <c r="G68" s="2">
        <f t="shared" si="41"/>
        <v>9</v>
      </c>
      <c r="H68" s="2">
        <f t="shared" si="41"/>
        <v>2</v>
      </c>
      <c r="I68" s="2">
        <f t="shared" si="41"/>
        <v>3</v>
      </c>
      <c r="J68" s="2">
        <f t="shared" si="41"/>
        <v>0</v>
      </c>
      <c r="K68" s="2">
        <f t="shared" si="41"/>
        <v>0</v>
      </c>
      <c r="L68" s="2">
        <f t="shared" si="41"/>
        <v>0</v>
      </c>
      <c r="M68" s="2">
        <f t="shared" si="41"/>
        <v>0</v>
      </c>
      <c r="N68" s="2">
        <f t="shared" si="41"/>
        <v>0</v>
      </c>
      <c r="O68" s="2">
        <f t="shared" si="41"/>
        <v>0</v>
      </c>
      <c r="P68" s="2">
        <f t="shared" si="41"/>
        <v>1</v>
      </c>
      <c r="Q68" s="2">
        <f t="shared" si="41"/>
        <v>1</v>
      </c>
      <c r="R68" s="2">
        <f t="shared" si="41"/>
        <v>1</v>
      </c>
      <c r="S68" s="2">
        <f t="shared" si="41"/>
        <v>0</v>
      </c>
      <c r="T68" s="2">
        <f t="shared" si="41"/>
        <v>1</v>
      </c>
      <c r="U68" s="2">
        <f t="shared" ref="Q68:AB82" si="42">COUNTIFS(NewAccFirstOrder,"&gt;="&amp;U$4,NewAccFirstOrder,"&lt;"&amp;EDATE(U$4,1),NewAccKAM,$C68)</f>
        <v>5</v>
      </c>
      <c r="V68" s="2">
        <f t="shared" si="42"/>
        <v>0</v>
      </c>
      <c r="W68" s="2">
        <f t="shared" si="42"/>
        <v>0</v>
      </c>
      <c r="X68" s="2">
        <f t="shared" si="42"/>
        <v>0</v>
      </c>
      <c r="Y68" s="2">
        <f t="shared" si="42"/>
        <v>0</v>
      </c>
      <c r="Z68" s="2">
        <f t="shared" si="42"/>
        <v>0</v>
      </c>
      <c r="AA68" s="2">
        <f t="shared" si="42"/>
        <v>0</v>
      </c>
      <c r="AB68" s="2">
        <f t="shared" si="42"/>
        <v>0</v>
      </c>
    </row>
    <row r="69" spans="1:28" x14ac:dyDescent="0.25">
      <c r="B69" s="3">
        <f t="shared" si="40"/>
        <v>2</v>
      </c>
      <c r="C69" s="69" t="str">
        <f t="shared" si="40"/>
        <v>Sofia</v>
      </c>
      <c r="D69" s="71">
        <f t="shared" ref="D69:D82" si="43">SUM(E69:P69)</f>
        <v>27</v>
      </c>
      <c r="E69" s="2">
        <f t="shared" si="41"/>
        <v>1</v>
      </c>
      <c r="F69" s="2">
        <f t="shared" si="41"/>
        <v>8</v>
      </c>
      <c r="G69" s="2">
        <f t="shared" si="41"/>
        <v>2</v>
      </c>
      <c r="H69" s="2">
        <f t="shared" si="41"/>
        <v>1</v>
      </c>
      <c r="I69" s="2">
        <f t="shared" si="41"/>
        <v>2</v>
      </c>
      <c r="J69" s="2">
        <f t="shared" si="41"/>
        <v>1</v>
      </c>
      <c r="K69" s="2">
        <f t="shared" si="41"/>
        <v>1</v>
      </c>
      <c r="L69" s="2">
        <f t="shared" si="41"/>
        <v>2</v>
      </c>
      <c r="M69" s="2">
        <f t="shared" si="41"/>
        <v>2</v>
      </c>
      <c r="N69" s="2">
        <f t="shared" si="41"/>
        <v>1</v>
      </c>
      <c r="O69" s="2">
        <f t="shared" si="41"/>
        <v>0</v>
      </c>
      <c r="P69" s="2">
        <f t="shared" si="41"/>
        <v>6</v>
      </c>
      <c r="Q69" s="2">
        <f t="shared" si="42"/>
        <v>3</v>
      </c>
      <c r="R69" s="2">
        <f t="shared" si="42"/>
        <v>0</v>
      </c>
      <c r="S69" s="2">
        <f t="shared" si="42"/>
        <v>3</v>
      </c>
      <c r="T69" s="2">
        <f t="shared" si="42"/>
        <v>2</v>
      </c>
      <c r="U69" s="2">
        <f t="shared" si="42"/>
        <v>5</v>
      </c>
      <c r="V69" s="2">
        <f t="shared" si="42"/>
        <v>0</v>
      </c>
      <c r="W69" s="2">
        <f t="shared" si="42"/>
        <v>1</v>
      </c>
      <c r="X69" s="2">
        <f t="shared" si="42"/>
        <v>0</v>
      </c>
      <c r="Y69" s="2">
        <f t="shared" si="42"/>
        <v>2</v>
      </c>
      <c r="Z69" s="2">
        <f t="shared" si="42"/>
        <v>0</v>
      </c>
      <c r="AA69" s="2">
        <f t="shared" si="42"/>
        <v>0</v>
      </c>
      <c r="AB69" s="2">
        <f t="shared" si="42"/>
        <v>0</v>
      </c>
    </row>
    <row r="70" spans="1:28" x14ac:dyDescent="0.25">
      <c r="B70" s="3">
        <f t="shared" si="40"/>
        <v>3</v>
      </c>
      <c r="C70" s="69" t="str">
        <f t="shared" si="40"/>
        <v>Peter</v>
      </c>
      <c r="D70" s="71">
        <f t="shared" si="43"/>
        <v>7</v>
      </c>
      <c r="E70" s="2">
        <f t="shared" si="41"/>
        <v>0</v>
      </c>
      <c r="F70" s="2">
        <f t="shared" si="41"/>
        <v>3</v>
      </c>
      <c r="G70" s="2">
        <f t="shared" si="41"/>
        <v>0</v>
      </c>
      <c r="H70" s="2">
        <f t="shared" si="41"/>
        <v>1</v>
      </c>
      <c r="I70" s="2">
        <f t="shared" si="41"/>
        <v>0</v>
      </c>
      <c r="J70" s="2">
        <f t="shared" si="41"/>
        <v>0</v>
      </c>
      <c r="K70" s="2">
        <f t="shared" si="41"/>
        <v>1</v>
      </c>
      <c r="L70" s="2">
        <f t="shared" si="41"/>
        <v>1</v>
      </c>
      <c r="M70" s="2">
        <f t="shared" si="41"/>
        <v>0</v>
      </c>
      <c r="N70" s="2">
        <f t="shared" si="41"/>
        <v>1</v>
      </c>
      <c r="O70" s="2">
        <f t="shared" si="41"/>
        <v>0</v>
      </c>
      <c r="P70" s="2">
        <f t="shared" si="41"/>
        <v>0</v>
      </c>
      <c r="Q70" s="2">
        <f t="shared" si="42"/>
        <v>0</v>
      </c>
      <c r="R70" s="2">
        <f t="shared" si="42"/>
        <v>2</v>
      </c>
      <c r="S70" s="2">
        <f t="shared" si="42"/>
        <v>0</v>
      </c>
      <c r="T70" s="2">
        <f t="shared" si="42"/>
        <v>0</v>
      </c>
      <c r="U70" s="2">
        <f t="shared" si="42"/>
        <v>0</v>
      </c>
      <c r="V70" s="2">
        <f t="shared" si="42"/>
        <v>0</v>
      </c>
      <c r="W70" s="2">
        <f t="shared" si="42"/>
        <v>0</v>
      </c>
      <c r="X70" s="2">
        <f t="shared" si="42"/>
        <v>0</v>
      </c>
      <c r="Y70" s="2">
        <f t="shared" si="42"/>
        <v>0</v>
      </c>
      <c r="Z70" s="2">
        <f t="shared" si="42"/>
        <v>0</v>
      </c>
      <c r="AA70" s="2">
        <f t="shared" si="42"/>
        <v>0</v>
      </c>
      <c r="AB70" s="2">
        <f t="shared" si="42"/>
        <v>0</v>
      </c>
    </row>
    <row r="71" spans="1:28" x14ac:dyDescent="0.25">
      <c r="B71" s="3">
        <f t="shared" si="40"/>
        <v>4</v>
      </c>
      <c r="C71" s="69" t="str">
        <f t="shared" si="40"/>
        <v>Marie</v>
      </c>
      <c r="D71" s="71">
        <f t="shared" si="43"/>
        <v>3</v>
      </c>
      <c r="E71" s="2">
        <f t="shared" si="41"/>
        <v>0</v>
      </c>
      <c r="F71" s="2">
        <f t="shared" si="41"/>
        <v>3</v>
      </c>
      <c r="G71" s="2">
        <f t="shared" si="41"/>
        <v>0</v>
      </c>
      <c r="H71" s="2">
        <f t="shared" si="41"/>
        <v>0</v>
      </c>
      <c r="I71" s="2">
        <f t="shared" si="41"/>
        <v>0</v>
      </c>
      <c r="J71" s="2">
        <f t="shared" si="41"/>
        <v>0</v>
      </c>
      <c r="K71" s="2">
        <f t="shared" si="41"/>
        <v>0</v>
      </c>
      <c r="L71" s="2">
        <f t="shared" si="41"/>
        <v>0</v>
      </c>
      <c r="M71" s="2">
        <f t="shared" si="41"/>
        <v>0</v>
      </c>
      <c r="N71" s="2">
        <f t="shared" si="41"/>
        <v>0</v>
      </c>
      <c r="O71" s="2">
        <f t="shared" si="41"/>
        <v>0</v>
      </c>
      <c r="P71" s="2">
        <f t="shared" si="41"/>
        <v>0</v>
      </c>
      <c r="Q71" s="2">
        <f t="shared" si="42"/>
        <v>0</v>
      </c>
      <c r="R71" s="2">
        <f t="shared" si="42"/>
        <v>0</v>
      </c>
      <c r="S71" s="2">
        <f t="shared" si="42"/>
        <v>0</v>
      </c>
      <c r="T71" s="2">
        <f t="shared" si="42"/>
        <v>0</v>
      </c>
      <c r="U71" s="2">
        <f t="shared" si="42"/>
        <v>0</v>
      </c>
      <c r="V71" s="2">
        <f t="shared" si="42"/>
        <v>0</v>
      </c>
      <c r="W71" s="2">
        <f t="shared" si="42"/>
        <v>0</v>
      </c>
      <c r="X71" s="2">
        <f t="shared" si="42"/>
        <v>0</v>
      </c>
      <c r="Y71" s="2">
        <f t="shared" si="42"/>
        <v>0</v>
      </c>
      <c r="Z71" s="2">
        <f t="shared" si="42"/>
        <v>0</v>
      </c>
      <c r="AA71" s="2">
        <f t="shared" si="42"/>
        <v>0</v>
      </c>
      <c r="AB71" s="2">
        <f t="shared" si="42"/>
        <v>0</v>
      </c>
    </row>
    <row r="72" spans="1:28" x14ac:dyDescent="0.25">
      <c r="B72" s="3">
        <f t="shared" si="40"/>
        <v>5</v>
      </c>
      <c r="C72" s="69" t="str">
        <f t="shared" si="40"/>
        <v>Amy</v>
      </c>
      <c r="D72" s="71">
        <f t="shared" si="43"/>
        <v>5</v>
      </c>
      <c r="E72" s="2">
        <f t="shared" si="41"/>
        <v>0</v>
      </c>
      <c r="F72" s="2">
        <f t="shared" si="41"/>
        <v>0</v>
      </c>
      <c r="G72" s="2">
        <f t="shared" si="41"/>
        <v>0</v>
      </c>
      <c r="H72" s="2">
        <f t="shared" si="41"/>
        <v>0</v>
      </c>
      <c r="I72" s="2">
        <f t="shared" si="41"/>
        <v>0</v>
      </c>
      <c r="J72" s="2">
        <f t="shared" si="41"/>
        <v>4</v>
      </c>
      <c r="K72" s="2">
        <f t="shared" si="41"/>
        <v>0</v>
      </c>
      <c r="L72" s="2">
        <f t="shared" si="41"/>
        <v>1</v>
      </c>
      <c r="M72" s="2">
        <f t="shared" si="41"/>
        <v>0</v>
      </c>
      <c r="N72" s="2">
        <f t="shared" si="41"/>
        <v>0</v>
      </c>
      <c r="O72" s="2">
        <f t="shared" si="41"/>
        <v>0</v>
      </c>
      <c r="P72" s="2">
        <f t="shared" si="41"/>
        <v>0</v>
      </c>
      <c r="Q72" s="2">
        <f t="shared" si="42"/>
        <v>0</v>
      </c>
      <c r="R72" s="2">
        <f t="shared" si="42"/>
        <v>0</v>
      </c>
      <c r="S72" s="2">
        <f t="shared" si="42"/>
        <v>0</v>
      </c>
      <c r="T72" s="2">
        <f t="shared" si="42"/>
        <v>0</v>
      </c>
      <c r="U72" s="2">
        <f t="shared" si="42"/>
        <v>0</v>
      </c>
      <c r="V72" s="2">
        <f t="shared" si="42"/>
        <v>0</v>
      </c>
      <c r="W72" s="2">
        <f t="shared" si="42"/>
        <v>0</v>
      </c>
      <c r="X72" s="2">
        <f t="shared" si="42"/>
        <v>0</v>
      </c>
      <c r="Y72" s="2">
        <f t="shared" si="42"/>
        <v>0</v>
      </c>
      <c r="Z72" s="2">
        <f t="shared" si="42"/>
        <v>0</v>
      </c>
      <c r="AA72" s="2">
        <f t="shared" si="42"/>
        <v>0</v>
      </c>
      <c r="AB72" s="2">
        <f t="shared" si="42"/>
        <v>0</v>
      </c>
    </row>
    <row r="73" spans="1:28" x14ac:dyDescent="0.25">
      <c r="B73" s="3">
        <f t="shared" si="40"/>
        <v>6</v>
      </c>
      <c r="C73" s="69" t="str">
        <f t="shared" si="40"/>
        <v>David</v>
      </c>
      <c r="D73" s="71">
        <f t="shared" si="43"/>
        <v>3</v>
      </c>
      <c r="E73" s="2">
        <f t="shared" si="41"/>
        <v>0</v>
      </c>
      <c r="F73" s="2">
        <f t="shared" si="41"/>
        <v>0</v>
      </c>
      <c r="G73" s="2">
        <f t="shared" si="41"/>
        <v>0</v>
      </c>
      <c r="H73" s="2">
        <f t="shared" si="41"/>
        <v>0</v>
      </c>
      <c r="I73" s="2">
        <f t="shared" si="41"/>
        <v>0</v>
      </c>
      <c r="J73" s="2">
        <f t="shared" si="41"/>
        <v>0</v>
      </c>
      <c r="K73" s="2">
        <f t="shared" si="41"/>
        <v>0</v>
      </c>
      <c r="L73" s="2">
        <f t="shared" si="41"/>
        <v>0</v>
      </c>
      <c r="M73" s="2">
        <f t="shared" si="41"/>
        <v>1</v>
      </c>
      <c r="N73" s="2">
        <f t="shared" si="41"/>
        <v>1</v>
      </c>
      <c r="O73" s="2">
        <f t="shared" si="41"/>
        <v>0</v>
      </c>
      <c r="P73" s="2">
        <f t="shared" si="41"/>
        <v>1</v>
      </c>
      <c r="Q73" s="2">
        <f t="shared" si="42"/>
        <v>0</v>
      </c>
      <c r="R73" s="2">
        <f t="shared" si="42"/>
        <v>0</v>
      </c>
      <c r="S73" s="2">
        <f t="shared" si="42"/>
        <v>0</v>
      </c>
      <c r="T73" s="2">
        <f t="shared" si="42"/>
        <v>0</v>
      </c>
      <c r="U73" s="2">
        <f t="shared" si="42"/>
        <v>0</v>
      </c>
      <c r="V73" s="2">
        <f t="shared" si="42"/>
        <v>0</v>
      </c>
      <c r="W73" s="2">
        <f t="shared" si="42"/>
        <v>0</v>
      </c>
      <c r="X73" s="2">
        <f t="shared" si="42"/>
        <v>0</v>
      </c>
      <c r="Y73" s="2">
        <f t="shared" si="42"/>
        <v>0</v>
      </c>
      <c r="Z73" s="2">
        <f t="shared" si="42"/>
        <v>0</v>
      </c>
      <c r="AA73" s="2">
        <f t="shared" si="42"/>
        <v>0</v>
      </c>
      <c r="AB73" s="2">
        <f t="shared" si="42"/>
        <v>0</v>
      </c>
    </row>
    <row r="74" spans="1:28" x14ac:dyDescent="0.25">
      <c r="B74" s="3">
        <f t="shared" si="40"/>
        <v>7</v>
      </c>
      <c r="C74" s="69" t="str">
        <f t="shared" si="40"/>
        <v>Adam</v>
      </c>
      <c r="D74" s="71">
        <f t="shared" si="43"/>
        <v>2</v>
      </c>
      <c r="E74" s="2">
        <f t="shared" si="41"/>
        <v>0</v>
      </c>
      <c r="F74" s="2">
        <f t="shared" si="41"/>
        <v>0</v>
      </c>
      <c r="G74" s="2">
        <f t="shared" si="41"/>
        <v>0</v>
      </c>
      <c r="H74" s="2">
        <f t="shared" si="41"/>
        <v>0</v>
      </c>
      <c r="I74" s="2">
        <f t="shared" si="41"/>
        <v>0</v>
      </c>
      <c r="J74" s="2">
        <f t="shared" si="41"/>
        <v>0</v>
      </c>
      <c r="K74" s="2">
        <f t="shared" si="41"/>
        <v>0</v>
      </c>
      <c r="L74" s="2">
        <f t="shared" si="41"/>
        <v>0</v>
      </c>
      <c r="M74" s="2">
        <f t="shared" si="41"/>
        <v>0</v>
      </c>
      <c r="N74" s="2">
        <f t="shared" si="41"/>
        <v>2</v>
      </c>
      <c r="O74" s="2">
        <f t="shared" si="41"/>
        <v>0</v>
      </c>
      <c r="P74" s="2">
        <f t="shared" si="41"/>
        <v>0</v>
      </c>
      <c r="Q74" s="2">
        <f t="shared" si="42"/>
        <v>0</v>
      </c>
      <c r="R74" s="2">
        <f t="shared" si="42"/>
        <v>1</v>
      </c>
      <c r="S74" s="2">
        <f t="shared" si="42"/>
        <v>0</v>
      </c>
      <c r="T74" s="2">
        <f t="shared" si="42"/>
        <v>0</v>
      </c>
      <c r="U74" s="2">
        <f t="shared" si="42"/>
        <v>0</v>
      </c>
      <c r="V74" s="2">
        <f t="shared" si="42"/>
        <v>0</v>
      </c>
      <c r="W74" s="2">
        <f t="shared" si="42"/>
        <v>0</v>
      </c>
      <c r="X74" s="2">
        <f t="shared" si="42"/>
        <v>0</v>
      </c>
      <c r="Y74" s="2">
        <f t="shared" si="42"/>
        <v>0</v>
      </c>
      <c r="Z74" s="2">
        <f t="shared" si="42"/>
        <v>0</v>
      </c>
      <c r="AA74" s="2">
        <f t="shared" si="42"/>
        <v>0</v>
      </c>
      <c r="AB74" s="2">
        <f t="shared" si="42"/>
        <v>0</v>
      </c>
    </row>
    <row r="75" spans="1:28" x14ac:dyDescent="0.25">
      <c r="B75" s="3">
        <f t="shared" si="40"/>
        <v>8</v>
      </c>
      <c r="C75" s="69" t="str">
        <f t="shared" si="40"/>
        <v>Wasi</v>
      </c>
      <c r="D75" s="71">
        <f t="shared" si="43"/>
        <v>1</v>
      </c>
      <c r="E75" s="2">
        <f t="shared" si="41"/>
        <v>0</v>
      </c>
      <c r="F75" s="2">
        <f t="shared" si="41"/>
        <v>0</v>
      </c>
      <c r="G75" s="2">
        <f t="shared" si="41"/>
        <v>0</v>
      </c>
      <c r="H75" s="2">
        <f t="shared" si="41"/>
        <v>0</v>
      </c>
      <c r="I75" s="2">
        <f t="shared" si="41"/>
        <v>0</v>
      </c>
      <c r="J75" s="2">
        <f t="shared" si="41"/>
        <v>0</v>
      </c>
      <c r="K75" s="2">
        <f t="shared" si="41"/>
        <v>0</v>
      </c>
      <c r="L75" s="2">
        <f t="shared" si="41"/>
        <v>0</v>
      </c>
      <c r="M75" s="2">
        <f t="shared" si="41"/>
        <v>0</v>
      </c>
      <c r="N75" s="2">
        <f t="shared" si="41"/>
        <v>0</v>
      </c>
      <c r="O75" s="2">
        <f t="shared" si="41"/>
        <v>0</v>
      </c>
      <c r="P75" s="2">
        <f t="shared" si="41"/>
        <v>1</v>
      </c>
      <c r="Q75" s="2">
        <f t="shared" si="42"/>
        <v>1</v>
      </c>
      <c r="R75" s="2">
        <f t="shared" si="42"/>
        <v>1</v>
      </c>
      <c r="S75" s="2">
        <f t="shared" si="42"/>
        <v>1</v>
      </c>
      <c r="T75" s="2">
        <f t="shared" si="42"/>
        <v>0</v>
      </c>
      <c r="U75" s="2">
        <f t="shared" si="42"/>
        <v>0</v>
      </c>
      <c r="V75" s="2">
        <f t="shared" si="42"/>
        <v>2</v>
      </c>
      <c r="W75" s="2">
        <f t="shared" si="42"/>
        <v>1</v>
      </c>
      <c r="X75" s="2">
        <f t="shared" si="42"/>
        <v>0</v>
      </c>
      <c r="Y75" s="2">
        <f t="shared" si="42"/>
        <v>0</v>
      </c>
      <c r="Z75" s="2">
        <f t="shared" si="42"/>
        <v>0</v>
      </c>
      <c r="AA75" s="2">
        <f t="shared" si="42"/>
        <v>0</v>
      </c>
      <c r="AB75" s="2">
        <f t="shared" si="42"/>
        <v>0</v>
      </c>
    </row>
    <row r="76" spans="1:28" x14ac:dyDescent="0.25">
      <c r="B76" s="3">
        <f t="shared" si="40"/>
        <v>9</v>
      </c>
      <c r="C76" s="69" t="str">
        <f t="shared" si="40"/>
        <v>Steven</v>
      </c>
      <c r="D76" s="71">
        <f t="shared" si="43"/>
        <v>0</v>
      </c>
      <c r="E76" s="2">
        <f t="shared" si="41"/>
        <v>0</v>
      </c>
      <c r="F76" s="2">
        <f t="shared" si="41"/>
        <v>0</v>
      </c>
      <c r="G76" s="2">
        <f t="shared" si="41"/>
        <v>0</v>
      </c>
      <c r="H76" s="2">
        <f t="shared" si="41"/>
        <v>0</v>
      </c>
      <c r="I76" s="2">
        <f t="shared" si="41"/>
        <v>0</v>
      </c>
      <c r="J76" s="2">
        <f t="shared" si="41"/>
        <v>0</v>
      </c>
      <c r="K76" s="2">
        <f t="shared" si="41"/>
        <v>0</v>
      </c>
      <c r="L76" s="2">
        <f t="shared" si="41"/>
        <v>0</v>
      </c>
      <c r="M76" s="2">
        <f t="shared" si="41"/>
        <v>0</v>
      </c>
      <c r="N76" s="2">
        <f t="shared" si="41"/>
        <v>0</v>
      </c>
      <c r="O76" s="2">
        <f t="shared" si="41"/>
        <v>0</v>
      </c>
      <c r="P76" s="2">
        <f t="shared" si="41"/>
        <v>0</v>
      </c>
      <c r="Q76" s="2">
        <f t="shared" si="42"/>
        <v>0</v>
      </c>
      <c r="R76" s="2">
        <f t="shared" si="42"/>
        <v>0</v>
      </c>
      <c r="S76" s="2">
        <f t="shared" si="42"/>
        <v>0</v>
      </c>
      <c r="T76" s="2">
        <f t="shared" si="42"/>
        <v>0</v>
      </c>
      <c r="U76" s="2">
        <f t="shared" si="42"/>
        <v>2</v>
      </c>
      <c r="V76" s="2">
        <f t="shared" si="42"/>
        <v>1</v>
      </c>
      <c r="W76" s="2">
        <f t="shared" si="42"/>
        <v>2</v>
      </c>
      <c r="X76" s="2">
        <f t="shared" si="42"/>
        <v>0</v>
      </c>
      <c r="Y76" s="2">
        <f t="shared" si="42"/>
        <v>2</v>
      </c>
      <c r="Z76" s="2">
        <f t="shared" si="42"/>
        <v>0</v>
      </c>
      <c r="AA76" s="2">
        <f t="shared" si="42"/>
        <v>0</v>
      </c>
      <c r="AB76" s="2">
        <f t="shared" si="42"/>
        <v>0</v>
      </c>
    </row>
    <row r="77" spans="1:28" x14ac:dyDescent="0.25">
      <c r="B77" s="3">
        <f t="shared" si="40"/>
        <v>10</v>
      </c>
      <c r="C77" s="69" t="str">
        <f t="shared" si="40"/>
        <v/>
      </c>
      <c r="D77" s="71">
        <f t="shared" si="43"/>
        <v>0</v>
      </c>
      <c r="E77" s="2">
        <f t="shared" si="41"/>
        <v>0</v>
      </c>
      <c r="F77" s="2">
        <f t="shared" si="41"/>
        <v>0</v>
      </c>
      <c r="G77" s="2">
        <f t="shared" si="41"/>
        <v>0</v>
      </c>
      <c r="H77" s="2">
        <f t="shared" si="41"/>
        <v>0</v>
      </c>
      <c r="I77" s="2">
        <f t="shared" si="41"/>
        <v>0</v>
      </c>
      <c r="J77" s="2">
        <f t="shared" si="41"/>
        <v>0</v>
      </c>
      <c r="K77" s="2">
        <f t="shared" si="41"/>
        <v>0</v>
      </c>
      <c r="L77" s="2">
        <f t="shared" si="41"/>
        <v>0</v>
      </c>
      <c r="M77" s="2">
        <f t="shared" si="41"/>
        <v>0</v>
      </c>
      <c r="N77" s="2">
        <f t="shared" si="41"/>
        <v>0</v>
      </c>
      <c r="O77" s="2">
        <f t="shared" si="41"/>
        <v>0</v>
      </c>
      <c r="P77" s="2">
        <f t="shared" si="41"/>
        <v>0</v>
      </c>
      <c r="Q77" s="2">
        <f t="shared" si="42"/>
        <v>0</v>
      </c>
      <c r="R77" s="2">
        <f t="shared" si="42"/>
        <v>0</v>
      </c>
      <c r="S77" s="2">
        <f t="shared" si="42"/>
        <v>0</v>
      </c>
      <c r="T77" s="2">
        <f t="shared" si="42"/>
        <v>0</v>
      </c>
      <c r="U77" s="2">
        <f t="shared" si="42"/>
        <v>0</v>
      </c>
      <c r="V77" s="2">
        <f t="shared" si="42"/>
        <v>0</v>
      </c>
      <c r="W77" s="2">
        <f t="shared" si="42"/>
        <v>0</v>
      </c>
      <c r="X77" s="2">
        <f t="shared" si="42"/>
        <v>0</v>
      </c>
      <c r="Y77" s="2">
        <f t="shared" si="42"/>
        <v>0</v>
      </c>
      <c r="Z77" s="2">
        <f t="shared" si="42"/>
        <v>0</v>
      </c>
      <c r="AA77" s="2">
        <f t="shared" si="42"/>
        <v>0</v>
      </c>
      <c r="AB77" s="2">
        <f t="shared" si="42"/>
        <v>0</v>
      </c>
    </row>
    <row r="78" spans="1:28" x14ac:dyDescent="0.25">
      <c r="B78" s="3">
        <f t="shared" si="40"/>
        <v>11</v>
      </c>
      <c r="C78" s="69" t="str">
        <f t="shared" si="40"/>
        <v/>
      </c>
      <c r="D78" s="71">
        <f t="shared" si="43"/>
        <v>0</v>
      </c>
      <c r="E78" s="2">
        <f t="shared" si="41"/>
        <v>0</v>
      </c>
      <c r="F78" s="2">
        <f t="shared" si="41"/>
        <v>0</v>
      </c>
      <c r="G78" s="2">
        <f t="shared" si="41"/>
        <v>0</v>
      </c>
      <c r="H78" s="2">
        <f t="shared" si="41"/>
        <v>0</v>
      </c>
      <c r="I78" s="2">
        <f t="shared" si="41"/>
        <v>0</v>
      </c>
      <c r="J78" s="2">
        <f t="shared" si="41"/>
        <v>0</v>
      </c>
      <c r="K78" s="2">
        <f t="shared" si="41"/>
        <v>0</v>
      </c>
      <c r="L78" s="2">
        <f t="shared" si="41"/>
        <v>0</v>
      </c>
      <c r="M78" s="2">
        <f t="shared" si="41"/>
        <v>0</v>
      </c>
      <c r="N78" s="2">
        <f t="shared" si="41"/>
        <v>0</v>
      </c>
      <c r="O78" s="2">
        <f t="shared" si="41"/>
        <v>0</v>
      </c>
      <c r="P78" s="2">
        <f t="shared" si="41"/>
        <v>0</v>
      </c>
      <c r="Q78" s="2">
        <f t="shared" si="42"/>
        <v>0</v>
      </c>
      <c r="R78" s="2">
        <f t="shared" si="42"/>
        <v>0</v>
      </c>
      <c r="S78" s="2">
        <f t="shared" si="42"/>
        <v>0</v>
      </c>
      <c r="T78" s="2">
        <f t="shared" si="42"/>
        <v>0</v>
      </c>
      <c r="U78" s="2">
        <f t="shared" si="42"/>
        <v>0</v>
      </c>
      <c r="V78" s="2">
        <f t="shared" si="42"/>
        <v>0</v>
      </c>
      <c r="W78" s="2">
        <f t="shared" si="42"/>
        <v>0</v>
      </c>
      <c r="X78" s="2">
        <f t="shared" si="42"/>
        <v>0</v>
      </c>
      <c r="Y78" s="2">
        <f t="shared" si="42"/>
        <v>0</v>
      </c>
      <c r="Z78" s="2">
        <f t="shared" si="42"/>
        <v>0</v>
      </c>
      <c r="AA78" s="2">
        <f t="shared" si="42"/>
        <v>0</v>
      </c>
      <c r="AB78" s="2">
        <f t="shared" si="42"/>
        <v>0</v>
      </c>
    </row>
    <row r="79" spans="1:28" x14ac:dyDescent="0.25">
      <c r="B79" s="3">
        <f t="shared" si="40"/>
        <v>12</v>
      </c>
      <c r="C79" s="69" t="str">
        <f t="shared" si="40"/>
        <v/>
      </c>
      <c r="D79" s="71">
        <f t="shared" si="43"/>
        <v>0</v>
      </c>
      <c r="E79" s="2">
        <f t="shared" si="41"/>
        <v>0</v>
      </c>
      <c r="F79" s="2">
        <f t="shared" si="41"/>
        <v>0</v>
      </c>
      <c r="G79" s="2">
        <f t="shared" si="41"/>
        <v>0</v>
      </c>
      <c r="H79" s="2">
        <f t="shared" si="41"/>
        <v>0</v>
      </c>
      <c r="I79" s="2">
        <f t="shared" si="41"/>
        <v>0</v>
      </c>
      <c r="J79" s="2">
        <f t="shared" si="41"/>
        <v>0</v>
      </c>
      <c r="K79" s="2">
        <f t="shared" si="41"/>
        <v>0</v>
      </c>
      <c r="L79" s="2">
        <f t="shared" si="41"/>
        <v>0</v>
      </c>
      <c r="M79" s="2">
        <f t="shared" si="41"/>
        <v>0</v>
      </c>
      <c r="N79" s="2">
        <f t="shared" si="41"/>
        <v>0</v>
      </c>
      <c r="O79" s="2">
        <f t="shared" si="41"/>
        <v>0</v>
      </c>
      <c r="P79" s="2">
        <f t="shared" si="41"/>
        <v>0</v>
      </c>
      <c r="Q79" s="2">
        <f t="shared" si="42"/>
        <v>0</v>
      </c>
      <c r="R79" s="2">
        <f t="shared" si="42"/>
        <v>0</v>
      </c>
      <c r="S79" s="2">
        <f t="shared" si="42"/>
        <v>0</v>
      </c>
      <c r="T79" s="2">
        <f t="shared" si="42"/>
        <v>0</v>
      </c>
      <c r="U79" s="2">
        <f t="shared" si="42"/>
        <v>0</v>
      </c>
      <c r="V79" s="2">
        <f t="shared" si="42"/>
        <v>0</v>
      </c>
      <c r="W79" s="2">
        <f t="shared" si="42"/>
        <v>0</v>
      </c>
      <c r="X79" s="2">
        <f t="shared" si="42"/>
        <v>0</v>
      </c>
      <c r="Y79" s="2">
        <f t="shared" si="42"/>
        <v>0</v>
      </c>
      <c r="Z79" s="2">
        <f t="shared" si="42"/>
        <v>0</v>
      </c>
      <c r="AA79" s="2">
        <f t="shared" si="42"/>
        <v>0</v>
      </c>
      <c r="AB79" s="2">
        <f t="shared" si="42"/>
        <v>0</v>
      </c>
    </row>
    <row r="80" spans="1:28" x14ac:dyDescent="0.25">
      <c r="B80" s="3">
        <f t="shared" si="40"/>
        <v>13</v>
      </c>
      <c r="C80" s="69" t="str">
        <f t="shared" si="40"/>
        <v/>
      </c>
      <c r="D80" s="71">
        <f t="shared" si="43"/>
        <v>0</v>
      </c>
      <c r="E80" s="2">
        <f t="shared" si="41"/>
        <v>0</v>
      </c>
      <c r="F80" s="2">
        <f t="shared" si="41"/>
        <v>0</v>
      </c>
      <c r="G80" s="2">
        <f t="shared" si="41"/>
        <v>0</v>
      </c>
      <c r="H80" s="2">
        <f t="shared" si="41"/>
        <v>0</v>
      </c>
      <c r="I80" s="2">
        <f t="shared" si="41"/>
        <v>0</v>
      </c>
      <c r="J80" s="2">
        <f t="shared" si="41"/>
        <v>0</v>
      </c>
      <c r="K80" s="2">
        <f t="shared" si="41"/>
        <v>0</v>
      </c>
      <c r="L80" s="2">
        <f t="shared" si="41"/>
        <v>0</v>
      </c>
      <c r="M80" s="2">
        <f t="shared" si="41"/>
        <v>0</v>
      </c>
      <c r="N80" s="2">
        <f t="shared" si="41"/>
        <v>0</v>
      </c>
      <c r="O80" s="2">
        <f t="shared" si="41"/>
        <v>0</v>
      </c>
      <c r="P80" s="2">
        <f t="shared" si="41"/>
        <v>0</v>
      </c>
      <c r="Q80" s="2">
        <f t="shared" si="42"/>
        <v>0</v>
      </c>
      <c r="R80" s="2">
        <f t="shared" si="42"/>
        <v>0</v>
      </c>
      <c r="S80" s="2">
        <f t="shared" si="42"/>
        <v>0</v>
      </c>
      <c r="T80" s="2">
        <f t="shared" si="42"/>
        <v>0</v>
      </c>
      <c r="U80" s="2">
        <f t="shared" si="42"/>
        <v>0</v>
      </c>
      <c r="V80" s="2">
        <f t="shared" si="42"/>
        <v>0</v>
      </c>
      <c r="W80" s="2">
        <f t="shared" si="42"/>
        <v>0</v>
      </c>
      <c r="X80" s="2">
        <f t="shared" si="42"/>
        <v>0</v>
      </c>
      <c r="Y80" s="2">
        <f t="shared" si="42"/>
        <v>0</v>
      </c>
      <c r="Z80" s="2">
        <f t="shared" si="42"/>
        <v>0</v>
      </c>
      <c r="AA80" s="2">
        <f t="shared" si="42"/>
        <v>0</v>
      </c>
      <c r="AB80" s="2">
        <f t="shared" si="42"/>
        <v>0</v>
      </c>
    </row>
    <row r="81" spans="2:28" x14ac:dyDescent="0.25">
      <c r="B81" s="3">
        <f t="shared" si="40"/>
        <v>14</v>
      </c>
      <c r="C81" s="69" t="str">
        <f t="shared" si="40"/>
        <v/>
      </c>
      <c r="D81" s="71">
        <f t="shared" si="43"/>
        <v>0</v>
      </c>
      <c r="E81" s="2">
        <f t="shared" si="41"/>
        <v>0</v>
      </c>
      <c r="F81" s="2">
        <f t="shared" si="41"/>
        <v>0</v>
      </c>
      <c r="G81" s="2">
        <f t="shared" si="41"/>
        <v>0</v>
      </c>
      <c r="H81" s="2">
        <f t="shared" si="41"/>
        <v>0</v>
      </c>
      <c r="I81" s="2">
        <f t="shared" si="41"/>
        <v>0</v>
      </c>
      <c r="J81" s="2">
        <f t="shared" si="41"/>
        <v>0</v>
      </c>
      <c r="K81" s="2">
        <f t="shared" si="41"/>
        <v>0</v>
      </c>
      <c r="L81" s="2">
        <f t="shared" si="41"/>
        <v>0</v>
      </c>
      <c r="M81" s="2">
        <f t="shared" si="41"/>
        <v>0</v>
      </c>
      <c r="N81" s="2">
        <f t="shared" si="41"/>
        <v>0</v>
      </c>
      <c r="O81" s="2">
        <f t="shared" si="41"/>
        <v>0</v>
      </c>
      <c r="P81" s="2">
        <f t="shared" si="41"/>
        <v>0</v>
      </c>
      <c r="Q81" s="2">
        <f t="shared" si="42"/>
        <v>0</v>
      </c>
      <c r="R81" s="2">
        <f t="shared" si="42"/>
        <v>0</v>
      </c>
      <c r="S81" s="2">
        <f t="shared" si="42"/>
        <v>0</v>
      </c>
      <c r="T81" s="2">
        <f t="shared" si="42"/>
        <v>0</v>
      </c>
      <c r="U81" s="2">
        <f t="shared" si="42"/>
        <v>0</v>
      </c>
      <c r="V81" s="2">
        <f t="shared" si="42"/>
        <v>0</v>
      </c>
      <c r="W81" s="2">
        <f t="shared" si="42"/>
        <v>0</v>
      </c>
      <c r="X81" s="2">
        <f t="shared" si="42"/>
        <v>0</v>
      </c>
      <c r="Y81" s="2">
        <f t="shared" si="42"/>
        <v>0</v>
      </c>
      <c r="Z81" s="2">
        <f t="shared" si="42"/>
        <v>0</v>
      </c>
      <c r="AA81" s="2">
        <f t="shared" si="42"/>
        <v>0</v>
      </c>
      <c r="AB81" s="2">
        <f t="shared" si="42"/>
        <v>0</v>
      </c>
    </row>
    <row r="82" spans="2:28" x14ac:dyDescent="0.25">
      <c r="B82" s="3">
        <f t="shared" si="40"/>
        <v>15</v>
      </c>
      <c r="C82" s="69" t="str">
        <f t="shared" si="40"/>
        <v/>
      </c>
      <c r="D82" s="71">
        <f t="shared" si="43"/>
        <v>0</v>
      </c>
      <c r="E82" s="2">
        <f t="shared" si="41"/>
        <v>0</v>
      </c>
      <c r="F82" s="2">
        <f t="shared" si="41"/>
        <v>0</v>
      </c>
      <c r="G82" s="2">
        <f t="shared" si="41"/>
        <v>0</v>
      </c>
      <c r="H82" s="2">
        <f t="shared" si="41"/>
        <v>0</v>
      </c>
      <c r="I82" s="2">
        <f t="shared" si="41"/>
        <v>0</v>
      </c>
      <c r="J82" s="2">
        <f t="shared" si="41"/>
        <v>0</v>
      </c>
      <c r="K82" s="2">
        <f t="shared" si="41"/>
        <v>0</v>
      </c>
      <c r="L82" s="2">
        <f t="shared" si="41"/>
        <v>0</v>
      </c>
      <c r="M82" s="2">
        <f t="shared" si="41"/>
        <v>0</v>
      </c>
      <c r="N82" s="2">
        <f t="shared" si="41"/>
        <v>0</v>
      </c>
      <c r="O82" s="2">
        <f t="shared" si="41"/>
        <v>0</v>
      </c>
      <c r="P82" s="2">
        <f t="shared" si="41"/>
        <v>0</v>
      </c>
      <c r="Q82" s="2">
        <f t="shared" si="42"/>
        <v>0</v>
      </c>
      <c r="R82" s="2">
        <f t="shared" si="42"/>
        <v>0</v>
      </c>
      <c r="S82" s="2">
        <f t="shared" si="42"/>
        <v>0</v>
      </c>
      <c r="T82" s="2">
        <f t="shared" si="42"/>
        <v>0</v>
      </c>
      <c r="U82" s="2">
        <f t="shared" si="42"/>
        <v>0</v>
      </c>
      <c r="V82" s="2">
        <f t="shared" si="42"/>
        <v>0</v>
      </c>
      <c r="W82" s="2">
        <f t="shared" si="42"/>
        <v>0</v>
      </c>
      <c r="X82" s="2">
        <f t="shared" si="42"/>
        <v>0</v>
      </c>
      <c r="Y82" s="2">
        <f t="shared" si="42"/>
        <v>0</v>
      </c>
      <c r="Z82" s="2">
        <f t="shared" si="42"/>
        <v>0</v>
      </c>
      <c r="AA82" s="2">
        <f t="shared" si="42"/>
        <v>0</v>
      </c>
      <c r="AB82" s="2">
        <f t="shared" si="42"/>
        <v>0</v>
      </c>
    </row>
    <row r="83" spans="2:28" ht="7.5" customHeight="1" x14ac:dyDescent="0.25"/>
    <row r="84" spans="2:28" ht="15.75" thickBot="1" x14ac:dyDescent="0.3">
      <c r="B84" s="61" t="s">
        <v>10</v>
      </c>
      <c r="C84" s="61"/>
      <c r="D84" s="66">
        <f t="shared" ref="D84:P84" si="44">SUM(D68:D82)</f>
        <v>94</v>
      </c>
      <c r="E84" s="66">
        <f t="shared" si="44"/>
        <v>7</v>
      </c>
      <c r="F84" s="66">
        <f t="shared" si="44"/>
        <v>39</v>
      </c>
      <c r="G84" s="66">
        <f t="shared" si="44"/>
        <v>11</v>
      </c>
      <c r="H84" s="66">
        <f t="shared" si="44"/>
        <v>4</v>
      </c>
      <c r="I84" s="66">
        <f t="shared" si="44"/>
        <v>5</v>
      </c>
      <c r="J84" s="66">
        <f t="shared" si="44"/>
        <v>5</v>
      </c>
      <c r="K84" s="66">
        <f t="shared" si="44"/>
        <v>2</v>
      </c>
      <c r="L84" s="66">
        <f t="shared" si="44"/>
        <v>4</v>
      </c>
      <c r="M84" s="66">
        <f t="shared" si="44"/>
        <v>3</v>
      </c>
      <c r="N84" s="66">
        <f t="shared" si="44"/>
        <v>5</v>
      </c>
      <c r="O84" s="66">
        <f t="shared" si="44"/>
        <v>0</v>
      </c>
      <c r="P84" s="66">
        <f t="shared" si="44"/>
        <v>9</v>
      </c>
      <c r="Q84" s="66">
        <f t="shared" ref="Q84:AB84" si="45">SUM(Q68:Q82)</f>
        <v>5</v>
      </c>
      <c r="R84" s="66">
        <f t="shared" si="45"/>
        <v>5</v>
      </c>
      <c r="S84" s="66">
        <f t="shared" si="45"/>
        <v>4</v>
      </c>
      <c r="T84" s="66">
        <f t="shared" si="45"/>
        <v>3</v>
      </c>
      <c r="U84" s="66">
        <f t="shared" si="45"/>
        <v>12</v>
      </c>
      <c r="V84" s="66">
        <f t="shared" si="45"/>
        <v>3</v>
      </c>
      <c r="W84" s="66">
        <f t="shared" si="45"/>
        <v>4</v>
      </c>
      <c r="X84" s="66">
        <f t="shared" si="45"/>
        <v>0</v>
      </c>
      <c r="Y84" s="66">
        <f t="shared" si="45"/>
        <v>4</v>
      </c>
      <c r="Z84" s="66">
        <f t="shared" si="45"/>
        <v>0</v>
      </c>
      <c r="AA84" s="66">
        <f t="shared" si="45"/>
        <v>0</v>
      </c>
      <c r="AB84" s="66">
        <f t="shared" si="45"/>
        <v>0</v>
      </c>
    </row>
    <row r="85" spans="2:28" ht="15.75" thickTop="1" x14ac:dyDescent="0.25"/>
  </sheetData>
  <conditionalFormatting sqref="D28:AB4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{03674C8F-2958-48C6-84D6-6D1305CFD13A}</x14:id>
        </ext>
      </extLst>
    </cfRule>
  </conditionalFormatting>
  <conditionalFormatting sqref="E48:AB6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{4F74369A-7E71-4EA9-888D-D61234A1CF65}</x14:id>
        </ext>
      </extLst>
    </cfRule>
  </conditionalFormatting>
  <conditionalFormatting sqref="D68:AB8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{D028D78A-856D-477D-8C59-DF0447AF1D09}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4C8F-2958-48C6-84D6-6D1305CFD1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D28:AB42</xm:sqref>
        </x14:conditionalFormatting>
        <x14:conditionalFormatting xmlns:xm="http://schemas.microsoft.com/office/excel/2006/main">
          <x14:cfRule type="dataBar" id="{4F74369A-7E71-4EA9-888D-D61234A1CF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E48:AB62</xm:sqref>
        </x14:conditionalFormatting>
        <x14:conditionalFormatting xmlns:xm="http://schemas.microsoft.com/office/excel/2006/main">
          <x14:cfRule type="dataBar" id="{D028D78A-856D-477D-8C59-DF0447AF1D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D68:AB82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FB61-DDC8-40E0-9235-22F3D8552959}">
  <dimension ref="B2:Y51"/>
  <sheetViews>
    <sheetView showGridLines="0" workbookViewId="0">
      <selection activeCell="D5" sqref="D5"/>
    </sheetView>
  </sheetViews>
  <sheetFormatPr defaultRowHeight="15" x14ac:dyDescent="0.25"/>
  <cols>
    <col min="1" max="1" width="2.7109375" customWidth="1"/>
    <col min="2" max="2" width="14.140625" bestFit="1" customWidth="1"/>
    <col min="3" max="3" width="8.42578125" bestFit="1" customWidth="1"/>
    <col min="4" max="4" width="9.140625" customWidth="1"/>
    <col min="5" max="5" width="6.28515625" bestFit="1" customWidth="1"/>
    <col min="6" max="6" width="8.42578125" bestFit="1" customWidth="1"/>
    <col min="7" max="8" width="11.5703125" bestFit="1" customWidth="1"/>
    <col min="9" max="9" width="11.7109375" bestFit="1" customWidth="1"/>
    <col min="10" max="10" width="7.5703125" bestFit="1" customWidth="1"/>
    <col min="11" max="12" width="9.7109375" customWidth="1"/>
    <col min="13" max="13" width="9.7109375" bestFit="1" customWidth="1"/>
    <col min="14" max="14" width="9.140625" customWidth="1"/>
    <col min="15" max="15" width="25.5703125" bestFit="1" customWidth="1"/>
    <col min="16" max="16" width="13.140625" bestFit="1" customWidth="1"/>
    <col min="17" max="18" width="5.7109375" customWidth="1"/>
    <col min="19" max="19" width="13.7109375" customWidth="1"/>
    <col min="20" max="20" width="11.5703125" bestFit="1" customWidth="1"/>
    <col min="21" max="22" width="5.7109375" customWidth="1"/>
    <col min="23" max="23" width="28" bestFit="1" customWidth="1"/>
    <col min="24" max="24" width="11.5703125" bestFit="1" customWidth="1"/>
    <col min="25" max="25" width="9.7109375" bestFit="1" customWidth="1"/>
  </cols>
  <sheetData>
    <row r="2" spans="2:25" x14ac:dyDescent="0.25">
      <c r="B2" t="s">
        <v>19</v>
      </c>
      <c r="C2" s="35">
        <v>44650</v>
      </c>
    </row>
    <row r="4" spans="2:25" ht="15.75" thickBot="1" x14ac:dyDescent="0.3">
      <c r="B4" s="25" t="s">
        <v>20</v>
      </c>
      <c r="C4" s="25" t="s">
        <v>21</v>
      </c>
      <c r="E4" s="26" t="s">
        <v>22</v>
      </c>
      <c r="F4" s="26" t="s">
        <v>21</v>
      </c>
      <c r="G4" s="52" t="s">
        <v>23</v>
      </c>
      <c r="H4" s="24" t="s">
        <v>24</v>
      </c>
      <c r="I4" s="24"/>
      <c r="J4" s="24"/>
      <c r="K4" s="50" t="s">
        <v>25</v>
      </c>
      <c r="L4" s="50"/>
      <c r="M4" s="50"/>
      <c r="O4" s="6" t="s">
        <v>23</v>
      </c>
      <c r="P4" s="6"/>
      <c r="Q4" s="6"/>
      <c r="R4" s="6"/>
      <c r="S4" s="6"/>
      <c r="T4" s="6"/>
      <c r="V4" s="6" t="s">
        <v>26</v>
      </c>
      <c r="W4" s="6"/>
      <c r="X4" s="6"/>
      <c r="Y4" s="6"/>
    </row>
    <row r="5" spans="2:25" x14ac:dyDescent="0.25">
      <c r="B5" s="25"/>
      <c r="C5" s="25"/>
      <c r="E5" s="27"/>
      <c r="F5" s="27"/>
      <c r="G5" s="49" t="s">
        <v>27</v>
      </c>
      <c r="H5" s="48" t="s">
        <v>27</v>
      </c>
      <c r="I5" s="48" t="s">
        <v>28</v>
      </c>
      <c r="J5" s="48" t="s">
        <v>29</v>
      </c>
      <c r="K5" s="51" t="s">
        <v>10</v>
      </c>
      <c r="L5" s="51" t="s">
        <v>30</v>
      </c>
      <c r="M5" s="53" t="s">
        <v>31</v>
      </c>
      <c r="O5" t="s">
        <v>32</v>
      </c>
      <c r="P5" s="5">
        <f ca="1">SUM(OFFSET($G$5,COUNTIF($E$6:$E$29,TRUE),0,-$C$11))</f>
        <v>145116456.39560562</v>
      </c>
      <c r="Q5" s="3" t="s">
        <v>33</v>
      </c>
      <c r="S5" s="11" t="str">
        <f ca="1">Q5&amp;TEXT(P5,"#,##0")</f>
        <v>$145,116,456</v>
      </c>
    </row>
    <row r="6" spans="2:25" x14ac:dyDescent="0.25">
      <c r="B6" s="23" t="s">
        <v>34</v>
      </c>
      <c r="C6" s="36">
        <v>1</v>
      </c>
      <c r="E6" t="b">
        <f>$C$2&gt;=EDATE(F6,1)-1</f>
        <v>1</v>
      </c>
      <c r="F6" s="12">
        <v>44013</v>
      </c>
      <c r="G6" s="2">
        <f>H6</f>
        <v>259687</v>
      </c>
      <c r="H6" s="2">
        <f>SUMIFS(Data[Value],Data[Date],"&gt;="&amp;F6,Data[Date],"&lt;"&amp;EDATE(F6,1))</f>
        <v>259687</v>
      </c>
      <c r="I6" s="41">
        <f t="shared" ref="I6:I17" si="0">H6/10^6</f>
        <v>0.259687</v>
      </c>
      <c r="J6" s="21">
        <f>IFERROR(H6/H4-1,0)</f>
        <v>0</v>
      </c>
      <c r="K6">
        <f t="array" ref="K6:K29">TRANSPOSE(MonthlyTotalOrders)</f>
        <v>7</v>
      </c>
      <c r="L6">
        <f t="array" ref="L6:L29">TRANSPOSE(MonthlyNewOrders)</f>
        <v>7</v>
      </c>
      <c r="M6">
        <f t="shared" ref="M6:M29" si="1">K6-L6</f>
        <v>0</v>
      </c>
      <c r="O6" t="s">
        <v>35</v>
      </c>
      <c r="P6" s="15">
        <f ca="1">P9/P5</f>
        <v>0.52339607359169227</v>
      </c>
      <c r="Q6" s="3"/>
      <c r="S6" s="22">
        <f ca="1">P6</f>
        <v>0.52339607359169227</v>
      </c>
      <c r="V6" s="39" t="s">
        <v>36</v>
      </c>
      <c r="W6" s="17" t="s">
        <v>37</v>
      </c>
      <c r="X6" s="39" t="s">
        <v>11</v>
      </c>
      <c r="Y6" s="39" t="s">
        <v>38</v>
      </c>
    </row>
    <row r="7" spans="2:25" x14ac:dyDescent="0.25">
      <c r="B7" s="23" t="str">
        <f>"Last "&amp;C7&amp;" Months"</f>
        <v>Last 3 Months</v>
      </c>
      <c r="C7" s="36">
        <v>3</v>
      </c>
      <c r="E7" t="b">
        <f t="shared" ref="E7:E29" si="2">$C$2&gt;=EDATE(F7,1)-1</f>
        <v>1</v>
      </c>
      <c r="F7" s="33">
        <f>EDATE(F6,1)</f>
        <v>44044</v>
      </c>
      <c r="G7" s="10">
        <v>3805731</v>
      </c>
      <c r="H7" s="2">
        <f>SUMIFS(Data[Value],Data[Date],"&gt;="&amp;F7,Data[Date],"&lt;"&amp;EDATE(F7,1))</f>
        <v>3721844.2700000005</v>
      </c>
      <c r="I7" s="41">
        <f t="shared" si="0"/>
        <v>3.7218442700000005</v>
      </c>
      <c r="J7" s="21">
        <f>IFERROR(H7/H5-1,0)</f>
        <v>0</v>
      </c>
      <c r="K7">
        <v>45</v>
      </c>
      <c r="L7">
        <v>39</v>
      </c>
      <c r="M7">
        <f t="shared" si="1"/>
        <v>6</v>
      </c>
      <c r="V7" s="20">
        <v>1</v>
      </c>
      <c r="W7" s="18" t="str">
        <f ca="1">INDEX(TopKAM!$C$3:$C$202,MATCH(SalesCalc!X7,TopKAM!$G$3:$G$202,0))</f>
        <v>PwC Advisory Services</v>
      </c>
      <c r="X7" s="19">
        <f ca="1">LARGE(TopKAM!$G$3:$G$202,SalesCalc!V7)</f>
        <v>12188978.58</v>
      </c>
      <c r="Y7" s="45">
        <f ca="1">X7/$P$9</f>
        <v>0.16047973137950225</v>
      </c>
    </row>
    <row r="8" spans="2:25" ht="15.75" thickBot="1" x14ac:dyDescent="0.3">
      <c r="B8" s="23" t="str">
        <f t="shared" ref="B8:B9" si="3">"Last "&amp;C8&amp;" Months"</f>
        <v>Last 6 Months</v>
      </c>
      <c r="C8" s="36">
        <v>6</v>
      </c>
      <c r="E8" t="b">
        <f t="shared" si="2"/>
        <v>1</v>
      </c>
      <c r="F8" s="33">
        <f t="shared" ref="F8:F29" si="4">EDATE(F7,1)</f>
        <v>44075</v>
      </c>
      <c r="G8" s="10">
        <v>4302753.2846374987</v>
      </c>
      <c r="H8" s="2">
        <f>SUMIFS(Data[Value],Data[Date],"&gt;="&amp;F8,Data[Date],"&lt;"&amp;EDATE(F8,1))</f>
        <v>4520372.9000000004</v>
      </c>
      <c r="I8" s="41">
        <f t="shared" si="0"/>
        <v>4.5203729000000008</v>
      </c>
      <c r="J8" s="21">
        <f t="shared" ref="J8:J17" si="5">IFERROR(H8/H7-1,0)</f>
        <v>0.21455186516979108</v>
      </c>
      <c r="K8">
        <v>47</v>
      </c>
      <c r="L8">
        <v>11</v>
      </c>
      <c r="M8">
        <f t="shared" si="1"/>
        <v>36</v>
      </c>
      <c r="O8" s="6" t="s">
        <v>24</v>
      </c>
      <c r="P8" s="6"/>
      <c r="Q8" s="6"/>
      <c r="R8" s="6"/>
      <c r="S8" s="6"/>
      <c r="T8" s="6"/>
      <c r="V8" s="20">
        <v>2</v>
      </c>
      <c r="W8" s="18" t="str">
        <f ca="1">INDEX(TopKAM!$C$3:$C$202,MATCH(SalesCalc!X8,TopKAM!$G$3:$G$202,0))</f>
        <v>BRAC International</v>
      </c>
      <c r="X8" s="19">
        <f ca="1">LARGE(TopKAM!$G$3:$G$202,SalesCalc!V8)</f>
        <v>5041402.38</v>
      </c>
      <c r="Y8" s="45">
        <f t="shared" ref="Y8:Y16" ca="1" si="6">X8/$P$9</f>
        <v>6.6374954587735707E-2</v>
      </c>
    </row>
    <row r="9" spans="2:25" x14ac:dyDescent="0.25">
      <c r="B9" s="23" t="str">
        <f t="shared" si="3"/>
        <v>Last 12 Months</v>
      </c>
      <c r="C9" s="36">
        <v>12</v>
      </c>
      <c r="E9" t="b">
        <f t="shared" si="2"/>
        <v>1</v>
      </c>
      <c r="F9" s="33">
        <f t="shared" si="4"/>
        <v>44105</v>
      </c>
      <c r="G9" s="10">
        <v>4824332.9740560409</v>
      </c>
      <c r="H9" s="2">
        <f>SUMIFS(Data[Value],Data[Date],"&gt;="&amp;F9,Data[Date],"&lt;"&amp;EDATE(F9,1))</f>
        <v>5861014.3569999998</v>
      </c>
      <c r="I9" s="41">
        <f t="shared" si="0"/>
        <v>5.8610143570000002</v>
      </c>
      <c r="J9" s="21">
        <f t="shared" si="5"/>
        <v>0.29657762460260728</v>
      </c>
      <c r="K9">
        <v>50</v>
      </c>
      <c r="L9">
        <v>4</v>
      </c>
      <c r="M9">
        <f t="shared" si="1"/>
        <v>46</v>
      </c>
      <c r="O9" t="s">
        <v>11</v>
      </c>
      <c r="P9" s="5">
        <f ca="1">SUM(OFFSET($H$5,COUNTIF($E$6:$E$29,TRUE),0,-$C$11))</f>
        <v>75953383.490999997</v>
      </c>
      <c r="Q9" s="3" t="s">
        <v>33</v>
      </c>
      <c r="S9" s="11" t="str">
        <f ca="1">Q9&amp;TEXT(P9,"#,##0")</f>
        <v>$75,953,383</v>
      </c>
      <c r="V9" s="20">
        <v>3</v>
      </c>
      <c r="W9" s="18" t="str">
        <f ca="1">INDEX(TopKAM!$C$3:$C$202,MATCH(SalesCalc!X9,TopKAM!$G$3:$G$202,0))</f>
        <v>Management Health Systems</v>
      </c>
      <c r="X9" s="19">
        <f ca="1">LARGE(TopKAM!$G$3:$G$202,SalesCalc!V9)</f>
        <v>3927286.98</v>
      </c>
      <c r="Y9" s="45">
        <f t="shared" ca="1" si="6"/>
        <v>5.1706544191877361E-2</v>
      </c>
    </row>
    <row r="10" spans="2:25" x14ac:dyDescent="0.25">
      <c r="B10" s="8"/>
      <c r="C10" s="8"/>
      <c r="E10" t="b">
        <f t="shared" si="2"/>
        <v>1</v>
      </c>
      <c r="F10" s="33">
        <f t="shared" si="4"/>
        <v>44136</v>
      </c>
      <c r="G10" s="10">
        <v>5337430.2713085311</v>
      </c>
      <c r="H10" s="2">
        <f>SUMIFS(Data[Value],Data[Date],"&gt;="&amp;F10,Data[Date],"&lt;"&amp;EDATE(F10,1))</f>
        <v>6257583</v>
      </c>
      <c r="I10" s="41">
        <f t="shared" si="0"/>
        <v>6.2575830000000003</v>
      </c>
      <c r="J10" s="21">
        <f t="shared" si="5"/>
        <v>6.7662117654833098E-2</v>
      </c>
      <c r="K10">
        <v>51</v>
      </c>
      <c r="L10">
        <v>5</v>
      </c>
      <c r="M10">
        <f t="shared" si="1"/>
        <v>46</v>
      </c>
      <c r="O10" t="s">
        <v>39</v>
      </c>
      <c r="P10" s="5">
        <f ca="1">AVERAGE(OFFSET($H$5,COUNTIF($E$6:$E$29,TRUE),0,-$C$11))</f>
        <v>6329448.6242499994</v>
      </c>
      <c r="Q10" s="3" t="s">
        <v>33</v>
      </c>
      <c r="S10" s="11" t="str">
        <f ca="1">Q10&amp;TEXT(P10,"#,##0")</f>
        <v>$6,329,449</v>
      </c>
      <c r="V10" s="20">
        <v>4</v>
      </c>
      <c r="W10" s="18" t="str">
        <f ca="1">INDEX(TopKAM!$C$3:$C$202,MATCH(SalesCalc!X10,TopKAM!$G$3:$G$202,0))</f>
        <v>Microsoft</v>
      </c>
      <c r="X10" s="19">
        <f ca="1">LARGE(TopKAM!$G$3:$G$202,SalesCalc!V10)</f>
        <v>3121084.2</v>
      </c>
      <c r="Y10" s="45">
        <f t="shared" ca="1" si="6"/>
        <v>4.1092102241499603E-2</v>
      </c>
    </row>
    <row r="11" spans="2:25" x14ac:dyDescent="0.25">
      <c r="B11" s="16">
        <v>4</v>
      </c>
      <c r="C11" s="16">
        <f>INDEX(C6:C9,B11)</f>
        <v>12</v>
      </c>
      <c r="E11" t="b">
        <f t="shared" si="2"/>
        <v>1</v>
      </c>
      <c r="F11" s="33">
        <f t="shared" si="4"/>
        <v>44166</v>
      </c>
      <c r="G11" s="10">
        <v>5996734.2908161394</v>
      </c>
      <c r="H11" s="2">
        <f>SUMIFS(Data[Value],Data[Date],"&gt;="&amp;F11,Data[Date],"&lt;"&amp;EDATE(F11,1))</f>
        <v>5265689.71</v>
      </c>
      <c r="I11" s="41">
        <f t="shared" si="0"/>
        <v>5.2656897100000002</v>
      </c>
      <c r="J11" s="21">
        <f t="shared" si="5"/>
        <v>-0.15851060864873867</v>
      </c>
      <c r="K11">
        <v>54</v>
      </c>
      <c r="L11">
        <v>5</v>
      </c>
      <c r="M11">
        <f t="shared" si="1"/>
        <v>49</v>
      </c>
      <c r="O11" t="s">
        <v>40</v>
      </c>
      <c r="P11" s="5">
        <f ca="1">P9/P12</f>
        <v>672153.83620353974</v>
      </c>
      <c r="Q11" s="3" t="s">
        <v>33</v>
      </c>
      <c r="S11" s="11" t="str">
        <f ca="1">Q11&amp;TEXT(P11,"#,##0")</f>
        <v>$672,154</v>
      </c>
      <c r="V11" s="20">
        <v>5</v>
      </c>
      <c r="W11" s="18" t="str">
        <f ca="1">INDEX(TopKAM!$C$3:$C$202,MATCH(SalesCalc!X11,TopKAM!$G$3:$G$202,0))</f>
        <v>Ernst &amp; Young</v>
      </c>
      <c r="X11" s="19">
        <f ca="1">LARGE(TopKAM!$G$3:$G$202,SalesCalc!V11)</f>
        <v>3055686.13</v>
      </c>
      <c r="Y11" s="45">
        <f t="shared" ca="1" si="6"/>
        <v>4.0231073186648487E-2</v>
      </c>
    </row>
    <row r="12" spans="2:25" x14ac:dyDescent="0.25">
      <c r="E12" t="b">
        <f t="shared" si="2"/>
        <v>1</v>
      </c>
      <c r="F12" s="33">
        <f t="shared" si="4"/>
        <v>44197</v>
      </c>
      <c r="G12" s="10">
        <v>6829503.4917488527</v>
      </c>
      <c r="H12" s="2">
        <f>SUMIFS(Data[Value],Data[Date],"&gt;="&amp;F12,Data[Date],"&lt;"&amp;EDATE(F12,1))</f>
        <v>6879235.4000000004</v>
      </c>
      <c r="I12" s="41">
        <f t="shared" si="0"/>
        <v>6.8792354000000007</v>
      </c>
      <c r="J12" s="21">
        <f t="shared" si="5"/>
        <v>0.3064262763025587</v>
      </c>
      <c r="K12">
        <v>56</v>
      </c>
      <c r="L12">
        <v>2</v>
      </c>
      <c r="M12">
        <f t="shared" si="1"/>
        <v>54</v>
      </c>
      <c r="O12" t="s">
        <v>41</v>
      </c>
      <c r="P12" s="5">
        <f t="array" aca="1" ref="P12" ca="1">SUM(IF(FREQUENCY(IF((Data[Date]&gt;=OFFSET($F$5,COUNTIF($E$6:$E$29,TRUE)-$C$11+1,0))*(Data[Date]&lt;OFFSET($F$5,COUNTIF($E$6:$E$29,TRUE)+1,0))=1,MATCH(Data[Account],Data[Account],0)),ROW(Data[Account])-ROW(Data[[#Headers],[Account]]))&gt;0,1))</f>
        <v>113</v>
      </c>
      <c r="S12" s="29">
        <f ca="1">P12</f>
        <v>113</v>
      </c>
      <c r="V12" s="20">
        <v>6</v>
      </c>
      <c r="W12" s="18" t="str">
        <f ca="1">INDEX(TopKAM!$C$3:$C$202,MATCH(SalesCalc!X12,TopKAM!$G$3:$G$202,0))</f>
        <v>Epyllion</v>
      </c>
      <c r="X12" s="19">
        <f ca="1">LARGE(TopKAM!$G$3:$G$202,SalesCalc!V12)</f>
        <v>2828522</v>
      </c>
      <c r="Y12" s="45">
        <f t="shared" ca="1" si="6"/>
        <v>3.7240236971604591E-2</v>
      </c>
    </row>
    <row r="13" spans="2:25" x14ac:dyDescent="0.25">
      <c r="E13" t="b">
        <f t="shared" si="2"/>
        <v>1</v>
      </c>
      <c r="F13" s="33">
        <f t="shared" si="4"/>
        <v>44228</v>
      </c>
      <c r="G13" s="10">
        <v>7548092.9075829573</v>
      </c>
      <c r="H13" s="2">
        <f>SUMIFS(Data[Value],Data[Date],"&gt;="&amp;F13,Data[Date],"&lt;"&amp;EDATE(F13,1))</f>
        <v>4550805.57</v>
      </c>
      <c r="I13" s="41">
        <f t="shared" si="0"/>
        <v>4.5508055700000005</v>
      </c>
      <c r="J13" s="21">
        <f t="shared" si="5"/>
        <v>-0.33847218398719137</v>
      </c>
      <c r="K13">
        <v>53</v>
      </c>
      <c r="L13">
        <v>4</v>
      </c>
      <c r="M13">
        <f t="shared" si="1"/>
        <v>49</v>
      </c>
      <c r="O13" t="s">
        <v>42</v>
      </c>
      <c r="P13" s="5">
        <f ca="1">AVERAGEIFS(Data[Value],Data[Date],"&gt;="&amp;OFFSET($F$5,COUNTIF($E$6:$E$29,TRUE)-C11+1,0),Data[Date],"&lt;"&amp;OFFSET($F$5,COUNTIF($E$6:$E$29,TRUE)+1,0))</f>
        <v>46654.41246375921</v>
      </c>
      <c r="Q13" s="3" t="s">
        <v>33</v>
      </c>
      <c r="S13" s="11" t="str">
        <f ca="1">Q13&amp;TEXT(P13,"#,##0")</f>
        <v>$46,654</v>
      </c>
      <c r="V13" s="20">
        <v>7</v>
      </c>
      <c r="W13" s="18" t="str">
        <f ca="1">INDEX(TopKAM!$C$3:$C$202,MATCH(SalesCalc!X13,TopKAM!$G$3:$G$202,0))</f>
        <v>Paypal</v>
      </c>
      <c r="X13" s="19">
        <f ca="1">LARGE(TopKAM!$G$3:$G$202,SalesCalc!V13)</f>
        <v>2804487.51</v>
      </c>
      <c r="Y13" s="45">
        <f t="shared" ca="1" si="6"/>
        <v>3.6923799587312844E-2</v>
      </c>
    </row>
    <row r="14" spans="2:25" x14ac:dyDescent="0.25">
      <c r="E14" t="b">
        <f t="shared" si="2"/>
        <v>1</v>
      </c>
      <c r="F14" s="33">
        <f t="shared" si="4"/>
        <v>44256</v>
      </c>
      <c r="G14" s="10">
        <v>8536626.2998527139</v>
      </c>
      <c r="H14" s="2">
        <f>SUMIFS(Data[Value],Data[Date],"&gt;="&amp;F14,Data[Date],"&lt;"&amp;EDATE(F14,1))</f>
        <v>5625233.0199999996</v>
      </c>
      <c r="I14" s="41">
        <f t="shared" si="0"/>
        <v>5.6252330199999996</v>
      </c>
      <c r="J14" s="21">
        <f t="shared" si="5"/>
        <v>0.23609610067344611</v>
      </c>
      <c r="K14">
        <v>58</v>
      </c>
      <c r="L14">
        <v>3</v>
      </c>
      <c r="M14">
        <f t="shared" si="1"/>
        <v>55</v>
      </c>
      <c r="O14" t="s">
        <v>43</v>
      </c>
      <c r="P14" s="5">
        <f ca="1">COUNTIFS(Data[Date],"&gt;="&amp;OFFSET($F$5,COUNTIF($E$6:$E$29,TRUE)-C11+1,0),Data[Date],"&lt;"&amp;OFFSET($F$5,COUNTIF($E$6:$E$29,TRUE)+1,0))/C11</f>
        <v>136.75</v>
      </c>
      <c r="S14" s="29">
        <f ca="1">P14</f>
        <v>136.75</v>
      </c>
      <c r="V14" s="20">
        <v>8</v>
      </c>
      <c r="W14" s="18" t="str">
        <f ca="1">INDEX(TopKAM!$C$3:$C$202,MATCH(SalesCalc!X14,TopKAM!$G$3:$G$202,0))</f>
        <v>Oath Holdings</v>
      </c>
      <c r="X14" s="19">
        <f ca="1">LARGE(TopKAM!$G$3:$G$202,SalesCalc!V14)</f>
        <v>2345820</v>
      </c>
      <c r="Y14" s="45">
        <f t="shared" ca="1" si="6"/>
        <v>3.0884996720099575E-2</v>
      </c>
    </row>
    <row r="15" spans="2:25" x14ac:dyDescent="0.25">
      <c r="E15" t="b">
        <f t="shared" si="2"/>
        <v>1</v>
      </c>
      <c r="F15" s="33">
        <f t="shared" si="4"/>
        <v>44287</v>
      </c>
      <c r="G15" s="10">
        <v>9655143.7620320022</v>
      </c>
      <c r="H15" s="2">
        <f>SUMIFS(Data[Value],Data[Date],"&gt;="&amp;F15,Data[Date],"&lt;"&amp;EDATE(F15,1))</f>
        <v>5291869.3299999991</v>
      </c>
      <c r="I15" s="41">
        <f t="shared" si="0"/>
        <v>5.291869329999999</v>
      </c>
      <c r="J15" s="21">
        <f t="shared" si="5"/>
        <v>-5.9262201017230121E-2</v>
      </c>
      <c r="K15">
        <v>61</v>
      </c>
      <c r="L15">
        <v>5</v>
      </c>
      <c r="M15">
        <f t="shared" si="1"/>
        <v>56</v>
      </c>
      <c r="V15" s="20">
        <v>9</v>
      </c>
      <c r="W15" s="18" t="str">
        <f ca="1">INDEX(TopKAM!$C$3:$C$202,MATCH(SalesCalc!X15,TopKAM!$G$3:$G$202,0))</f>
        <v>Deloitte Consulting</v>
      </c>
      <c r="X15" s="19">
        <f ca="1">LARGE(TopKAM!$G$3:$G$202,SalesCalc!V15)</f>
        <v>2170242.7800000003</v>
      </c>
      <c r="Y15" s="45">
        <f t="shared" ca="1" si="6"/>
        <v>2.8573352235942991E-2</v>
      </c>
    </row>
    <row r="16" spans="2:25" ht="15.75" thickBot="1" x14ac:dyDescent="0.3">
      <c r="E16" t="b">
        <f t="shared" si="2"/>
        <v>1</v>
      </c>
      <c r="F16" s="33">
        <f t="shared" si="4"/>
        <v>44317</v>
      </c>
      <c r="G16" s="10">
        <v>10935995.030207738</v>
      </c>
      <c r="H16" s="2">
        <f>SUMIFS(Data[Value],Data[Date],"&gt;="&amp;F16,Data[Date],"&lt;"&amp;EDATE(F16,1))</f>
        <v>6597757.8000000007</v>
      </c>
      <c r="I16" s="41">
        <f t="shared" si="0"/>
        <v>6.597757800000001</v>
      </c>
      <c r="J16" s="21">
        <f t="shared" si="5"/>
        <v>0.24677262202919925</v>
      </c>
      <c r="K16">
        <v>54</v>
      </c>
      <c r="L16">
        <v>0</v>
      </c>
      <c r="M16">
        <f t="shared" si="1"/>
        <v>54</v>
      </c>
      <c r="O16" s="6" t="s">
        <v>44</v>
      </c>
      <c r="P16" s="6"/>
      <c r="Q16" s="6"/>
      <c r="R16" s="6"/>
      <c r="S16" s="6"/>
      <c r="T16" s="6"/>
      <c r="V16" s="20">
        <v>10</v>
      </c>
      <c r="W16" s="18" t="str">
        <f ca="1">INDEX(TopKAM!$C$3:$C$202,MATCH(SalesCalc!X16,TopKAM!$G$3:$G$202,0))</f>
        <v>Larsen &amp; Toubro Infotech</v>
      </c>
      <c r="X16" s="19">
        <f ca="1">LARGE(TopKAM!$G$3:$G$202,SalesCalc!V16)</f>
        <v>2169369.5</v>
      </c>
      <c r="Y16" s="45">
        <f t="shared" ca="1" si="6"/>
        <v>2.8561854657298536E-2</v>
      </c>
    </row>
    <row r="17" spans="5:24" x14ac:dyDescent="0.25">
      <c r="E17" t="b">
        <f t="shared" si="2"/>
        <v>1</v>
      </c>
      <c r="F17" s="33">
        <f t="shared" si="4"/>
        <v>44348</v>
      </c>
      <c r="G17" s="10">
        <v>12434707.192816069</v>
      </c>
      <c r="H17" s="2">
        <f>SUMIFS(Data[Value],Data[Date],"&gt;="&amp;F17,Data[Date],"&lt;"&amp;EDATE(F17,1))</f>
        <v>4447523.7300000004</v>
      </c>
      <c r="I17" s="41">
        <f t="shared" si="0"/>
        <v>4.4475237300000003</v>
      </c>
      <c r="J17" s="21">
        <f t="shared" si="5"/>
        <v>-0.32590375930441096</v>
      </c>
      <c r="K17">
        <v>70</v>
      </c>
      <c r="L17">
        <v>9</v>
      </c>
      <c r="M17">
        <f t="shared" si="1"/>
        <v>61</v>
      </c>
    </row>
    <row r="18" spans="5:24" x14ac:dyDescent="0.25">
      <c r="E18" t="b">
        <f t="shared" si="2"/>
        <v>1</v>
      </c>
      <c r="F18" s="33">
        <f t="shared" si="4"/>
        <v>44378</v>
      </c>
      <c r="G18" s="10">
        <v>6256272</v>
      </c>
      <c r="H18" s="2">
        <f>SUMIFS(Data[Value],Data[Date],"&gt;="&amp;F18,Data[Date],"&lt;"&amp;EDATE(F18,1))</f>
        <v>4485879.1940000011</v>
      </c>
      <c r="I18" s="41">
        <f t="shared" ref="I18:I29" si="7">H18/10^6</f>
        <v>4.4858791940000007</v>
      </c>
      <c r="J18" s="21">
        <f t="shared" ref="J18:J29" si="8">IFERROR(H18/H17-1,0)</f>
        <v>8.6240043512932907E-3</v>
      </c>
      <c r="K18">
        <v>71</v>
      </c>
      <c r="L18">
        <v>5</v>
      </c>
      <c r="M18">
        <f t="shared" si="1"/>
        <v>66</v>
      </c>
      <c r="O18" s="39" t="s">
        <v>13</v>
      </c>
      <c r="P18" s="39" t="s">
        <v>11</v>
      </c>
      <c r="Q18" s="39" t="s">
        <v>36</v>
      </c>
      <c r="R18" s="39" t="s">
        <v>2</v>
      </c>
      <c r="S18" s="39" t="s">
        <v>13</v>
      </c>
      <c r="T18" s="39" t="s">
        <v>11</v>
      </c>
      <c r="V18" s="39" t="str">
        <f>$V$6</f>
        <v>Rank</v>
      </c>
      <c r="W18" s="17" t="str">
        <f ca="1">TopKAM!H2&amp;"'s Top Accounts"</f>
        <v>Sofia's Top Accounts</v>
      </c>
      <c r="X18" s="39" t="str">
        <f>$X$6</f>
        <v>Total Sales</v>
      </c>
    </row>
    <row r="19" spans="5:24" x14ac:dyDescent="0.25">
      <c r="E19" t="b">
        <f t="shared" si="2"/>
        <v>1</v>
      </c>
      <c r="F19" s="33">
        <f t="shared" si="4"/>
        <v>44409</v>
      </c>
      <c r="G19" s="10">
        <v>6889008.6000000006</v>
      </c>
      <c r="H19" s="2">
        <f>SUMIFS(Data[Value],Data[Date],"&gt;="&amp;F19,Data[Date],"&lt;"&amp;EDATE(F19,1))</f>
        <v>5721973.1200000001</v>
      </c>
      <c r="I19" s="41">
        <f t="shared" si="7"/>
        <v>5.7219731200000004</v>
      </c>
      <c r="J19" s="21">
        <f t="shared" si="8"/>
        <v>0.27555221006693897</v>
      </c>
      <c r="K19">
        <v>66</v>
      </c>
      <c r="L19">
        <v>5</v>
      </c>
      <c r="M19">
        <f t="shared" si="1"/>
        <v>61</v>
      </c>
      <c r="O19" s="18" t="str" cm="1">
        <f t="array" ref="O19">IFERROR(INDEX(Data[KAM],MATCH(0,INDEX(COUNTIF($O$18:O18,Data[KAM]),0),0)),"")</f>
        <v>Emma</v>
      </c>
      <c r="P19" s="19">
        <f ca="1">IF(O19="",0,SUMIFS(Data[Value],Data[KAM],O19,Data[Date],"&gt;="&amp;OFFSET($F$5,COUNTIF($E$6:$E$29,TRUE)-$C$11+1,0),Data[Date],"&lt;"&amp;OFFSET($F$5,COUNTIF($E$6:$E$29,TRUE)+1,0)))</f>
        <v>5182166.5999999996</v>
      </c>
      <c r="Q19" s="67">
        <f ca="1">SUMPRODUCT(--($P$19:$P$28&gt;P19))+1+COUNTIFS($P$19:P19,P19)-1</f>
        <v>4</v>
      </c>
      <c r="R19" s="20">
        <v>1</v>
      </c>
      <c r="S19" s="18" t="str">
        <f t="shared" ref="S19:S28" ca="1" si="9">INDEX($O$19:$O$28,MATCH(R19,$Q$19:$Q$28,0))</f>
        <v>Sofia</v>
      </c>
      <c r="T19" s="19">
        <f t="shared" ref="T19:T28" ca="1" si="10">IFERROR(IF(LARGE($P$19:$P$28,R19)=0,"",LARGE($P$19:$P$28,R19)),"")</f>
        <v>41807699.050999992</v>
      </c>
      <c r="V19" s="20">
        <v>1</v>
      </c>
      <c r="W19" s="18" t="str">
        <f ca="1">IF(X19=0,"",INDEX(TopKAM!$C$3:$C$202,MATCH(SalesCalc!X19,TopKAM!$H$3:$H$202,0)))</f>
        <v>PwC Advisory Services</v>
      </c>
      <c r="X19" s="19">
        <f ca="1">IF(LARGE(TopKAM!$H$3:$H$202,SalesCalc!V19)=0,NA(),LARGE(TopKAM!$H$3:$H$202,SalesCalc!V19))</f>
        <v>12188978.58</v>
      </c>
    </row>
    <row r="20" spans="5:24" x14ac:dyDescent="0.25">
      <c r="E20" t="b">
        <f t="shared" si="2"/>
        <v>1</v>
      </c>
      <c r="F20" s="33">
        <f t="shared" si="4"/>
        <v>44440</v>
      </c>
      <c r="G20" s="10">
        <v>22618518.3528</v>
      </c>
      <c r="H20" s="2">
        <f>SUMIFS(Data[Value],Data[Date],"&gt;="&amp;F20,Data[Date],"&lt;"&amp;EDATE(F20,1))</f>
        <v>6389723.1899999995</v>
      </c>
      <c r="I20" s="41">
        <f t="shared" si="7"/>
        <v>6.3897231899999998</v>
      </c>
      <c r="J20" s="21">
        <f t="shared" si="8"/>
        <v>0.11669926719264279</v>
      </c>
      <c r="K20">
        <v>62</v>
      </c>
      <c r="L20">
        <v>4</v>
      </c>
      <c r="M20">
        <f t="shared" si="1"/>
        <v>58</v>
      </c>
      <c r="O20" s="18" t="str" cm="1">
        <f t="array" ref="O20">IFERROR(INDEX(Data[KAM],MATCH(0,INDEX(COUNTIF($O$18:O19,Data[KAM]),0),0)),"")</f>
        <v>Sofia</v>
      </c>
      <c r="P20" s="19">
        <f ca="1">IF(O20="",0,SUMIFS(Data[Value],Data[KAM],O20,Data[Date],"&gt;="&amp;OFFSET($F$5,COUNTIF($E$6:$E$29,TRUE)-$C$11+1,0),Data[Date],"&lt;"&amp;OFFSET($F$5,COUNTIF($E$6:$E$29,TRUE)+1,0)))</f>
        <v>41807699.050999992</v>
      </c>
      <c r="Q20" s="67">
        <f ca="1">SUMPRODUCT(--($P$19:$P$28&gt;P20))+1+COUNTIFS($P$19:P20,P20)-1</f>
        <v>1</v>
      </c>
      <c r="R20" s="20">
        <v>2</v>
      </c>
      <c r="S20" s="18" t="str">
        <f t="shared" ca="1" si="9"/>
        <v>Peter</v>
      </c>
      <c r="T20" s="19">
        <f t="shared" ca="1" si="10"/>
        <v>9994044.8699999992</v>
      </c>
      <c r="V20" s="20">
        <v>2</v>
      </c>
      <c r="W20" s="18" t="str">
        <f ca="1">IF(X20=0,"",INDEX(TopKAM!$C$3:$C$202,MATCH(SalesCalc!X20,TopKAM!$H$3:$H$202,0)))</f>
        <v>BRAC International</v>
      </c>
      <c r="X20" s="19">
        <f ca="1">IF(LARGE(TopKAM!$H$3:$H$202,SalesCalc!V20)=0,NA(),LARGE(TopKAM!$H$3:$H$202,SalesCalc!V20))</f>
        <v>5041402.38</v>
      </c>
    </row>
    <row r="21" spans="5:24" x14ac:dyDescent="0.25">
      <c r="E21" t="b">
        <f t="shared" si="2"/>
        <v>1</v>
      </c>
      <c r="F21" s="33">
        <f t="shared" si="4"/>
        <v>44470</v>
      </c>
      <c r="G21" s="10">
        <v>8449898.4138240013</v>
      </c>
      <c r="H21" s="2">
        <f>SUMIFS(Data[Value],Data[Date],"&gt;="&amp;F21,Data[Date],"&lt;"&amp;EDATE(F21,1))</f>
        <v>4714792.6399999997</v>
      </c>
      <c r="I21" s="41">
        <f t="shared" si="7"/>
        <v>4.7147926399999998</v>
      </c>
      <c r="J21" s="21">
        <f t="shared" si="8"/>
        <v>-0.26212881218724593</v>
      </c>
      <c r="K21">
        <v>54</v>
      </c>
      <c r="L21">
        <v>3</v>
      </c>
      <c r="M21">
        <f t="shared" si="1"/>
        <v>51</v>
      </c>
      <c r="O21" s="18" t="str" cm="1">
        <f t="array" ref="O21">IFERROR(INDEX(Data[KAM],MATCH(0,INDEX(COUNTIF($O$18:O20,Data[KAM]),0),0)),"")</f>
        <v>Peter</v>
      </c>
      <c r="P21" s="19">
        <f ca="1">IF(O21="",0,SUMIFS(Data[Value],Data[KAM],O21,Data[Date],"&gt;="&amp;OFFSET($F$5,COUNTIF($E$6:$E$29,TRUE)-$C$11+1,0),Data[Date],"&lt;"&amp;OFFSET($F$5,COUNTIF($E$6:$E$29,TRUE)+1,0)))</f>
        <v>9994044.8699999992</v>
      </c>
      <c r="Q21" s="67">
        <f ca="1">SUMPRODUCT(--($P$19:$P$28&gt;P21))+1+COUNTIFS($P$19:P21,P21)-1</f>
        <v>2</v>
      </c>
      <c r="R21" s="20">
        <v>3</v>
      </c>
      <c r="S21" s="18" t="str">
        <f t="shared" ca="1" si="9"/>
        <v>Wasi</v>
      </c>
      <c r="T21" s="19">
        <f t="shared" ca="1" si="10"/>
        <v>7810970.2999999989</v>
      </c>
      <c r="V21" s="20">
        <v>3</v>
      </c>
      <c r="W21" s="18" t="str">
        <f ca="1">IF(X21=0,"",INDEX(TopKAM!$C$3:$C$202,MATCH(SalesCalc!X21,TopKAM!$H$3:$H$202,0)))</f>
        <v>Microsoft</v>
      </c>
      <c r="X21" s="19">
        <f ca="1">IF(LARGE(TopKAM!$H$3:$H$202,SalesCalc!V21)=0,NA(),LARGE(TopKAM!$H$3:$H$202,SalesCalc!V21))</f>
        <v>3121084.2</v>
      </c>
    </row>
    <row r="22" spans="5:24" x14ac:dyDescent="0.25">
      <c r="E22" t="b">
        <f t="shared" si="2"/>
        <v>1</v>
      </c>
      <c r="F22" s="33">
        <f t="shared" si="4"/>
        <v>44501</v>
      </c>
      <c r="G22" s="10">
        <v>9388440.7019308824</v>
      </c>
      <c r="H22" s="2">
        <f>SUMIFS(Data[Value],Data[Date],"&gt;="&amp;F22,Data[Date],"&lt;"&amp;EDATE(F22,1))</f>
        <v>5337222.08</v>
      </c>
      <c r="I22" s="41">
        <f t="shared" si="7"/>
        <v>5.3372220800000001</v>
      </c>
      <c r="J22" s="21">
        <f t="shared" si="8"/>
        <v>0.13201629160089645</v>
      </c>
      <c r="K22">
        <v>59</v>
      </c>
      <c r="L22">
        <v>12</v>
      </c>
      <c r="M22">
        <f t="shared" si="1"/>
        <v>47</v>
      </c>
      <c r="O22" s="18" t="str" cm="1">
        <f t="array" ref="O22">IFERROR(INDEX(Data[KAM],MATCH(0,INDEX(COUNTIF($O$18:O21,Data[KAM]),0),0)),"")</f>
        <v>Marie</v>
      </c>
      <c r="P22" s="19">
        <f ca="1">IF(O22="",0,SUMIFS(Data[Value],Data[KAM],O22,Data[Date],"&gt;="&amp;OFFSET($F$5,COUNTIF($E$6:$E$29,TRUE)-$C$11+1,0),Data[Date],"&lt;"&amp;OFFSET($F$5,COUNTIF($E$6:$E$29,TRUE)+1,0)))</f>
        <v>0</v>
      </c>
      <c r="Q22" s="67">
        <f ca="1">SUMPRODUCT(--($P$19:$P$28&gt;P22))+1+COUNTIFS($P$19:P22,P22)-1</f>
        <v>8</v>
      </c>
      <c r="R22" s="20">
        <v>4</v>
      </c>
      <c r="S22" s="18" t="str">
        <f t="shared" ca="1" si="9"/>
        <v>Emma</v>
      </c>
      <c r="T22" s="19">
        <f t="shared" ca="1" si="10"/>
        <v>5182166.5999999996</v>
      </c>
      <c r="V22" s="20">
        <v>4</v>
      </c>
      <c r="W22" s="18" t="str">
        <f ca="1">IF(X22=0,"",INDEX(TopKAM!$C$3:$C$202,MATCH(SalesCalc!X22,TopKAM!$H$3:$H$202,0)))</f>
        <v>Ernst &amp; Young</v>
      </c>
      <c r="X22" s="19">
        <f ca="1">IF(LARGE(TopKAM!$H$3:$H$202,SalesCalc!V22)=0,NA(),LARGE(TopKAM!$H$3:$H$202,SalesCalc!V22))</f>
        <v>3055686.13</v>
      </c>
    </row>
    <row r="23" spans="5:24" x14ac:dyDescent="0.25">
      <c r="E23" t="b">
        <f t="shared" si="2"/>
        <v>1</v>
      </c>
      <c r="F23" s="33">
        <f t="shared" si="4"/>
        <v>44531</v>
      </c>
      <c r="G23" s="10">
        <v>25439638.242819209</v>
      </c>
      <c r="H23" s="2">
        <f>SUMIFS(Data[Value],Data[Date],"&gt;="&amp;F23,Data[Date],"&lt;"&amp;EDATE(F23,1))</f>
        <v>9998795.6750000007</v>
      </c>
      <c r="I23" s="41">
        <f t="shared" si="7"/>
        <v>9.9987956750000002</v>
      </c>
      <c r="J23" s="21">
        <f t="shared" si="8"/>
        <v>0.8734082121986575</v>
      </c>
      <c r="K23">
        <v>53</v>
      </c>
      <c r="L23">
        <v>3</v>
      </c>
      <c r="M23">
        <f t="shared" si="1"/>
        <v>50</v>
      </c>
      <c r="O23" s="18" t="str" cm="1">
        <f t="array" ref="O23">IFERROR(INDEX(Data[KAM],MATCH(0,INDEX(COUNTIF($O$18:O22,Data[KAM]),0),0)),"")</f>
        <v>Amy</v>
      </c>
      <c r="P23" s="19">
        <f ca="1">IF(O23="",0,SUMIFS(Data[Value],Data[KAM],O23,Data[Date],"&gt;="&amp;OFFSET($F$5,COUNTIF($E$6:$E$29,TRUE)-$C$11+1,0),Data[Date],"&lt;"&amp;OFFSET($F$5,COUNTIF($E$6:$E$29,TRUE)+1,0)))</f>
        <v>0</v>
      </c>
      <c r="Q23" s="67">
        <f ca="1">SUMPRODUCT(--($P$19:$P$28&gt;P23))+1+COUNTIFS($P$19:P23,P23)-1</f>
        <v>9</v>
      </c>
      <c r="R23" s="20">
        <v>5</v>
      </c>
      <c r="S23" s="18" t="str">
        <f t="shared" ca="1" si="9"/>
        <v>Steven</v>
      </c>
      <c r="T23" s="19">
        <f t="shared" ca="1" si="10"/>
        <v>4907657.54</v>
      </c>
      <c r="V23" s="20">
        <v>5</v>
      </c>
      <c r="W23" s="18" t="str">
        <f ca="1">IF(W19="","","Others")</f>
        <v>Others</v>
      </c>
      <c r="X23" s="19">
        <f ca="1">IFERROR(T19-SUM(X19:X22),NA())</f>
        <v>18400547.760999992</v>
      </c>
    </row>
    <row r="24" spans="5:24" x14ac:dyDescent="0.25">
      <c r="E24" t="b">
        <f t="shared" si="2"/>
        <v>1</v>
      </c>
      <c r="F24" s="33">
        <f t="shared" si="4"/>
        <v>44562</v>
      </c>
      <c r="G24" s="10">
        <v>11609191.700097451</v>
      </c>
      <c r="H24" s="2">
        <f>SUMIFS(Data[Value],Data[Date],"&gt;="&amp;F24,Data[Date],"&lt;"&amp;EDATE(F24,1))</f>
        <v>5299021.8199999994</v>
      </c>
      <c r="I24" s="41">
        <f t="shared" si="7"/>
        <v>5.2990218199999992</v>
      </c>
      <c r="J24" s="21">
        <f t="shared" si="8"/>
        <v>-0.47003399286884628</v>
      </c>
      <c r="K24">
        <v>53</v>
      </c>
      <c r="L24">
        <v>4</v>
      </c>
      <c r="M24">
        <f t="shared" si="1"/>
        <v>49</v>
      </c>
      <c r="O24" s="18" t="str" cm="1">
        <f t="array" ref="O24">IFERROR(INDEX(Data[KAM],MATCH(0,INDEX(COUNTIF($O$18:O23,Data[KAM]),0),0)),"")</f>
        <v>David</v>
      </c>
      <c r="P24" s="19">
        <f ca="1">IF(O24="",0,SUMIFS(Data[Value],Data[KAM],O24,Data[Date],"&gt;="&amp;OFFSET($F$5,COUNTIF($E$6:$E$29,TRUE)-$C$11+1,0),Data[Date],"&lt;"&amp;OFFSET($F$5,COUNTIF($E$6:$E$29,TRUE)+1,0)))</f>
        <v>3983784.2300000004</v>
      </c>
      <c r="Q24" s="67">
        <f ca="1">SUMPRODUCT(--($P$19:$P$28&gt;P24))+1+COUNTIFS($P$19:P24,P24)-1</f>
        <v>6</v>
      </c>
      <c r="R24" s="20">
        <v>6</v>
      </c>
      <c r="S24" s="18" t="str">
        <f t="shared" ca="1" si="9"/>
        <v>David</v>
      </c>
      <c r="T24" s="19">
        <f t="shared" ca="1" si="10"/>
        <v>3983784.2300000004</v>
      </c>
    </row>
    <row r="25" spans="5:24" x14ac:dyDescent="0.25">
      <c r="E25" t="b">
        <f t="shared" si="2"/>
        <v>1</v>
      </c>
      <c r="F25" s="33">
        <f t="shared" si="4"/>
        <v>44593</v>
      </c>
      <c r="G25" s="10">
        <v>12903016.099225551</v>
      </c>
      <c r="H25" s="2">
        <f>SUMIFS(Data[Value],Data[Date],"&gt;="&amp;F25,Data[Date],"&lt;"&amp;EDATE(F25,1))</f>
        <v>12043591.891999999</v>
      </c>
      <c r="I25" s="41">
        <f t="shared" si="7"/>
        <v>12.043591891999998</v>
      </c>
      <c r="J25" s="21">
        <f t="shared" si="8"/>
        <v>1.2727953009259361</v>
      </c>
      <c r="K25">
        <v>46</v>
      </c>
      <c r="L25">
        <v>0</v>
      </c>
      <c r="M25">
        <f t="shared" si="1"/>
        <v>46</v>
      </c>
      <c r="O25" s="18" t="str" cm="1">
        <f t="array" ref="O25">IFERROR(INDEX(Data[KAM],MATCH(0,INDEX(COUNTIF($O$18:O24,Data[KAM]),0),0)),"")</f>
        <v>Adam</v>
      </c>
      <c r="P25" s="19">
        <f ca="1">IF(O25="",0,SUMIFS(Data[Value],Data[KAM],O25,Data[Date],"&gt;="&amp;OFFSET($F$5,COUNTIF($E$6:$E$29,TRUE)-$C$11+1,0),Data[Date],"&lt;"&amp;OFFSET($F$5,COUNTIF($E$6:$E$29,TRUE)+1,0)))</f>
        <v>2267060.9</v>
      </c>
      <c r="Q25" s="67">
        <f ca="1">SUMPRODUCT(--($P$19:$P$28&gt;P25))+1+COUNTIFS($P$19:P25,P25)-1</f>
        <v>7</v>
      </c>
      <c r="R25" s="20">
        <v>7</v>
      </c>
      <c r="S25" s="18" t="str">
        <f t="shared" ca="1" si="9"/>
        <v>Adam</v>
      </c>
      <c r="T25" s="19">
        <f t="shared" ca="1" si="10"/>
        <v>2267060.9</v>
      </c>
      <c r="V25" s="39" t="str">
        <f>$V$6</f>
        <v>Rank</v>
      </c>
      <c r="W25" s="17" t="str">
        <f ca="1">TopKAM!I2&amp;"'s Top Accounts"</f>
        <v>Peter's Top Accounts</v>
      </c>
      <c r="X25" s="39" t="str">
        <f>$X$6</f>
        <v>Total Sales</v>
      </c>
    </row>
    <row r="26" spans="5:24" x14ac:dyDescent="0.25">
      <c r="E26" t="b">
        <f t="shared" si="2"/>
        <v>0</v>
      </c>
      <c r="F26" s="33">
        <f t="shared" si="4"/>
        <v>44621</v>
      </c>
      <c r="G26" s="10">
        <v>29243949.797638737</v>
      </c>
      <c r="H26" s="2">
        <f>SUMIFS(Data[Value],Data[Date],"&gt;="&amp;F26,Data[Date],"&lt;"&amp;EDATE(F26,1))</f>
        <v>4890438.5900000008</v>
      </c>
      <c r="I26" s="41">
        <f t="shared" si="7"/>
        <v>4.8904385900000005</v>
      </c>
      <c r="J26" s="21">
        <f t="shared" si="8"/>
        <v>-0.59393853313408163</v>
      </c>
      <c r="K26">
        <v>49</v>
      </c>
      <c r="L26">
        <v>4</v>
      </c>
      <c r="M26">
        <f t="shared" si="1"/>
        <v>45</v>
      </c>
      <c r="O26" s="18" t="str" cm="1">
        <f t="array" ref="O26">IFERROR(INDEX(Data[KAM],MATCH(0,INDEX(COUNTIF($O$18:O25,Data[KAM]),0),0)),"")</f>
        <v>Wasi</v>
      </c>
      <c r="P26" s="19">
        <f ca="1">IF(O26="",0,SUMIFS(Data[Value],Data[KAM],O26,Data[Date],"&gt;="&amp;OFFSET($F$5,COUNTIF($E$6:$E$29,TRUE)-$C$11+1,0),Data[Date],"&lt;"&amp;OFFSET($F$5,COUNTIF($E$6:$E$29,TRUE)+1,0)))</f>
        <v>7810970.2999999989</v>
      </c>
      <c r="Q26" s="67">
        <f ca="1">SUMPRODUCT(--($P$19:$P$28&gt;P26))+1+COUNTIFS($P$19:P26,P26)-1</f>
        <v>3</v>
      </c>
      <c r="R26" s="20">
        <v>8</v>
      </c>
      <c r="S26" s="18" t="str">
        <f t="shared" ca="1" si="9"/>
        <v>Marie</v>
      </c>
      <c r="T26" s="19" t="str">
        <f t="shared" ca="1" si="10"/>
        <v/>
      </c>
      <c r="V26" s="20">
        <v>1</v>
      </c>
      <c r="W26" s="18" t="str">
        <f ca="1">IF(X26=0,"",INDEX(TopKAM!$C$3:$C$202,MATCH(SalesCalc!X26,TopKAM!$I$3:$I$202,0)))</f>
        <v>Paypal</v>
      </c>
      <c r="X26" s="19">
        <f ca="1">IF(LARGE(TopKAM!$I$3:$I$202,SalesCalc!V26)=0,NA(),LARGE(TopKAM!$I$3:$I$202,SalesCalc!V26))</f>
        <v>1591486</v>
      </c>
    </row>
    <row r="27" spans="5:24" x14ac:dyDescent="0.25">
      <c r="E27" t="b">
        <f t="shared" si="2"/>
        <v>0</v>
      </c>
      <c r="F27" s="33">
        <f t="shared" si="4"/>
        <v>44652</v>
      </c>
      <c r="G27" s="10">
        <v>15718323.548622398</v>
      </c>
      <c r="H27" s="2">
        <f>SUMIFS(Data[Value],Data[Date],"&gt;="&amp;F27,Data[Date],"&lt;"&amp;EDATE(F27,1))</f>
        <v>0</v>
      </c>
      <c r="I27" s="41">
        <f t="shared" si="7"/>
        <v>0</v>
      </c>
      <c r="J27" s="21">
        <f t="shared" si="8"/>
        <v>-1</v>
      </c>
      <c r="K27">
        <v>0</v>
      </c>
      <c r="L27">
        <v>0</v>
      </c>
      <c r="M27">
        <f t="shared" si="1"/>
        <v>0</v>
      </c>
      <c r="O27" s="18" t="str" cm="1">
        <f t="array" ref="O27">IFERROR(INDEX(Data[KAM],MATCH(0,INDEX(COUNTIF($O$18:O26,Data[KAM]),0),0)),"")</f>
        <v>Steven</v>
      </c>
      <c r="P27" s="19">
        <f ca="1">IF(O27="",0,SUMIFS(Data[Value],Data[KAM],O27,Data[Date],"&gt;="&amp;OFFSET($F$5,COUNTIF($E$6:$E$29,TRUE)-$C$11+1,0),Data[Date],"&lt;"&amp;OFFSET($F$5,COUNTIF($E$6:$E$29,TRUE)+1,0)))</f>
        <v>4907657.54</v>
      </c>
      <c r="Q27" s="67">
        <f ca="1">SUMPRODUCT(--($P$19:$P$28&gt;P27))+1+COUNTIFS($P$19:P27,P27)-1</f>
        <v>5</v>
      </c>
      <c r="R27" s="20">
        <v>9</v>
      </c>
      <c r="S27" s="18" t="str">
        <f t="shared" ca="1" si="9"/>
        <v>Amy</v>
      </c>
      <c r="T27" s="19" t="str">
        <f t="shared" ca="1" si="10"/>
        <v/>
      </c>
      <c r="V27" s="20">
        <v>2</v>
      </c>
      <c r="W27" s="18" t="str">
        <f ca="1">IF(X27=0,"",INDEX(TopKAM!$C$3:$C$202,MATCH(SalesCalc!X27,TopKAM!$I$3:$I$202,0)))</f>
        <v>Hcl America</v>
      </c>
      <c r="X27" s="19">
        <f ca="1">IF(LARGE(TopKAM!$I$3:$I$202,SalesCalc!V27)=0,NA(),LARGE(TopKAM!$I$3:$I$202,SalesCalc!V27))</f>
        <v>1273230</v>
      </c>
    </row>
    <row r="28" spans="5:24" x14ac:dyDescent="0.25">
      <c r="E28" t="b">
        <f t="shared" si="2"/>
        <v>0</v>
      </c>
      <c r="F28" s="33">
        <f t="shared" si="4"/>
        <v>44682</v>
      </c>
      <c r="G28" s="10">
        <v>17332637.859021455</v>
      </c>
      <c r="H28" s="2">
        <f>SUMIFS(Data[Value],Data[Date],"&gt;="&amp;F28,Data[Date],"&lt;"&amp;EDATE(F28,1))</f>
        <v>0</v>
      </c>
      <c r="I28" s="41">
        <f t="shared" si="7"/>
        <v>0</v>
      </c>
      <c r="J28" s="21">
        <f t="shared" si="8"/>
        <v>0</v>
      </c>
      <c r="K28">
        <v>0</v>
      </c>
      <c r="L28">
        <v>0</v>
      </c>
      <c r="M28">
        <f t="shared" si="1"/>
        <v>0</v>
      </c>
      <c r="O28" s="18" t="str" cm="1">
        <f t="array" ref="O28">IFERROR(INDEX(Data[KAM],MATCH(0,INDEX(COUNTIF($O$18:O27,Data[KAM]),0),0)),"")</f>
        <v/>
      </c>
      <c r="P28" s="19">
        <f ca="1">IF(O28="",0,SUMIFS(Data[Value],Data[KAM],O28,Data[Date],"&gt;="&amp;OFFSET($F$5,COUNTIF($E$6:$E$29,TRUE)-$C$11+1,0),Data[Date],"&lt;"&amp;OFFSET($F$5,COUNTIF($E$6:$E$29,TRUE)+1,0)))</f>
        <v>0</v>
      </c>
      <c r="Q28" s="67">
        <f ca="1">SUMPRODUCT(--($P$19:$P$28&gt;P28))+1+COUNTIFS($P$19:P28,P28)-1</f>
        <v>10</v>
      </c>
      <c r="R28" s="20">
        <v>10</v>
      </c>
      <c r="S28" s="18" t="str">
        <f t="shared" ca="1" si="9"/>
        <v/>
      </c>
      <c r="T28" s="19" t="str">
        <f t="shared" ca="1" si="10"/>
        <v/>
      </c>
      <c r="V28" s="20">
        <v>3</v>
      </c>
      <c r="W28" s="18" t="str">
        <f ca="1">IF(X28=0,"",INDEX(TopKAM!$C$3:$C$202,MATCH(SalesCalc!X28,TopKAM!$I$3:$I$202,0)))</f>
        <v>HP Enterprise Company</v>
      </c>
      <c r="X28" s="19">
        <f ca="1">IF(LARGE(TopKAM!$I$3:$I$202,SalesCalc!V28)=0,NA(),LARGE(TopKAM!$I$3:$I$202,SalesCalc!V28))</f>
        <v>1220843.23</v>
      </c>
    </row>
    <row r="29" spans="5:24" x14ac:dyDescent="0.25">
      <c r="E29" t="b">
        <f t="shared" si="2"/>
        <v>0</v>
      </c>
      <c r="F29" s="33">
        <f t="shared" si="4"/>
        <v>44713</v>
      </c>
      <c r="G29" s="10">
        <v>34005237.412417024</v>
      </c>
      <c r="H29" s="2">
        <f>SUMIFS(Data[Value],Data[Date],"&gt;="&amp;F29,Data[Date],"&lt;"&amp;EDATE(F29,1))</f>
        <v>0</v>
      </c>
      <c r="I29" s="41">
        <f t="shared" si="7"/>
        <v>0</v>
      </c>
      <c r="J29" s="21">
        <f t="shared" si="8"/>
        <v>0</v>
      </c>
      <c r="K29">
        <v>0</v>
      </c>
      <c r="L29">
        <v>0</v>
      </c>
      <c r="M29">
        <f t="shared" si="1"/>
        <v>0</v>
      </c>
      <c r="P29" s="40"/>
      <c r="V29" s="20">
        <v>4</v>
      </c>
      <c r="W29" s="18" t="str">
        <f ca="1">IF(X29=0,"",INDEX(TopKAM!$C$3:$C$202,MATCH(SalesCalc!X29,TopKAM!$I$3:$I$202,0)))</f>
        <v>Larsen &amp; Toubro Infotech</v>
      </c>
      <c r="X29" s="19">
        <f ca="1">IF(LARGE(TopKAM!$I$3:$I$202,SalesCalc!V29)=0,NA(),LARGE(TopKAM!$I$3:$I$202,SalesCalc!V29))</f>
        <v>1087847</v>
      </c>
    </row>
    <row r="30" spans="5:24" ht="15.75" thickBot="1" x14ac:dyDescent="0.3">
      <c r="O30" s="6" t="s">
        <v>45</v>
      </c>
      <c r="P30" s="6"/>
      <c r="Q30" s="6"/>
      <c r="R30" s="6"/>
      <c r="S30" s="6"/>
      <c r="T30" s="6"/>
      <c r="V30" s="20">
        <v>5</v>
      </c>
      <c r="W30" s="18" t="str">
        <f ca="1">IF(W26="","","Others")</f>
        <v>Others</v>
      </c>
      <c r="X30" s="19">
        <f ca="1">IFERROR(T20-SUM(X26:X29),NA())</f>
        <v>4820638.6399999987</v>
      </c>
    </row>
    <row r="31" spans="5:24" x14ac:dyDescent="0.25">
      <c r="P31" s="40"/>
    </row>
    <row r="32" spans="5:24" x14ac:dyDescent="0.25">
      <c r="O32" s="39" t="s">
        <v>13</v>
      </c>
      <c r="P32" s="39" t="s">
        <v>46</v>
      </c>
      <c r="Q32" s="39" t="s">
        <v>36</v>
      </c>
      <c r="R32" s="39" t="s">
        <v>2</v>
      </c>
      <c r="S32" s="39" t="s">
        <v>13</v>
      </c>
      <c r="T32" s="39" t="s">
        <v>46</v>
      </c>
      <c r="V32" s="39" t="str">
        <f>$V$6</f>
        <v>Rank</v>
      </c>
      <c r="W32" s="17" t="str">
        <f ca="1">TopKAM!J2&amp;"'s Top Accounts"</f>
        <v>Wasi's Top Accounts</v>
      </c>
      <c r="X32" s="39" t="str">
        <f>$X$6</f>
        <v>Total Sales</v>
      </c>
    </row>
    <row r="33" spans="6:24" x14ac:dyDescent="0.25">
      <c r="O33" s="18" t="str">
        <f t="shared" ref="O33:O42" si="11">O19</f>
        <v>Emma</v>
      </c>
      <c r="P33" s="19">
        <f t="shared" ref="P33:P42" ca="1" si="12">IF(O33="",0,COUNTIFS(NewAccFirstOrder,"&gt;="&amp;OFFSET($F$5,COUNTIF($E$6:$E$29,TRUE)-$C$11+1,0),NewAccFirstOrder,"&lt;"&amp;OFFSET($F$5,COUNTIF($E$6:$E$29,TRUE)+1,0),NewAccKAM,O33))</f>
        <v>9</v>
      </c>
      <c r="Q33" s="20">
        <f ca="1">SUMPRODUCT(--($P$33:$P$42&gt;P33))+1+COUNTIFS($P$33:P33,P33)-1</f>
        <v>2</v>
      </c>
      <c r="R33" s="20">
        <v>1</v>
      </c>
      <c r="S33" s="18" t="str">
        <f t="shared" ref="S33:S42" ca="1" si="13">INDEX($O$33:$O$42,MATCH(R33,$Q$33:$Q$42,0))</f>
        <v>Sofia</v>
      </c>
      <c r="T33" s="19">
        <f t="shared" ref="T33:T42" ca="1" si="14">IFERROR(IF(LARGE($P$33:$P$42,R33)=0,"",LARGE($P$33:$P$42,R33)),"")</f>
        <v>23</v>
      </c>
      <c r="V33" s="20">
        <v>1</v>
      </c>
      <c r="W33" s="18" t="str">
        <f ca="1">IF(X33=0,"",INDEX(TopKAM!$C$3:$C$202,MATCH(SalesCalc!X33,TopKAM!$J$3:$J$202,0)))</f>
        <v>Deloitte Consulting</v>
      </c>
      <c r="X33" s="19">
        <f ca="1">IF(LARGE(TopKAM!$J$3:$J$202,SalesCalc!V33)=0,NA(),LARGE(TopKAM!$J$3:$J$202,SalesCalc!V33))</f>
        <v>1246169.29</v>
      </c>
    </row>
    <row r="34" spans="6:24" x14ac:dyDescent="0.25">
      <c r="F34" s="12"/>
      <c r="O34" s="18" t="str">
        <f t="shared" si="11"/>
        <v>Sofia</v>
      </c>
      <c r="P34" s="19">
        <f t="shared" ca="1" si="12"/>
        <v>23</v>
      </c>
      <c r="Q34" s="20">
        <f ca="1">SUMPRODUCT(--($P$33:$P$42&gt;P34))+1+COUNTIFS($P$33:P34,P34)-1</f>
        <v>1</v>
      </c>
      <c r="R34" s="20">
        <v>2</v>
      </c>
      <c r="S34" s="18" t="str">
        <f t="shared" ca="1" si="13"/>
        <v>Emma</v>
      </c>
      <c r="T34" s="19">
        <f t="shared" ca="1" si="14"/>
        <v>9</v>
      </c>
      <c r="V34" s="20">
        <v>2</v>
      </c>
      <c r="W34" s="18" t="str">
        <f ca="1">IF(X34=0,"",INDEX(TopKAM!$C$3:$C$202,MATCH(SalesCalc!X34,TopKAM!$J$3:$J$202,0)))</f>
        <v>Oath Holdings</v>
      </c>
      <c r="X34" s="19">
        <f ca="1">IF(LARGE(TopKAM!$J$3:$J$202,SalesCalc!V34)=0,NA(),LARGE(TopKAM!$J$3:$J$202,SalesCalc!V34))</f>
        <v>997211</v>
      </c>
    </row>
    <row r="35" spans="6:24" x14ac:dyDescent="0.25">
      <c r="F35" s="12"/>
      <c r="O35" s="18" t="str">
        <f t="shared" si="11"/>
        <v>Peter</v>
      </c>
      <c r="P35" s="19">
        <f t="shared" ca="1" si="12"/>
        <v>3</v>
      </c>
      <c r="Q35" s="20">
        <f ca="1">SUMPRODUCT(--($P$33:$P$42&gt;P35))+1+COUNTIFS($P$33:P35,P35)-1</f>
        <v>5</v>
      </c>
      <c r="R35" s="20">
        <v>3</v>
      </c>
      <c r="S35" s="18" t="str">
        <f t="shared" ca="1" si="13"/>
        <v>Wasi</v>
      </c>
      <c r="T35" s="19">
        <f t="shared" ca="1" si="14"/>
        <v>7</v>
      </c>
      <c r="V35" s="20">
        <v>3</v>
      </c>
      <c r="W35" s="18" t="str">
        <f ca="1">IF(X35=0,"",INDEX(TopKAM!$C$3:$C$202,MATCH(SalesCalc!X35,TopKAM!$J$3:$J$202,0)))</f>
        <v>Paypal</v>
      </c>
      <c r="X35" s="19">
        <f ca="1">IF(LARGE(TopKAM!$J$3:$J$202,SalesCalc!V35)=0,NA(),LARGE(TopKAM!$J$3:$J$202,SalesCalc!V35))</f>
        <v>737295.51</v>
      </c>
    </row>
    <row r="36" spans="6:24" x14ac:dyDescent="0.25">
      <c r="F36" s="12"/>
      <c r="O36" s="18" t="str">
        <f t="shared" si="11"/>
        <v>Marie</v>
      </c>
      <c r="P36" s="19">
        <f t="shared" ca="1" si="12"/>
        <v>0</v>
      </c>
      <c r="Q36" s="20">
        <f ca="1">SUMPRODUCT(--($P$33:$P$42&gt;P36))+1+COUNTIFS($P$33:P36,P36)-1</f>
        <v>8</v>
      </c>
      <c r="R36" s="20">
        <v>4</v>
      </c>
      <c r="S36" s="18" t="str">
        <f t="shared" ca="1" si="13"/>
        <v>Steven</v>
      </c>
      <c r="T36" s="19">
        <f t="shared" ca="1" si="14"/>
        <v>5</v>
      </c>
      <c r="V36" s="20">
        <v>4</v>
      </c>
      <c r="W36" s="18" t="str">
        <f ca="1">IF(X36=0,"",INDEX(TopKAM!$C$3:$C$202,MATCH(SalesCalc!X36,TopKAM!$J$3:$J$202,0)))</f>
        <v>Mphasis</v>
      </c>
      <c r="X36" s="19">
        <f ca="1">IF(LARGE(TopKAM!$J$3:$J$202,SalesCalc!V36)=0,NA(),LARGE(TopKAM!$J$3:$J$202,SalesCalc!V36))</f>
        <v>586996.30000000005</v>
      </c>
    </row>
    <row r="37" spans="6:24" x14ac:dyDescent="0.25">
      <c r="F37" s="12"/>
      <c r="O37" s="18" t="str">
        <f t="shared" si="11"/>
        <v>Amy</v>
      </c>
      <c r="P37" s="19">
        <f t="shared" ca="1" si="12"/>
        <v>0</v>
      </c>
      <c r="Q37" s="20">
        <f ca="1">SUMPRODUCT(--($P$33:$P$42&gt;P37))+1+COUNTIFS($P$33:P37,P37)-1</f>
        <v>9</v>
      </c>
      <c r="R37" s="20">
        <v>5</v>
      </c>
      <c r="S37" s="18" t="str">
        <f t="shared" ca="1" si="13"/>
        <v>Peter</v>
      </c>
      <c r="T37" s="19">
        <f t="shared" ca="1" si="14"/>
        <v>3</v>
      </c>
      <c r="V37" s="20">
        <v>5</v>
      </c>
      <c r="W37" s="18" t="str">
        <f ca="1">IF(W33="","","Others")</f>
        <v>Others</v>
      </c>
      <c r="X37" s="19">
        <f ca="1">IFERROR(T21-SUM(X33:X36),NA())</f>
        <v>4243298.1999999993</v>
      </c>
    </row>
    <row r="38" spans="6:24" x14ac:dyDescent="0.25">
      <c r="F38" s="12"/>
      <c r="O38" s="18" t="str">
        <f t="shared" si="11"/>
        <v>David</v>
      </c>
      <c r="P38" s="19">
        <f t="shared" ca="1" si="12"/>
        <v>3</v>
      </c>
      <c r="Q38" s="20">
        <f ca="1">SUMPRODUCT(--($P$33:$P$42&gt;P38))+1+COUNTIFS($P$33:P38,P38)-1</f>
        <v>6</v>
      </c>
      <c r="R38" s="20">
        <v>6</v>
      </c>
      <c r="S38" s="18" t="str">
        <f t="shared" ca="1" si="13"/>
        <v>David</v>
      </c>
      <c r="T38" s="19">
        <f t="shared" ca="1" si="14"/>
        <v>3</v>
      </c>
    </row>
    <row r="39" spans="6:24" x14ac:dyDescent="0.25">
      <c r="F39" s="12"/>
      <c r="O39" s="18" t="str">
        <f t="shared" si="11"/>
        <v>Adam</v>
      </c>
      <c r="P39" s="19">
        <f t="shared" ca="1" si="12"/>
        <v>3</v>
      </c>
      <c r="Q39" s="20">
        <f ca="1">SUMPRODUCT(--($P$33:$P$42&gt;P39))+1+COUNTIFS($P$33:P39,P39)-1</f>
        <v>7</v>
      </c>
      <c r="R39" s="20">
        <v>7</v>
      </c>
      <c r="S39" s="18" t="str">
        <f t="shared" ca="1" si="13"/>
        <v>Adam</v>
      </c>
      <c r="T39" s="19">
        <f t="shared" ca="1" si="14"/>
        <v>3</v>
      </c>
      <c r="V39" s="39" t="str">
        <f>$V$6</f>
        <v>Rank</v>
      </c>
      <c r="W39" s="17" t="str">
        <f ca="1">IF(TopKAM!K2="","",TopKAM!K2&amp;"'s Top Accounts")</f>
        <v>Emma's Top Accounts</v>
      </c>
      <c r="X39" s="39" t="str">
        <f>$X$6</f>
        <v>Total Sales</v>
      </c>
    </row>
    <row r="40" spans="6:24" x14ac:dyDescent="0.25">
      <c r="F40" s="12"/>
      <c r="O40" s="18" t="str">
        <f t="shared" si="11"/>
        <v>Wasi</v>
      </c>
      <c r="P40" s="19">
        <f t="shared" ca="1" si="12"/>
        <v>7</v>
      </c>
      <c r="Q40" s="20">
        <f ca="1">SUMPRODUCT(--($P$33:$P$42&gt;P40))+1+COUNTIFS($P$33:P40,P40)-1</f>
        <v>3</v>
      </c>
      <c r="R40" s="20">
        <v>8</v>
      </c>
      <c r="S40" s="18" t="str">
        <f t="shared" ca="1" si="13"/>
        <v>Marie</v>
      </c>
      <c r="T40" s="19" t="str">
        <f t="shared" ca="1" si="14"/>
        <v/>
      </c>
      <c r="V40" s="20">
        <v>1</v>
      </c>
      <c r="W40" s="18" t="str">
        <f ca="1">IF(X40=0,"",INDEX(TopKAM!$C$3:$C$202,MATCH(SalesCalc!X40,TopKAM!$K$3:$K$202,0)))</f>
        <v>Oath Holdings</v>
      </c>
      <c r="X40" s="19">
        <f ca="1">IF(LARGE(TopKAM!$K$3:$K$202,SalesCalc!V40)=0,NA(),LARGE(TopKAM!$K$3:$K$202,SalesCalc!V40))</f>
        <v>1348609</v>
      </c>
    </row>
    <row r="41" spans="6:24" x14ac:dyDescent="0.25">
      <c r="F41" s="12"/>
      <c r="O41" s="18" t="str">
        <f t="shared" si="11"/>
        <v>Steven</v>
      </c>
      <c r="P41" s="19">
        <f t="shared" ca="1" si="12"/>
        <v>5</v>
      </c>
      <c r="Q41" s="20">
        <f ca="1">SUMPRODUCT(--($P$33:$P$42&gt;P41))+1+COUNTIFS($P$33:P41,P41)-1</f>
        <v>4</v>
      </c>
      <c r="R41" s="20">
        <v>9</v>
      </c>
      <c r="S41" s="18" t="str">
        <f t="shared" ca="1" si="13"/>
        <v>Amy</v>
      </c>
      <c r="T41" s="19" t="str">
        <f t="shared" ca="1" si="14"/>
        <v/>
      </c>
      <c r="V41" s="20">
        <v>2</v>
      </c>
      <c r="W41" s="18" t="str">
        <f ca="1">IF(X41=0,"",INDEX(TopKAM!$C$3:$C$202,MATCH(SalesCalc!X41,TopKAM!$K$3:$K$202,0)))</f>
        <v>Applied Materials</v>
      </c>
      <c r="X41" s="19">
        <f ca="1">IF(LARGE(TopKAM!$K$3:$K$202,SalesCalc!V41)=0,NA(),LARGE(TopKAM!$K$3:$K$202,SalesCalc!V41))</f>
        <v>672864</v>
      </c>
    </row>
    <row r="42" spans="6:24" x14ac:dyDescent="0.25">
      <c r="O42" s="18" t="str">
        <f t="shared" si="11"/>
        <v/>
      </c>
      <c r="P42" s="19">
        <f t="shared" ca="1" si="12"/>
        <v>0</v>
      </c>
      <c r="Q42" s="20">
        <f ca="1">SUMPRODUCT(--($P$33:$P$42&gt;P42))+1+COUNTIFS($P$33:P42,P42)-1</f>
        <v>10</v>
      </c>
      <c r="R42" s="20">
        <v>10</v>
      </c>
      <c r="S42" s="18" t="str">
        <f t="shared" ca="1" si="13"/>
        <v/>
      </c>
      <c r="T42" s="19" t="str">
        <f t="shared" ca="1" si="14"/>
        <v/>
      </c>
      <c r="V42" s="20">
        <v>3</v>
      </c>
      <c r="W42" s="18" t="str">
        <f ca="1">IF(X42=0,"",INDEX(TopKAM!$C$3:$C$202,MATCH(SalesCalc!X42,TopKAM!$K$3:$K$202,0)))</f>
        <v>Advanced Micro Devices</v>
      </c>
      <c r="X42" s="19">
        <f ca="1">IF(LARGE(TopKAM!$K$3:$K$202,SalesCalc!V42)=0,NA(),LARGE(TopKAM!$K$3:$K$202,SalesCalc!V42))</f>
        <v>605232</v>
      </c>
    </row>
    <row r="43" spans="6:24" x14ac:dyDescent="0.25">
      <c r="V43" s="20">
        <v>4</v>
      </c>
      <c r="W43" s="18" t="str">
        <f ca="1">IF(X43=0,"",INDEX(TopKAM!$C$3:$C$202,MATCH(SalesCalc!X43,TopKAM!$K$3:$K$202,0)))</f>
        <v>Uber Technologies</v>
      </c>
      <c r="X43" s="19">
        <f ca="1">IF(LARGE(TopKAM!$K$3:$K$202,SalesCalc!V43)=0,NA(),LARGE(TopKAM!$K$3:$K$202,SalesCalc!V43))</f>
        <v>495356</v>
      </c>
    </row>
    <row r="44" spans="6:24" ht="15.75" thickBot="1" x14ac:dyDescent="0.3">
      <c r="R44" s="6" t="s">
        <v>47</v>
      </c>
      <c r="S44" s="6"/>
      <c r="T44" s="6"/>
      <c r="V44" s="20">
        <v>5</v>
      </c>
      <c r="W44" s="18" t="str">
        <f ca="1">IF(W40="","","Others")</f>
        <v>Others</v>
      </c>
      <c r="X44" s="19">
        <f ca="1">IFERROR(T22-SUM(X40:X43),NA())</f>
        <v>2060105.5999999996</v>
      </c>
    </row>
    <row r="46" spans="6:24" x14ac:dyDescent="0.25">
      <c r="R46" s="17" t="s">
        <v>16</v>
      </c>
      <c r="S46" s="42"/>
      <c r="T46" s="39" t="s">
        <v>48</v>
      </c>
      <c r="V46" s="39" t="str">
        <f>$V$6</f>
        <v>Rank</v>
      </c>
      <c r="W46" s="17" t="str">
        <f ca="1">IF(TopKAM!L2="","",TopKAM!L2&amp;"'s Top Accounts")</f>
        <v>Steven's Top Accounts</v>
      </c>
      <c r="X46" s="39" t="str">
        <f>$X$6</f>
        <v>Total Sales</v>
      </c>
    </row>
    <row r="47" spans="6:24" x14ac:dyDescent="0.25">
      <c r="R47" s="18" t="s">
        <v>49</v>
      </c>
      <c r="S47" s="43"/>
      <c r="T47" s="44">
        <f ca="1">SUM(X7:X16)</f>
        <v>39652880.060000002</v>
      </c>
      <c r="V47" s="20">
        <v>1</v>
      </c>
      <c r="W47" s="18" t="str">
        <f ca="1">IF(X47=0,"",INDEX(TopKAM!$C$3:$C$202,MATCH(SalesCalc!X47,TopKAM!$L$3:$L$202,0)))</f>
        <v>Epyllion</v>
      </c>
      <c r="X47" s="19">
        <f ca="1">IF(LARGE(TopKAM!$L$3:$L$202,SalesCalc!V47)=0,NA(),LARGE(TopKAM!$L$3:$L$202,SalesCalc!V47))</f>
        <v>2338232</v>
      </c>
    </row>
    <row r="48" spans="6:24" x14ac:dyDescent="0.25">
      <c r="R48" s="18" t="s">
        <v>50</v>
      </c>
      <c r="S48" s="43"/>
      <c r="T48" s="44">
        <f ca="1">P9-T47</f>
        <v>36300503.430999994</v>
      </c>
      <c r="V48" s="20">
        <v>2</v>
      </c>
      <c r="W48" s="18" t="str">
        <f ca="1">IF(X48=0,"",INDEX(TopKAM!$C$3:$C$202,MATCH(SalesCalc!X48,TopKAM!$L$3:$L$202,0)))</f>
        <v>Bank Of America</v>
      </c>
      <c r="X48" s="19">
        <f ca="1">IF(LARGE(TopKAM!$L$3:$L$202,SalesCalc!V48)=0,NA(),LARGE(TopKAM!$L$3:$L$202,SalesCalc!V48))</f>
        <v>661211</v>
      </c>
    </row>
    <row r="49" spans="22:24" x14ac:dyDescent="0.25">
      <c r="V49" s="20">
        <v>3</v>
      </c>
      <c r="W49" s="18" t="str">
        <f ca="1">IF(X49=0,"",INDEX(TopKAM!$C$3:$C$202,MATCH(SalesCalc!X49,TopKAM!$L$3:$L$202,0)))</f>
        <v>Nvidia</v>
      </c>
      <c r="X49" s="19">
        <f ca="1">IF(LARGE(TopKAM!$L$3:$L$202,SalesCalc!V49)=0,NA(),LARGE(TopKAM!$L$3:$L$202,SalesCalc!V49))</f>
        <v>370647.8</v>
      </c>
    </row>
    <row r="50" spans="22:24" x14ac:dyDescent="0.25">
      <c r="V50" s="20">
        <v>4</v>
      </c>
      <c r="W50" s="18" t="str">
        <f ca="1">IF(X50=0,"",INDEX(TopKAM!$C$3:$C$202,MATCH(SalesCalc!X50,TopKAM!$L$3:$L$202,0)))</f>
        <v>Dfs Services</v>
      </c>
      <c r="X50" s="19">
        <f ca="1">IF(LARGE(TopKAM!$L$3:$L$202,SalesCalc!V50)=0,NA(),LARGE(TopKAM!$L$3:$L$202,SalesCalc!V50))</f>
        <v>271127.59999999998</v>
      </c>
    </row>
    <row r="51" spans="22:24" x14ac:dyDescent="0.25">
      <c r="V51" s="20">
        <v>5</v>
      </c>
      <c r="W51" s="18" t="str">
        <f ca="1">IF(W47="","","Others")</f>
        <v>Others</v>
      </c>
      <c r="X51" s="19">
        <f ca="1">IFERROR(T23-SUM(X47:X50),NA())</f>
        <v>1266439.1400000001</v>
      </c>
    </row>
  </sheetData>
  <pageMargins left="0.7" right="0.7" top="0.75" bottom="0.75" header="0.3" footer="0.3"/>
  <pageSetup paperSize="9" orientation="portrait" r:id="rId1"/>
  <ignoredErrors>
    <ignoredError sqref="C11" formulaRange="1"/>
    <ignoredError sqref="S12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CF64-985B-46EE-B539-D71E425BC22C}">
  <dimension ref="B1:O29"/>
  <sheetViews>
    <sheetView showGridLines="0" workbookViewId="0">
      <selection activeCell="D5" sqref="D5"/>
    </sheetView>
  </sheetViews>
  <sheetFormatPr defaultRowHeight="15" x14ac:dyDescent="0.25"/>
  <cols>
    <col min="1" max="1" width="2.7109375" customWidth="1"/>
    <col min="2" max="2" width="13.7109375" customWidth="1"/>
    <col min="3" max="3" width="10" bestFit="1" customWidth="1"/>
    <col min="5" max="5" width="6.28515625" bestFit="1" customWidth="1"/>
  </cols>
  <sheetData>
    <row r="1" spans="2:15" x14ac:dyDescent="0.25">
      <c r="I1" s="28"/>
      <c r="L1" s="11"/>
      <c r="M1" s="11"/>
      <c r="O1" s="3"/>
    </row>
    <row r="2" spans="2:15" ht="15.75" thickBot="1" x14ac:dyDescent="0.3">
      <c r="B2" t="s">
        <v>19</v>
      </c>
      <c r="C2" s="34">
        <f>SalesCalc!C2</f>
        <v>44650</v>
      </c>
      <c r="I2" s="28"/>
      <c r="L2" s="11"/>
      <c r="M2" s="11"/>
      <c r="O2" s="3"/>
    </row>
    <row r="3" spans="2:15" ht="15.75" thickTop="1" x14ac:dyDescent="0.25"/>
    <row r="4" spans="2:15" ht="15.75" thickBot="1" x14ac:dyDescent="0.3">
      <c r="B4" s="6" t="s">
        <v>51</v>
      </c>
      <c r="C4" s="6"/>
      <c r="E4" s="26" t="s">
        <v>22</v>
      </c>
      <c r="F4" s="26" t="s">
        <v>21</v>
      </c>
      <c r="G4" s="24" t="s">
        <v>11</v>
      </c>
      <c r="H4" s="24"/>
      <c r="I4" s="50" t="s">
        <v>52</v>
      </c>
      <c r="J4" s="50"/>
    </row>
    <row r="5" spans="2:15" x14ac:dyDescent="0.25">
      <c r="B5" t="s">
        <v>23</v>
      </c>
      <c r="C5" s="74">
        <f ca="1">SUM(OFFSET(AchvCalc!$G$5,COUNTIF(AchvCalc!$E$6:$E$29,TRUE),0,-SalesCalc!$C$11))</f>
        <v>145.11645639560561</v>
      </c>
      <c r="E5" s="27"/>
      <c r="F5" s="26"/>
      <c r="G5" s="48" t="s">
        <v>23</v>
      </c>
      <c r="H5" s="48" t="s">
        <v>24</v>
      </c>
      <c r="I5" s="51" t="s">
        <v>23</v>
      </c>
      <c r="J5" s="51" t="s">
        <v>24</v>
      </c>
    </row>
    <row r="6" spans="2:15" x14ac:dyDescent="0.25">
      <c r="B6" t="s">
        <v>24</v>
      </c>
      <c r="C6" s="74">
        <f ca="1">SUM(OFFSET(AchvCalc!$H$5,COUNTIF(AchvCalc!$E$6:$E$29,TRUE),0,-SalesCalc!$C$11))</f>
        <v>75.953383490999997</v>
      </c>
      <c r="E6" t="b">
        <f>SalesCalc!E6</f>
        <v>1</v>
      </c>
      <c r="F6" s="72">
        <f>SalesCalc!F6</f>
        <v>44013</v>
      </c>
      <c r="G6" s="4">
        <f>SalesCalc!G6/10^6</f>
        <v>0.259687</v>
      </c>
      <c r="H6" s="4">
        <f>SalesCalc!H6/10^6</f>
        <v>0.259687</v>
      </c>
      <c r="I6" s="73">
        <v>8</v>
      </c>
      <c r="J6">
        <f>SalesCalc!L6</f>
        <v>7</v>
      </c>
    </row>
    <row r="7" spans="2:15" x14ac:dyDescent="0.25">
      <c r="B7" t="s">
        <v>53</v>
      </c>
      <c r="C7" s="74">
        <f ca="1">C5-C6</f>
        <v>69.163072904605613</v>
      </c>
      <c r="E7" t="b">
        <f>SalesCalc!E7</f>
        <v>1</v>
      </c>
      <c r="F7" s="72">
        <f>SalesCalc!F7</f>
        <v>44044</v>
      </c>
      <c r="G7" s="4">
        <f>SalesCalc!G7/10^6</f>
        <v>3.8057310000000002</v>
      </c>
      <c r="H7" s="4">
        <f>SalesCalc!H7/10^6</f>
        <v>3.7218442700000005</v>
      </c>
      <c r="I7" s="73">
        <v>8</v>
      </c>
      <c r="J7">
        <f>SalesCalc!L7</f>
        <v>39</v>
      </c>
    </row>
    <row r="8" spans="2:15" x14ac:dyDescent="0.25">
      <c r="B8" t="s">
        <v>35</v>
      </c>
      <c r="C8" s="15">
        <f ca="1">C6/C5</f>
        <v>0.52339607359169227</v>
      </c>
      <c r="E8" t="b">
        <f>SalesCalc!E8</f>
        <v>1</v>
      </c>
      <c r="F8" s="72">
        <f>SalesCalc!F8</f>
        <v>44075</v>
      </c>
      <c r="G8" s="4">
        <f>SalesCalc!G8/10^6</f>
        <v>4.3027532846374985</v>
      </c>
      <c r="H8" s="4">
        <f>SalesCalc!H8/10^6</f>
        <v>4.5203729000000008</v>
      </c>
      <c r="I8" s="73">
        <v>8</v>
      </c>
      <c r="J8">
        <f>SalesCalc!L8</f>
        <v>11</v>
      </c>
    </row>
    <row r="9" spans="2:15" x14ac:dyDescent="0.25">
      <c r="E9" t="b">
        <f>SalesCalc!E9</f>
        <v>1</v>
      </c>
      <c r="F9" s="72">
        <f>SalesCalc!F9</f>
        <v>44105</v>
      </c>
      <c r="G9" s="4">
        <f>SalesCalc!G9/10^6</f>
        <v>4.8243329740560412</v>
      </c>
      <c r="H9" s="4">
        <f>SalesCalc!H9/10^6</f>
        <v>5.8610143570000002</v>
      </c>
      <c r="I9" s="73">
        <v>8</v>
      </c>
      <c r="J9">
        <f>SalesCalc!L9</f>
        <v>4</v>
      </c>
    </row>
    <row r="10" spans="2:15" x14ac:dyDescent="0.25">
      <c r="E10" t="b">
        <f>SalesCalc!E10</f>
        <v>1</v>
      </c>
      <c r="F10" s="72">
        <f>SalesCalc!F10</f>
        <v>44136</v>
      </c>
      <c r="G10" s="4">
        <f>SalesCalc!G10/10^6</f>
        <v>5.3374302713085306</v>
      </c>
      <c r="H10" s="4">
        <f>SalesCalc!H10/10^6</f>
        <v>6.2575830000000003</v>
      </c>
      <c r="I10" s="73">
        <v>8</v>
      </c>
      <c r="J10">
        <f>SalesCalc!L10</f>
        <v>5</v>
      </c>
    </row>
    <row r="11" spans="2:15" ht="15.75" thickBot="1" x14ac:dyDescent="0.3">
      <c r="B11" s="6" t="s">
        <v>54</v>
      </c>
      <c r="C11" s="6"/>
      <c r="E11" t="b">
        <f>SalesCalc!E11</f>
        <v>1</v>
      </c>
      <c r="F11" s="72">
        <f>SalesCalc!F11</f>
        <v>44166</v>
      </c>
      <c r="G11" s="4">
        <f>SalesCalc!G11/10^6</f>
        <v>5.9967342908161392</v>
      </c>
      <c r="H11" s="4">
        <f>SalesCalc!H11/10^6</f>
        <v>5.2656897100000002</v>
      </c>
      <c r="I11" s="73">
        <v>8</v>
      </c>
      <c r="J11">
        <f>SalesCalc!L11</f>
        <v>5</v>
      </c>
    </row>
    <row r="12" spans="2:15" x14ac:dyDescent="0.25">
      <c r="B12" t="s">
        <v>23</v>
      </c>
      <c r="C12" s="75">
        <f ca="1">SUM(OFFSET(AchvCalc!$I$5,COUNTIF(AchvCalc!$E$6:$E$29,TRUE),0,-SalesCalc!$C$11))</f>
        <v>108</v>
      </c>
      <c r="E12" t="b">
        <f>SalesCalc!E12</f>
        <v>1</v>
      </c>
      <c r="F12" s="72">
        <f>SalesCalc!F12</f>
        <v>44197</v>
      </c>
      <c r="G12" s="4">
        <f>SalesCalc!G12/10^6</f>
        <v>6.8295034917488531</v>
      </c>
      <c r="H12" s="4">
        <f>SalesCalc!H12/10^6</f>
        <v>6.8792354000000007</v>
      </c>
      <c r="I12" s="73">
        <v>8</v>
      </c>
      <c r="J12">
        <f>SalesCalc!L12</f>
        <v>2</v>
      </c>
    </row>
    <row r="13" spans="2:15" x14ac:dyDescent="0.25">
      <c r="B13" t="s">
        <v>24</v>
      </c>
      <c r="C13" s="75">
        <f ca="1">SUM(OFFSET(AchvCalc!$J$5,COUNTIF(AchvCalc!$E$6:$E$29,TRUE),0,-SalesCalc!$C$11))</f>
        <v>53</v>
      </c>
      <c r="E13" t="b">
        <f>SalesCalc!E13</f>
        <v>1</v>
      </c>
      <c r="F13" s="72">
        <f>SalesCalc!F13</f>
        <v>44228</v>
      </c>
      <c r="G13" s="4">
        <f>SalesCalc!G13/10^6</f>
        <v>7.5480929075829577</v>
      </c>
      <c r="H13" s="4">
        <f>SalesCalc!H13/10^6</f>
        <v>4.5508055700000005</v>
      </c>
      <c r="I13" s="73">
        <v>8</v>
      </c>
      <c r="J13">
        <f>SalesCalc!L13</f>
        <v>4</v>
      </c>
    </row>
    <row r="14" spans="2:15" x14ac:dyDescent="0.25">
      <c r="B14" t="s">
        <v>53</v>
      </c>
      <c r="C14" s="75">
        <f ca="1">C12-C13</f>
        <v>55</v>
      </c>
      <c r="E14" t="b">
        <f>SalesCalc!E14</f>
        <v>1</v>
      </c>
      <c r="F14" s="72">
        <f>SalesCalc!F14</f>
        <v>44256</v>
      </c>
      <c r="G14" s="4">
        <f>SalesCalc!G14/10^6</f>
        <v>8.5366262998527134</v>
      </c>
      <c r="H14" s="4">
        <f>SalesCalc!H14/10^6</f>
        <v>5.6252330199999996</v>
      </c>
      <c r="I14" s="73">
        <v>8</v>
      </c>
      <c r="J14">
        <f>SalesCalc!L14</f>
        <v>3</v>
      </c>
    </row>
    <row r="15" spans="2:15" x14ac:dyDescent="0.25">
      <c r="B15" t="s">
        <v>35</v>
      </c>
      <c r="C15" s="15">
        <f ca="1">C13/C12</f>
        <v>0.49074074074074076</v>
      </c>
      <c r="E15" t="b">
        <f>SalesCalc!E15</f>
        <v>1</v>
      </c>
      <c r="F15" s="72">
        <f>SalesCalc!F15</f>
        <v>44287</v>
      </c>
      <c r="G15" s="4">
        <f>SalesCalc!G15/10^6</f>
        <v>9.6551437620320026</v>
      </c>
      <c r="H15" s="4">
        <f>SalesCalc!H15/10^6</f>
        <v>5.291869329999999</v>
      </c>
      <c r="I15" s="73">
        <v>8</v>
      </c>
      <c r="J15">
        <f>SalesCalc!L15</f>
        <v>5</v>
      </c>
    </row>
    <row r="16" spans="2:15" x14ac:dyDescent="0.25">
      <c r="E16" t="b">
        <f>SalesCalc!E16</f>
        <v>1</v>
      </c>
      <c r="F16" s="72">
        <f>SalesCalc!F16</f>
        <v>44317</v>
      </c>
      <c r="G16" s="4">
        <f>SalesCalc!G16/10^6</f>
        <v>10.935995030207739</v>
      </c>
      <c r="H16" s="4">
        <f>SalesCalc!H16/10^6</f>
        <v>6.597757800000001</v>
      </c>
      <c r="I16" s="73">
        <v>8</v>
      </c>
      <c r="J16">
        <f>SalesCalc!L16</f>
        <v>0</v>
      </c>
    </row>
    <row r="17" spans="5:10" x14ac:dyDescent="0.25">
      <c r="E17" t="b">
        <f>SalesCalc!E17</f>
        <v>1</v>
      </c>
      <c r="F17" s="72">
        <f>SalesCalc!F17</f>
        <v>44348</v>
      </c>
      <c r="G17" s="4">
        <f>SalesCalc!G17/10^6</f>
        <v>12.43470719281607</v>
      </c>
      <c r="H17" s="4">
        <f>SalesCalc!H17/10^6</f>
        <v>4.4475237300000003</v>
      </c>
      <c r="I17" s="73">
        <v>8</v>
      </c>
      <c r="J17">
        <f>SalesCalc!L17</f>
        <v>9</v>
      </c>
    </row>
    <row r="18" spans="5:10" x14ac:dyDescent="0.25">
      <c r="E18" t="b">
        <f>SalesCalc!E18</f>
        <v>1</v>
      </c>
      <c r="F18" s="72">
        <f>SalesCalc!F18</f>
        <v>44378</v>
      </c>
      <c r="G18" s="4">
        <f>SalesCalc!G18/10^6</f>
        <v>6.2562720000000001</v>
      </c>
      <c r="H18" s="4">
        <f>SalesCalc!H18/10^6</f>
        <v>4.4858791940000007</v>
      </c>
      <c r="I18" s="73">
        <v>6</v>
      </c>
      <c r="J18">
        <f>SalesCalc!L18</f>
        <v>5</v>
      </c>
    </row>
    <row r="19" spans="5:10" x14ac:dyDescent="0.25">
      <c r="E19" t="b">
        <f>SalesCalc!E19</f>
        <v>1</v>
      </c>
      <c r="F19" s="72">
        <f>SalesCalc!F19</f>
        <v>44409</v>
      </c>
      <c r="G19" s="4">
        <f>SalesCalc!G19/10^6</f>
        <v>6.8890086000000004</v>
      </c>
      <c r="H19" s="4">
        <f>SalesCalc!H19/10^6</f>
        <v>5.7219731200000004</v>
      </c>
      <c r="I19" s="73">
        <v>7</v>
      </c>
      <c r="J19">
        <f>SalesCalc!L19</f>
        <v>5</v>
      </c>
    </row>
    <row r="20" spans="5:10" x14ac:dyDescent="0.25">
      <c r="E20" t="b">
        <f>SalesCalc!E20</f>
        <v>1</v>
      </c>
      <c r="F20" s="72">
        <f>SalesCalc!F20</f>
        <v>44440</v>
      </c>
      <c r="G20" s="4">
        <f>SalesCalc!G20/10^6</f>
        <v>22.618518352799999</v>
      </c>
      <c r="H20" s="4">
        <f>SalesCalc!H20/10^6</f>
        <v>6.3897231899999998</v>
      </c>
      <c r="I20" s="73">
        <v>8</v>
      </c>
      <c r="J20">
        <f>SalesCalc!L20</f>
        <v>4</v>
      </c>
    </row>
    <row r="21" spans="5:10" x14ac:dyDescent="0.25">
      <c r="E21" t="b">
        <f>SalesCalc!E21</f>
        <v>1</v>
      </c>
      <c r="F21" s="72">
        <f>SalesCalc!F21</f>
        <v>44470</v>
      </c>
      <c r="G21" s="4">
        <f>SalesCalc!G21/10^6</f>
        <v>8.4498984138240019</v>
      </c>
      <c r="H21" s="4">
        <f>SalesCalc!H21/10^6</f>
        <v>4.7147926399999998</v>
      </c>
      <c r="I21" s="73">
        <v>9</v>
      </c>
      <c r="J21">
        <f>SalesCalc!L21</f>
        <v>3</v>
      </c>
    </row>
    <row r="22" spans="5:10" x14ac:dyDescent="0.25">
      <c r="E22" t="b">
        <f>SalesCalc!E22</f>
        <v>1</v>
      </c>
      <c r="F22" s="72">
        <f>SalesCalc!F22</f>
        <v>44501</v>
      </c>
      <c r="G22" s="4">
        <f>SalesCalc!G22/10^6</f>
        <v>9.3884407019308824</v>
      </c>
      <c r="H22" s="4">
        <f>SalesCalc!H22/10^6</f>
        <v>5.3372220800000001</v>
      </c>
      <c r="I22" s="73">
        <v>10</v>
      </c>
      <c r="J22">
        <f>SalesCalc!L22</f>
        <v>12</v>
      </c>
    </row>
    <row r="23" spans="5:10" x14ac:dyDescent="0.25">
      <c r="E23" t="b">
        <f>SalesCalc!E23</f>
        <v>1</v>
      </c>
      <c r="F23" s="72">
        <f>SalesCalc!F23</f>
        <v>44531</v>
      </c>
      <c r="G23" s="4">
        <f>SalesCalc!G23/10^6</f>
        <v>25.439638242819207</v>
      </c>
      <c r="H23" s="4">
        <f>SalesCalc!H23/10^6</f>
        <v>9.9987956750000002</v>
      </c>
      <c r="I23" s="73">
        <v>11</v>
      </c>
      <c r="J23">
        <f>SalesCalc!L23</f>
        <v>3</v>
      </c>
    </row>
    <row r="24" spans="5:10" x14ac:dyDescent="0.25">
      <c r="E24" t="b">
        <f>SalesCalc!E24</f>
        <v>1</v>
      </c>
      <c r="F24" s="72">
        <f>SalesCalc!F24</f>
        <v>44562</v>
      </c>
      <c r="G24" s="4">
        <f>SalesCalc!G24/10^6</f>
        <v>11.609191700097451</v>
      </c>
      <c r="H24" s="4">
        <f>SalesCalc!H24/10^6</f>
        <v>5.2990218199999992</v>
      </c>
      <c r="I24" s="73">
        <v>12</v>
      </c>
      <c r="J24">
        <f>SalesCalc!L24</f>
        <v>4</v>
      </c>
    </row>
    <row r="25" spans="5:10" x14ac:dyDescent="0.25">
      <c r="E25" t="b">
        <f>SalesCalc!E25</f>
        <v>1</v>
      </c>
      <c r="F25" s="72">
        <f>SalesCalc!F25</f>
        <v>44593</v>
      </c>
      <c r="G25" s="4">
        <f>SalesCalc!G25/10^6</f>
        <v>12.903016099225551</v>
      </c>
      <c r="H25" s="4">
        <f>SalesCalc!H25/10^6</f>
        <v>12.043591891999998</v>
      </c>
      <c r="I25" s="73">
        <v>13</v>
      </c>
      <c r="J25">
        <f>SalesCalc!L25</f>
        <v>0</v>
      </c>
    </row>
    <row r="26" spans="5:10" x14ac:dyDescent="0.25">
      <c r="E26" t="b">
        <f>SalesCalc!E26</f>
        <v>0</v>
      </c>
      <c r="F26" s="72">
        <f>SalesCalc!F26</f>
        <v>44621</v>
      </c>
      <c r="G26" s="4">
        <f>SalesCalc!G26/10^6</f>
        <v>29.243949797638738</v>
      </c>
      <c r="H26" s="4">
        <f>SalesCalc!H26/10^6</f>
        <v>4.8904385900000005</v>
      </c>
      <c r="I26" s="73">
        <v>13</v>
      </c>
      <c r="J26">
        <f>SalesCalc!L26</f>
        <v>4</v>
      </c>
    </row>
    <row r="27" spans="5:10" x14ac:dyDescent="0.25">
      <c r="E27" t="b">
        <f>SalesCalc!E27</f>
        <v>0</v>
      </c>
      <c r="F27" s="72">
        <f>SalesCalc!F27</f>
        <v>44652</v>
      </c>
      <c r="G27" s="4">
        <f>SalesCalc!G27/10^6</f>
        <v>15.718323548622397</v>
      </c>
      <c r="H27" s="4">
        <f>SalesCalc!H27/10^6</f>
        <v>0</v>
      </c>
      <c r="I27" s="73">
        <v>14</v>
      </c>
      <c r="J27">
        <f>SalesCalc!L27</f>
        <v>0</v>
      </c>
    </row>
    <row r="28" spans="5:10" x14ac:dyDescent="0.25">
      <c r="E28" t="b">
        <f>SalesCalc!E28</f>
        <v>0</v>
      </c>
      <c r="F28" s="72">
        <f>SalesCalc!F28</f>
        <v>44682</v>
      </c>
      <c r="G28" s="4">
        <f>SalesCalc!G28/10^6</f>
        <v>17.332637859021457</v>
      </c>
      <c r="H28" s="4">
        <f>SalesCalc!H28/10^6</f>
        <v>0</v>
      </c>
      <c r="I28" s="73">
        <v>15</v>
      </c>
      <c r="J28">
        <f>SalesCalc!L28</f>
        <v>0</v>
      </c>
    </row>
    <row r="29" spans="5:10" x14ac:dyDescent="0.25">
      <c r="E29" t="b">
        <f>SalesCalc!E29</f>
        <v>0</v>
      </c>
      <c r="F29" s="72">
        <f>SalesCalc!F29</f>
        <v>44713</v>
      </c>
      <c r="G29" s="4">
        <f>SalesCalc!G29/10^6</f>
        <v>34.005237412417024</v>
      </c>
      <c r="H29" s="4">
        <f>SalesCalc!H29/10^6</f>
        <v>0</v>
      </c>
      <c r="I29" s="73">
        <v>15</v>
      </c>
      <c r="J29">
        <f>SalesCalc!L29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8BBA-D8CE-41F3-B056-E29AABC004E4}">
  <dimension ref="B1:R202"/>
  <sheetViews>
    <sheetView showGridLines="0" workbookViewId="0">
      <selection activeCell="D5" sqref="D5"/>
    </sheetView>
  </sheetViews>
  <sheetFormatPr defaultRowHeight="15" x14ac:dyDescent="0.25"/>
  <cols>
    <col min="1" max="1" width="2.7109375" customWidth="1"/>
    <col min="2" max="2" width="4" bestFit="1" customWidth="1"/>
    <col min="3" max="3" width="36.85546875" bestFit="1" customWidth="1"/>
    <col min="4" max="4" width="10.28515625" bestFit="1" customWidth="1"/>
    <col min="5" max="5" width="9" bestFit="1" customWidth="1"/>
    <col min="7" max="7" width="11.5703125" bestFit="1" customWidth="1"/>
    <col min="8" max="12" width="11.5703125" customWidth="1"/>
    <col min="14" max="18" width="9.28515625" customWidth="1"/>
  </cols>
  <sheetData>
    <row r="1" spans="2:18" x14ac:dyDescent="0.25">
      <c r="G1" s="38" t="str">
        <f ca="1">IF(SUM(G3:G202)=SalesCalc!P9,"","Error")</f>
        <v/>
      </c>
      <c r="H1" s="38" t="str">
        <f ca="1">IF(OR(SUM(H3:H202)=SalesCalc!T19,H2=""),"","Error")</f>
        <v/>
      </c>
      <c r="I1" s="38" t="str">
        <f ca="1">IF(OR(SUM(I3:I202)=SalesCalc!T20,I2=""),"","Error")</f>
        <v/>
      </c>
      <c r="J1" s="38" t="str">
        <f ca="1">IF(OR(SUM(J3:J202)=SalesCalc!T21,J2=""),"","Error")</f>
        <v/>
      </c>
      <c r="K1" s="38" t="str">
        <f ca="1">IF(OR(SUM(K3:K202)=SalesCalc!T22,K2=""),"","Error")</f>
        <v/>
      </c>
      <c r="L1" s="38" t="str">
        <f ca="1">IF(OR(SUM(L3:L202)=SalesCalc!T23,L2=""),"","Error")</f>
        <v/>
      </c>
      <c r="R1" s="21"/>
    </row>
    <row r="2" spans="2:18" ht="45" x14ac:dyDescent="0.25">
      <c r="B2" s="31" t="s">
        <v>2</v>
      </c>
      <c r="C2" s="32" t="s">
        <v>3</v>
      </c>
      <c r="D2" s="31" t="s">
        <v>55</v>
      </c>
      <c r="E2" s="31" t="s">
        <v>56</v>
      </c>
      <c r="G2" s="37" t="s">
        <v>57</v>
      </c>
      <c r="H2" s="37" t="str">
        <f ca="1">SalesCalc!S19</f>
        <v>Sofia</v>
      </c>
      <c r="I2" s="37" t="str">
        <f ca="1">SalesCalc!S20</f>
        <v>Peter</v>
      </c>
      <c r="J2" s="37" t="str">
        <f ca="1">SalesCalc!S21</f>
        <v>Wasi</v>
      </c>
      <c r="K2" s="37" t="str">
        <f ca="1">SalesCalc!S22</f>
        <v>Emma</v>
      </c>
      <c r="L2" s="37" t="str">
        <f ca="1">SalesCalc!S23</f>
        <v>Steven</v>
      </c>
    </row>
    <row r="3" spans="2:18" x14ac:dyDescent="0.25">
      <c r="B3" s="30">
        <f>OrdersByAcc!B5</f>
        <v>1</v>
      </c>
      <c r="C3" s="13" t="str">
        <f>OrdersByAcc!C5</f>
        <v>Cognizant Technology Solutions</v>
      </c>
      <c r="D3" s="14">
        <f>OrdersByAcc!D5</f>
        <v>44043</v>
      </c>
      <c r="E3" s="14" t="str" cm="1">
        <f t="array" ref="E3">IFERROR(INDEX(Data[KAM],MATCH(C3&amp;D3,INDEX(Data[Account]&amp;Data[Date],0),0)),"")</f>
        <v>Emma</v>
      </c>
      <c r="G3" s="2">
        <f ca="1">IF($C3="","",SUMIFS(Data[Value],Data[Account],$C3,Data[Date],"&gt;="&amp;OFFSET(SalesCalc!$F$5,COUNTIF(SalesCalc!$E$6:$E$29,TRUE)-SalesCalc!$C$11+1,0),Data[Date],"&lt;"&amp;OFFSET(SalesCalc!$F$5,COUNTIF(SalesCalc!$E$6:$E$29,TRUE)+1,0)))</f>
        <v>452738.53999999992</v>
      </c>
      <c r="H3" s="2">
        <f ca="1">IF($C3="","",SUMIFS(Data[Value],Data[Account],$C3,Data[KAM],H$2,Data[Date],"&gt;="&amp;OFFSET(SalesCalc!$F$5,COUNTIF(SalesCalc!$E$6:$E$29,TRUE)-SalesCalc!$C$11+1,0),Data[Date],"&lt;"&amp;OFFSET(SalesCalc!$F$5,COUNTIF(SalesCalc!$E$6:$E$29,TRUE)+1,0)))</f>
        <v>0</v>
      </c>
      <c r="I3" s="2">
        <f ca="1">IF($C3="","",SUMIFS(Data[Value],Data[Account],$C3,Data[KAM],I$2,Data[Date],"&gt;="&amp;OFFSET(SalesCalc!$F$5,COUNTIF(SalesCalc!$E$6:$E$29,TRUE)-SalesCalc!$C$11+1,0),Data[Date],"&lt;"&amp;OFFSET(SalesCalc!$F$5,COUNTIF(SalesCalc!$E$6:$E$29,TRUE)+1,0)))</f>
        <v>0</v>
      </c>
      <c r="J3" s="2">
        <f ca="1">IF($C3="","",SUMIFS(Data[Value],Data[Account],$C3,Data[KAM],J$2,Data[Date],"&gt;="&amp;OFFSET(SalesCalc!$F$5,COUNTIF(SalesCalc!$E$6:$E$29,TRUE)-SalesCalc!$C$11+1,0),Data[Date],"&lt;"&amp;OFFSET(SalesCalc!$F$5,COUNTIF(SalesCalc!$E$6:$E$29,TRUE)+1,0)))</f>
        <v>140316.44</v>
      </c>
      <c r="K3" s="2">
        <f ca="1">IF($C3="","",SUMIFS(Data[Value],Data[Account],$C3,Data[KAM],K$2,Data[Date],"&gt;="&amp;OFFSET(SalesCalc!$F$5,COUNTIF(SalesCalc!$E$6:$E$29,TRUE)-SalesCalc!$C$11+1,0),Data[Date],"&lt;"&amp;OFFSET(SalesCalc!$F$5,COUNTIF(SalesCalc!$E$6:$E$29,TRUE)+1,0)))</f>
        <v>0</v>
      </c>
      <c r="L3" s="2">
        <f ca="1">IF($C3="","",SUMIFS(Data[Value],Data[Account],$C3,Data[KAM],L$2,Data[Date],"&gt;="&amp;OFFSET(SalesCalc!$F$5,COUNTIF(SalesCalc!$E$6:$E$29,TRUE)-SalesCalc!$C$11+1,0),Data[Date],"&lt;"&amp;OFFSET(SalesCalc!$F$5,COUNTIF(SalesCalc!$E$6:$E$29,TRUE)+1,0)))</f>
        <v>0</v>
      </c>
    </row>
    <row r="4" spans="2:18" x14ac:dyDescent="0.25">
      <c r="B4" s="30">
        <f>OrdersByAcc!B6</f>
        <v>2</v>
      </c>
      <c r="C4" s="13" t="str">
        <f>OrdersByAcc!C6</f>
        <v>Amazon</v>
      </c>
      <c r="D4" s="14">
        <f>OrdersByAcc!D6</f>
        <v>44043</v>
      </c>
      <c r="E4" s="14" t="str" cm="1">
        <f t="array" ref="E4">IFERROR(INDEX(Data[KAM],MATCH(C4&amp;D4,INDEX(Data[Account]&amp;Data[Date],0),0)),"")</f>
        <v>Emma</v>
      </c>
      <c r="G4" s="2">
        <f ca="1">IF($C4="","",SUMIFS(Data[Value],Data[Account],$C4,Data[Date],"&gt;="&amp;OFFSET(SalesCalc!$F$5,COUNTIF(SalesCalc!$E$6:$E$29,TRUE)-SalesCalc!$C$11+1,0),Data[Date],"&lt;"&amp;OFFSET(SalesCalc!$F$5,COUNTIF(SalesCalc!$E$6:$E$29,TRUE)+1,0)))</f>
        <v>217604.34</v>
      </c>
      <c r="H4" s="2">
        <f ca="1">IF($C4="","",SUMIFS(Data[Value],Data[Account],$C4,Data[KAM],H$2,Data[Date],"&gt;="&amp;OFFSET(SalesCalc!$F$5,COUNTIF(SalesCalc!$E$6:$E$29,TRUE)-SalesCalc!$C$11+1,0),Data[Date],"&lt;"&amp;OFFSET(SalesCalc!$F$5,COUNTIF(SalesCalc!$E$6:$E$29,TRUE)+1,0)))</f>
        <v>0</v>
      </c>
      <c r="I4" s="2">
        <f ca="1">IF($C4="","",SUMIFS(Data[Value],Data[Account],$C4,Data[KAM],I$2,Data[Date],"&gt;="&amp;OFFSET(SalesCalc!$F$5,COUNTIF(SalesCalc!$E$6:$E$29,TRUE)-SalesCalc!$C$11+1,0),Data[Date],"&lt;"&amp;OFFSET(SalesCalc!$F$5,COUNTIF(SalesCalc!$E$6:$E$29,TRUE)+1,0)))</f>
        <v>0</v>
      </c>
      <c r="J4" s="2">
        <f ca="1">IF($C4="","",SUMIFS(Data[Value],Data[Account],$C4,Data[KAM],J$2,Data[Date],"&gt;="&amp;OFFSET(SalesCalc!$F$5,COUNTIF(SalesCalc!$E$6:$E$29,TRUE)-SalesCalc!$C$11+1,0),Data[Date],"&lt;"&amp;OFFSET(SalesCalc!$F$5,COUNTIF(SalesCalc!$E$6:$E$29,TRUE)+1,0)))</f>
        <v>0</v>
      </c>
      <c r="K4" s="2">
        <f ca="1">IF($C4="","",SUMIFS(Data[Value],Data[Account],$C4,Data[KAM],K$2,Data[Date],"&gt;="&amp;OFFSET(SalesCalc!$F$5,COUNTIF(SalesCalc!$E$6:$E$29,TRUE)-SalesCalc!$C$11+1,0),Data[Date],"&lt;"&amp;OFFSET(SalesCalc!$F$5,COUNTIF(SalesCalc!$E$6:$E$29,TRUE)+1,0)))</f>
        <v>0</v>
      </c>
      <c r="L4" s="2">
        <f ca="1">IF($C4="","",SUMIFS(Data[Value],Data[Account],$C4,Data[KAM],L$2,Data[Date],"&gt;="&amp;OFFSET(SalesCalc!$F$5,COUNTIF(SalesCalc!$E$6:$E$29,TRUE)-SalesCalc!$C$11+1,0),Data[Date],"&lt;"&amp;OFFSET(SalesCalc!$F$5,COUNTIF(SalesCalc!$E$6:$E$29,TRUE)+1,0)))</f>
        <v>0</v>
      </c>
    </row>
    <row r="5" spans="2:18" x14ac:dyDescent="0.25">
      <c r="B5" s="30">
        <f>OrdersByAcc!B7</f>
        <v>3</v>
      </c>
      <c r="C5" s="13" t="str">
        <f>OrdersByAcc!C7</f>
        <v>Tata Consultancy Services</v>
      </c>
      <c r="D5" s="14">
        <f>OrdersByAcc!D7</f>
        <v>44043</v>
      </c>
      <c r="E5" s="14" t="str" cm="1">
        <f t="array" ref="E5">IFERROR(INDEX(Data[KAM],MATCH(C5&amp;D5,INDEX(Data[Account]&amp;Data[Date],0),0)),"")</f>
        <v>Emma</v>
      </c>
      <c r="G5" s="2">
        <f ca="1">IF($C5="","",SUMIFS(Data[Value],Data[Account],$C5,Data[Date],"&gt;="&amp;OFFSET(SalesCalc!$F$5,COUNTIF(SalesCalc!$E$6:$E$29,TRUE)-SalesCalc!$C$11+1,0),Data[Date],"&lt;"&amp;OFFSET(SalesCalc!$F$5,COUNTIF(SalesCalc!$E$6:$E$29,TRUE)+1,0)))</f>
        <v>504941.11000000004</v>
      </c>
      <c r="H5" s="2">
        <f ca="1">IF($C5="","",SUMIFS(Data[Value],Data[Account],$C5,Data[KAM],H$2,Data[Date],"&gt;="&amp;OFFSET(SalesCalc!$F$5,COUNTIF(SalesCalc!$E$6:$E$29,TRUE)-SalesCalc!$C$11+1,0),Data[Date],"&lt;"&amp;OFFSET(SalesCalc!$F$5,COUNTIF(SalesCalc!$E$6:$E$29,TRUE)+1,0)))</f>
        <v>0</v>
      </c>
      <c r="I5" s="2">
        <f ca="1">IF($C5="","",SUMIFS(Data[Value],Data[Account],$C5,Data[KAM],I$2,Data[Date],"&gt;="&amp;OFFSET(SalesCalc!$F$5,COUNTIF(SalesCalc!$E$6:$E$29,TRUE)-SalesCalc!$C$11+1,0),Data[Date],"&lt;"&amp;OFFSET(SalesCalc!$F$5,COUNTIF(SalesCalc!$E$6:$E$29,TRUE)+1,0)))</f>
        <v>0</v>
      </c>
      <c r="J5" s="2">
        <f ca="1">IF($C5="","",SUMIFS(Data[Value],Data[Account],$C5,Data[KAM],J$2,Data[Date],"&gt;="&amp;OFFSET(SalesCalc!$F$5,COUNTIF(SalesCalc!$E$6:$E$29,TRUE)-SalesCalc!$C$11+1,0),Data[Date],"&lt;"&amp;OFFSET(SalesCalc!$F$5,COUNTIF(SalesCalc!$E$6:$E$29,TRUE)+1,0)))</f>
        <v>221366.58999999997</v>
      </c>
      <c r="K5" s="2">
        <f ca="1">IF($C5="","",SUMIFS(Data[Value],Data[Account],$C5,Data[KAM],K$2,Data[Date],"&gt;="&amp;OFFSET(SalesCalc!$F$5,COUNTIF(SalesCalc!$E$6:$E$29,TRUE)-SalesCalc!$C$11+1,0),Data[Date],"&lt;"&amp;OFFSET(SalesCalc!$F$5,COUNTIF(SalesCalc!$E$6:$E$29,TRUE)+1,0)))</f>
        <v>0</v>
      </c>
      <c r="L5" s="2">
        <f ca="1">IF($C5="","",SUMIFS(Data[Value],Data[Account],$C5,Data[KAM],L$2,Data[Date],"&gt;="&amp;OFFSET(SalesCalc!$F$5,COUNTIF(SalesCalc!$E$6:$E$29,TRUE)-SalesCalc!$C$11+1,0),Data[Date],"&lt;"&amp;OFFSET(SalesCalc!$F$5,COUNTIF(SalesCalc!$E$6:$E$29,TRUE)+1,0)))</f>
        <v>0</v>
      </c>
    </row>
    <row r="6" spans="2:18" x14ac:dyDescent="0.25">
      <c r="B6" s="30">
        <f>OrdersByAcc!B8</f>
        <v>4</v>
      </c>
      <c r="C6" s="13" t="str">
        <f>OrdersByAcc!C8</f>
        <v>Google</v>
      </c>
      <c r="D6" s="14">
        <f>OrdersByAcc!D8</f>
        <v>44043</v>
      </c>
      <c r="E6" s="14" t="str" cm="1">
        <f t="array" ref="E6">IFERROR(INDEX(Data[KAM],MATCH(C6&amp;D6,INDEX(Data[Account]&amp;Data[Date],0),0)),"")</f>
        <v>Emma</v>
      </c>
      <c r="G6" s="2">
        <f ca="1">IF($C6="","",SUMIFS(Data[Value],Data[Account],$C6,Data[Date],"&gt;="&amp;OFFSET(SalesCalc!$F$5,COUNTIF(SalesCalc!$E$6:$E$29,TRUE)-SalesCalc!$C$11+1,0),Data[Date],"&lt;"&amp;OFFSET(SalesCalc!$F$5,COUNTIF(SalesCalc!$E$6:$E$29,TRUE)+1,0)))</f>
        <v>320911.3</v>
      </c>
      <c r="H6" s="2">
        <f ca="1">IF($C6="","",SUMIFS(Data[Value],Data[Account],$C6,Data[KAM],H$2,Data[Date],"&gt;="&amp;OFFSET(SalesCalc!$F$5,COUNTIF(SalesCalc!$E$6:$E$29,TRUE)-SalesCalc!$C$11+1,0),Data[Date],"&lt;"&amp;OFFSET(SalesCalc!$F$5,COUNTIF(SalesCalc!$E$6:$E$29,TRUE)+1,0)))</f>
        <v>0</v>
      </c>
      <c r="I6" s="2">
        <f ca="1">IF($C6="","",SUMIFS(Data[Value],Data[Account],$C6,Data[KAM],I$2,Data[Date],"&gt;="&amp;OFFSET(SalesCalc!$F$5,COUNTIF(SalesCalc!$E$6:$E$29,TRUE)-SalesCalc!$C$11+1,0),Data[Date],"&lt;"&amp;OFFSET(SalesCalc!$F$5,COUNTIF(SalesCalc!$E$6:$E$29,TRUE)+1,0)))</f>
        <v>0</v>
      </c>
      <c r="J6" s="2">
        <f ca="1">IF($C6="","",SUMIFS(Data[Value],Data[Account],$C6,Data[KAM],J$2,Data[Date],"&gt;="&amp;OFFSET(SalesCalc!$F$5,COUNTIF(SalesCalc!$E$6:$E$29,TRUE)-SalesCalc!$C$11+1,0),Data[Date],"&lt;"&amp;OFFSET(SalesCalc!$F$5,COUNTIF(SalesCalc!$E$6:$E$29,TRUE)+1,0)))</f>
        <v>162878.39999999999</v>
      </c>
      <c r="K6" s="2">
        <f ca="1">IF($C6="","",SUMIFS(Data[Value],Data[Account],$C6,Data[KAM],K$2,Data[Date],"&gt;="&amp;OFFSET(SalesCalc!$F$5,COUNTIF(SalesCalc!$E$6:$E$29,TRUE)-SalesCalc!$C$11+1,0),Data[Date],"&lt;"&amp;OFFSET(SalesCalc!$F$5,COUNTIF(SalesCalc!$E$6:$E$29,TRUE)+1,0)))</f>
        <v>0</v>
      </c>
      <c r="L6" s="2">
        <f ca="1">IF($C6="","",SUMIFS(Data[Value],Data[Account],$C6,Data[KAM],L$2,Data[Date],"&gt;="&amp;OFFSET(SalesCalc!$F$5,COUNTIF(SalesCalc!$E$6:$E$29,TRUE)-SalesCalc!$C$11+1,0),Data[Date],"&lt;"&amp;OFFSET(SalesCalc!$F$5,COUNTIF(SalesCalc!$E$6:$E$29,TRUE)+1,0)))</f>
        <v>0</v>
      </c>
    </row>
    <row r="7" spans="2:18" x14ac:dyDescent="0.25">
      <c r="B7" s="30">
        <f>OrdersByAcc!B9</f>
        <v>5</v>
      </c>
      <c r="C7" s="13" t="str">
        <f>OrdersByAcc!C9</f>
        <v>Microsoft</v>
      </c>
      <c r="D7" s="14">
        <f>OrdersByAcc!D9</f>
        <v>44043</v>
      </c>
      <c r="E7" s="14" t="str" cm="1">
        <f t="array" ref="E7">IFERROR(INDEX(Data[KAM],MATCH(C7&amp;D7,INDEX(Data[Account]&amp;Data[Date],0),0)),"")</f>
        <v>Sofia</v>
      </c>
      <c r="G7" s="2">
        <f ca="1">IF($C7="","",SUMIFS(Data[Value],Data[Account],$C7,Data[Date],"&gt;="&amp;OFFSET(SalesCalc!$F$5,COUNTIF(SalesCalc!$E$6:$E$29,TRUE)-SalesCalc!$C$11+1,0),Data[Date],"&lt;"&amp;OFFSET(SalesCalc!$F$5,COUNTIF(SalesCalc!$E$6:$E$29,TRUE)+1,0)))</f>
        <v>3121084.2</v>
      </c>
      <c r="H7" s="2">
        <f ca="1">IF($C7="","",SUMIFS(Data[Value],Data[Account],$C7,Data[KAM],H$2,Data[Date],"&gt;="&amp;OFFSET(SalesCalc!$F$5,COUNTIF(SalesCalc!$E$6:$E$29,TRUE)-SalesCalc!$C$11+1,0),Data[Date],"&lt;"&amp;OFFSET(SalesCalc!$F$5,COUNTIF(SalesCalc!$E$6:$E$29,TRUE)+1,0)))</f>
        <v>3121084.2</v>
      </c>
      <c r="I7" s="2">
        <f ca="1">IF($C7="","",SUMIFS(Data[Value],Data[Account],$C7,Data[KAM],I$2,Data[Date],"&gt;="&amp;OFFSET(SalesCalc!$F$5,COUNTIF(SalesCalc!$E$6:$E$29,TRUE)-SalesCalc!$C$11+1,0),Data[Date],"&lt;"&amp;OFFSET(SalesCalc!$F$5,COUNTIF(SalesCalc!$E$6:$E$29,TRUE)+1,0)))</f>
        <v>0</v>
      </c>
      <c r="J7" s="2">
        <f ca="1">IF($C7="","",SUMIFS(Data[Value],Data[Account],$C7,Data[KAM],J$2,Data[Date],"&gt;="&amp;OFFSET(SalesCalc!$F$5,COUNTIF(SalesCalc!$E$6:$E$29,TRUE)-SalesCalc!$C$11+1,0),Data[Date],"&lt;"&amp;OFFSET(SalesCalc!$F$5,COUNTIF(SalesCalc!$E$6:$E$29,TRUE)+1,0)))</f>
        <v>0</v>
      </c>
      <c r="K7" s="2">
        <f ca="1">IF($C7="","",SUMIFS(Data[Value],Data[Account],$C7,Data[KAM],K$2,Data[Date],"&gt;="&amp;OFFSET(SalesCalc!$F$5,COUNTIF(SalesCalc!$E$6:$E$29,TRUE)-SalesCalc!$C$11+1,0),Data[Date],"&lt;"&amp;OFFSET(SalesCalc!$F$5,COUNTIF(SalesCalc!$E$6:$E$29,TRUE)+1,0)))</f>
        <v>0</v>
      </c>
      <c r="L7" s="2">
        <f ca="1">IF($C7="","",SUMIFS(Data[Value],Data[Account],$C7,Data[KAM],L$2,Data[Date],"&gt;="&amp;OFFSET(SalesCalc!$F$5,COUNTIF(SalesCalc!$E$6:$E$29,TRUE)-SalesCalc!$C$11+1,0),Data[Date],"&lt;"&amp;OFFSET(SalesCalc!$F$5,COUNTIF(SalesCalc!$E$6:$E$29,TRUE)+1,0)))</f>
        <v>0</v>
      </c>
    </row>
    <row r="8" spans="2:18" x14ac:dyDescent="0.25">
      <c r="B8" s="30">
        <f>OrdersByAcc!B10</f>
        <v>6</v>
      </c>
      <c r="C8" s="13" t="str">
        <f>OrdersByAcc!C10</f>
        <v>Facebook</v>
      </c>
      <c r="D8" s="14">
        <f>OrdersByAcc!D10</f>
        <v>44043</v>
      </c>
      <c r="E8" s="14" t="str" cm="1">
        <f t="array" ref="E8">IFERROR(INDEX(Data[KAM],MATCH(C8&amp;D8,INDEX(Data[Account]&amp;Data[Date],0),0)),"")</f>
        <v>Emma</v>
      </c>
      <c r="G8" s="2">
        <f ca="1">IF($C8="","",SUMIFS(Data[Value],Data[Account],$C8,Data[Date],"&gt;="&amp;OFFSET(SalesCalc!$F$5,COUNTIF(SalesCalc!$E$6:$E$29,TRUE)-SalesCalc!$C$11+1,0),Data[Date],"&lt;"&amp;OFFSET(SalesCalc!$F$5,COUNTIF(SalesCalc!$E$6:$E$29,TRUE)+1,0)))</f>
        <v>0</v>
      </c>
      <c r="H8" s="2">
        <f ca="1">IF($C8="","",SUMIFS(Data[Value],Data[Account],$C8,Data[KAM],H$2,Data[Date],"&gt;="&amp;OFFSET(SalesCalc!$F$5,COUNTIF(SalesCalc!$E$6:$E$29,TRUE)-SalesCalc!$C$11+1,0),Data[Date],"&lt;"&amp;OFFSET(SalesCalc!$F$5,COUNTIF(SalesCalc!$E$6:$E$29,TRUE)+1,0)))</f>
        <v>0</v>
      </c>
      <c r="I8" s="2">
        <f ca="1">IF($C8="","",SUMIFS(Data[Value],Data[Account],$C8,Data[KAM],I$2,Data[Date],"&gt;="&amp;OFFSET(SalesCalc!$F$5,COUNTIF(SalesCalc!$E$6:$E$29,TRUE)-SalesCalc!$C$11+1,0),Data[Date],"&lt;"&amp;OFFSET(SalesCalc!$F$5,COUNTIF(SalesCalc!$E$6:$E$29,TRUE)+1,0)))</f>
        <v>0</v>
      </c>
      <c r="J8" s="2">
        <f ca="1">IF($C8="","",SUMIFS(Data[Value],Data[Account],$C8,Data[KAM],J$2,Data[Date],"&gt;="&amp;OFFSET(SalesCalc!$F$5,COUNTIF(SalesCalc!$E$6:$E$29,TRUE)-SalesCalc!$C$11+1,0),Data[Date],"&lt;"&amp;OFFSET(SalesCalc!$F$5,COUNTIF(SalesCalc!$E$6:$E$29,TRUE)+1,0)))</f>
        <v>0</v>
      </c>
      <c r="K8" s="2">
        <f ca="1">IF($C8="","",SUMIFS(Data[Value],Data[Account],$C8,Data[KAM],K$2,Data[Date],"&gt;="&amp;OFFSET(SalesCalc!$F$5,COUNTIF(SalesCalc!$E$6:$E$29,TRUE)-SalesCalc!$C$11+1,0),Data[Date],"&lt;"&amp;OFFSET(SalesCalc!$F$5,COUNTIF(SalesCalc!$E$6:$E$29,TRUE)+1,0)))</f>
        <v>0</v>
      </c>
      <c r="L8" s="2">
        <f ca="1">IF($C8="","",SUMIFS(Data[Value],Data[Account],$C8,Data[KAM],L$2,Data[Date],"&gt;="&amp;OFFSET(SalesCalc!$F$5,COUNTIF(SalesCalc!$E$6:$E$29,TRUE)-SalesCalc!$C$11+1,0),Data[Date],"&lt;"&amp;OFFSET(SalesCalc!$F$5,COUNTIF(SalesCalc!$E$6:$E$29,TRUE)+1,0)))</f>
        <v>0</v>
      </c>
    </row>
    <row r="9" spans="2:18" x14ac:dyDescent="0.25">
      <c r="B9" s="30">
        <f>OrdersByAcc!B11</f>
        <v>7</v>
      </c>
      <c r="C9" s="13" t="str">
        <f>OrdersByAcc!C11</f>
        <v>Ernst &amp; Young</v>
      </c>
      <c r="D9" s="14">
        <f>OrdersByAcc!D11</f>
        <v>44043</v>
      </c>
      <c r="E9" s="14" t="str" cm="1">
        <f t="array" ref="E9">IFERROR(INDEX(Data[KAM],MATCH(C9&amp;D9,INDEX(Data[Account]&amp;Data[Date],0),0)),"")</f>
        <v>Emma</v>
      </c>
      <c r="G9" s="2">
        <f ca="1">IF($C9="","",SUMIFS(Data[Value],Data[Account],$C9,Data[Date],"&gt;="&amp;OFFSET(SalesCalc!$F$5,COUNTIF(SalesCalc!$E$6:$E$29,TRUE)-SalesCalc!$C$11+1,0),Data[Date],"&lt;"&amp;OFFSET(SalesCalc!$F$5,COUNTIF(SalesCalc!$E$6:$E$29,TRUE)+1,0)))</f>
        <v>3055686.13</v>
      </c>
      <c r="H9" s="2">
        <f ca="1">IF($C9="","",SUMIFS(Data[Value],Data[Account],$C9,Data[KAM],H$2,Data[Date],"&gt;="&amp;OFFSET(SalesCalc!$F$5,COUNTIF(SalesCalc!$E$6:$E$29,TRUE)-SalesCalc!$C$11+1,0),Data[Date],"&lt;"&amp;OFFSET(SalesCalc!$F$5,COUNTIF(SalesCalc!$E$6:$E$29,TRUE)+1,0)))</f>
        <v>3055686.13</v>
      </c>
      <c r="I9" s="2">
        <f ca="1">IF($C9="","",SUMIFS(Data[Value],Data[Account],$C9,Data[KAM],I$2,Data[Date],"&gt;="&amp;OFFSET(SalesCalc!$F$5,COUNTIF(SalesCalc!$E$6:$E$29,TRUE)-SalesCalc!$C$11+1,0),Data[Date],"&lt;"&amp;OFFSET(SalesCalc!$F$5,COUNTIF(SalesCalc!$E$6:$E$29,TRUE)+1,0)))</f>
        <v>0</v>
      </c>
      <c r="J9" s="2">
        <f ca="1">IF($C9="","",SUMIFS(Data[Value],Data[Account],$C9,Data[KAM],J$2,Data[Date],"&gt;="&amp;OFFSET(SalesCalc!$F$5,COUNTIF(SalesCalc!$E$6:$E$29,TRUE)-SalesCalc!$C$11+1,0),Data[Date],"&lt;"&amp;OFFSET(SalesCalc!$F$5,COUNTIF(SalesCalc!$E$6:$E$29,TRUE)+1,0)))</f>
        <v>0</v>
      </c>
      <c r="K9" s="2">
        <f ca="1">IF($C9="","",SUMIFS(Data[Value],Data[Account],$C9,Data[KAM],K$2,Data[Date],"&gt;="&amp;OFFSET(SalesCalc!$F$5,COUNTIF(SalesCalc!$E$6:$E$29,TRUE)-SalesCalc!$C$11+1,0),Data[Date],"&lt;"&amp;OFFSET(SalesCalc!$F$5,COUNTIF(SalesCalc!$E$6:$E$29,TRUE)+1,0)))</f>
        <v>0</v>
      </c>
      <c r="L9" s="2">
        <f ca="1">IF($C9="","",SUMIFS(Data[Value],Data[Account],$C9,Data[KAM],L$2,Data[Date],"&gt;="&amp;OFFSET(SalesCalc!$F$5,COUNTIF(SalesCalc!$E$6:$E$29,TRUE)-SalesCalc!$C$11+1,0),Data[Date],"&lt;"&amp;OFFSET(SalesCalc!$F$5,COUNTIF(SalesCalc!$E$6:$E$29,TRUE)+1,0)))</f>
        <v>0</v>
      </c>
    </row>
    <row r="10" spans="2:18" x14ac:dyDescent="0.25">
      <c r="B10" s="30">
        <f>OrdersByAcc!B12</f>
        <v>8</v>
      </c>
      <c r="C10" s="13" t="str">
        <f>OrdersByAcc!C12</f>
        <v>Infosys</v>
      </c>
      <c r="D10" s="14">
        <f>OrdersByAcc!D12</f>
        <v>44044</v>
      </c>
      <c r="E10" s="14" t="str" cm="1">
        <f t="array" ref="E10">IFERROR(INDEX(Data[KAM],MATCH(C10&amp;D10,INDEX(Data[Account]&amp;Data[Date],0),0)),"")</f>
        <v>Emma</v>
      </c>
      <c r="G10" s="2">
        <f ca="1">IF($C10="","",SUMIFS(Data[Value],Data[Account],$C10,Data[Date],"&gt;="&amp;OFFSET(SalesCalc!$F$5,COUNTIF(SalesCalc!$E$6:$E$29,TRUE)-SalesCalc!$C$11+1,0),Data[Date],"&lt;"&amp;OFFSET(SalesCalc!$F$5,COUNTIF(SalesCalc!$E$6:$E$29,TRUE)+1,0)))</f>
        <v>0</v>
      </c>
      <c r="H10" s="2">
        <f ca="1">IF($C10="","",SUMIFS(Data[Value],Data[Account],$C10,Data[KAM],H$2,Data[Date],"&gt;="&amp;OFFSET(SalesCalc!$F$5,COUNTIF(SalesCalc!$E$6:$E$29,TRUE)-SalesCalc!$C$11+1,0),Data[Date],"&lt;"&amp;OFFSET(SalesCalc!$F$5,COUNTIF(SalesCalc!$E$6:$E$29,TRUE)+1,0)))</f>
        <v>0</v>
      </c>
      <c r="I10" s="2">
        <f ca="1">IF($C10="","",SUMIFS(Data[Value],Data[Account],$C10,Data[KAM],I$2,Data[Date],"&gt;="&amp;OFFSET(SalesCalc!$F$5,COUNTIF(SalesCalc!$E$6:$E$29,TRUE)-SalesCalc!$C$11+1,0),Data[Date],"&lt;"&amp;OFFSET(SalesCalc!$F$5,COUNTIF(SalesCalc!$E$6:$E$29,TRUE)+1,0)))</f>
        <v>0</v>
      </c>
      <c r="J10" s="2">
        <f ca="1">IF($C10="","",SUMIFS(Data[Value],Data[Account],$C10,Data[KAM],J$2,Data[Date],"&gt;="&amp;OFFSET(SalesCalc!$F$5,COUNTIF(SalesCalc!$E$6:$E$29,TRUE)-SalesCalc!$C$11+1,0),Data[Date],"&lt;"&amp;OFFSET(SalesCalc!$F$5,COUNTIF(SalesCalc!$E$6:$E$29,TRUE)+1,0)))</f>
        <v>0</v>
      </c>
      <c r="K10" s="2">
        <f ca="1">IF($C10="","",SUMIFS(Data[Value],Data[Account],$C10,Data[KAM],K$2,Data[Date],"&gt;="&amp;OFFSET(SalesCalc!$F$5,COUNTIF(SalesCalc!$E$6:$E$29,TRUE)-SalesCalc!$C$11+1,0),Data[Date],"&lt;"&amp;OFFSET(SalesCalc!$F$5,COUNTIF(SalesCalc!$E$6:$E$29,TRUE)+1,0)))</f>
        <v>0</v>
      </c>
      <c r="L10" s="2">
        <f ca="1">IF($C10="","",SUMIFS(Data[Value],Data[Account],$C10,Data[KAM],L$2,Data[Date],"&gt;="&amp;OFFSET(SalesCalc!$F$5,COUNTIF(SalesCalc!$E$6:$E$29,TRUE)-SalesCalc!$C$11+1,0),Data[Date],"&lt;"&amp;OFFSET(SalesCalc!$F$5,COUNTIF(SalesCalc!$E$6:$E$29,TRUE)+1,0)))</f>
        <v>0</v>
      </c>
    </row>
    <row r="11" spans="2:18" x14ac:dyDescent="0.25">
      <c r="B11" s="30">
        <f>OrdersByAcc!B13</f>
        <v>9</v>
      </c>
      <c r="C11" s="13" t="str">
        <f>OrdersByAcc!C13</f>
        <v>Apple</v>
      </c>
      <c r="D11" s="14">
        <f>OrdersByAcc!D13</f>
        <v>44044</v>
      </c>
      <c r="E11" s="14" t="str" cm="1">
        <f t="array" ref="E11">IFERROR(INDEX(Data[KAM],MATCH(C11&amp;D11,INDEX(Data[Account]&amp;Data[Date],0),0)),"")</f>
        <v>Emma</v>
      </c>
      <c r="G11" s="2">
        <f ca="1">IF($C11="","",SUMIFS(Data[Value],Data[Account],$C11,Data[Date],"&gt;="&amp;OFFSET(SalesCalc!$F$5,COUNTIF(SalesCalc!$E$6:$E$29,TRUE)-SalesCalc!$C$11+1,0),Data[Date],"&lt;"&amp;OFFSET(SalesCalc!$F$5,COUNTIF(SalesCalc!$E$6:$E$29,TRUE)+1,0)))</f>
        <v>472743</v>
      </c>
      <c r="H11" s="2">
        <f ca="1">IF($C11="","",SUMIFS(Data[Value],Data[Account],$C11,Data[KAM],H$2,Data[Date],"&gt;="&amp;OFFSET(SalesCalc!$F$5,COUNTIF(SalesCalc!$E$6:$E$29,TRUE)-SalesCalc!$C$11+1,0),Data[Date],"&lt;"&amp;OFFSET(SalesCalc!$F$5,COUNTIF(SalesCalc!$E$6:$E$29,TRUE)+1,0)))</f>
        <v>472743</v>
      </c>
      <c r="I11" s="2">
        <f ca="1">IF($C11="","",SUMIFS(Data[Value],Data[Account],$C11,Data[KAM],I$2,Data[Date],"&gt;="&amp;OFFSET(SalesCalc!$F$5,COUNTIF(SalesCalc!$E$6:$E$29,TRUE)-SalesCalc!$C$11+1,0),Data[Date],"&lt;"&amp;OFFSET(SalesCalc!$F$5,COUNTIF(SalesCalc!$E$6:$E$29,TRUE)+1,0)))</f>
        <v>0</v>
      </c>
      <c r="J11" s="2">
        <f ca="1">IF($C11="","",SUMIFS(Data[Value],Data[Account],$C11,Data[KAM],J$2,Data[Date],"&gt;="&amp;OFFSET(SalesCalc!$F$5,COUNTIF(SalesCalc!$E$6:$E$29,TRUE)-SalesCalc!$C$11+1,0),Data[Date],"&lt;"&amp;OFFSET(SalesCalc!$F$5,COUNTIF(SalesCalc!$E$6:$E$29,TRUE)+1,0)))</f>
        <v>0</v>
      </c>
      <c r="K11" s="2">
        <f ca="1">IF($C11="","",SUMIFS(Data[Value],Data[Account],$C11,Data[KAM],K$2,Data[Date],"&gt;="&amp;OFFSET(SalesCalc!$F$5,COUNTIF(SalesCalc!$E$6:$E$29,TRUE)-SalesCalc!$C$11+1,0),Data[Date],"&lt;"&amp;OFFSET(SalesCalc!$F$5,COUNTIF(SalesCalc!$E$6:$E$29,TRUE)+1,0)))</f>
        <v>0</v>
      </c>
      <c r="L11" s="2">
        <f ca="1">IF($C11="","",SUMIFS(Data[Value],Data[Account],$C11,Data[KAM],L$2,Data[Date],"&gt;="&amp;OFFSET(SalesCalc!$F$5,COUNTIF(SalesCalc!$E$6:$E$29,TRUE)-SalesCalc!$C$11+1,0),Data[Date],"&lt;"&amp;OFFSET(SalesCalc!$F$5,COUNTIF(SalesCalc!$E$6:$E$29,TRUE)+1,0)))</f>
        <v>0</v>
      </c>
    </row>
    <row r="12" spans="2:18" x14ac:dyDescent="0.25">
      <c r="B12" s="30">
        <f>OrdersByAcc!B14</f>
        <v>10</v>
      </c>
      <c r="C12" s="13" t="str">
        <f>OrdersByAcc!C14</f>
        <v>Hcl America</v>
      </c>
      <c r="D12" s="14">
        <f>OrdersByAcc!D14</f>
        <v>44044</v>
      </c>
      <c r="E12" s="14" t="str" cm="1">
        <f t="array" ref="E12">IFERROR(INDEX(Data[KAM],MATCH(C12&amp;D12,INDEX(Data[Account]&amp;Data[Date],0),0)),"")</f>
        <v>Peter</v>
      </c>
      <c r="G12" s="2">
        <f ca="1">IF($C12="","",SUMIFS(Data[Value],Data[Account],$C12,Data[Date],"&gt;="&amp;OFFSET(SalesCalc!$F$5,COUNTIF(SalesCalc!$E$6:$E$29,TRUE)-SalesCalc!$C$11+1,0),Data[Date],"&lt;"&amp;OFFSET(SalesCalc!$F$5,COUNTIF(SalesCalc!$E$6:$E$29,TRUE)+1,0)))</f>
        <v>1273230</v>
      </c>
      <c r="H12" s="2">
        <f ca="1">IF($C12="","",SUMIFS(Data[Value],Data[Account],$C12,Data[KAM],H$2,Data[Date],"&gt;="&amp;OFFSET(SalesCalc!$F$5,COUNTIF(SalesCalc!$E$6:$E$29,TRUE)-SalesCalc!$C$11+1,0),Data[Date],"&lt;"&amp;OFFSET(SalesCalc!$F$5,COUNTIF(SalesCalc!$E$6:$E$29,TRUE)+1,0)))</f>
        <v>0</v>
      </c>
      <c r="I12" s="2">
        <f ca="1">IF($C12="","",SUMIFS(Data[Value],Data[Account],$C12,Data[KAM],I$2,Data[Date],"&gt;="&amp;OFFSET(SalesCalc!$F$5,COUNTIF(SalesCalc!$E$6:$E$29,TRUE)-SalesCalc!$C$11+1,0),Data[Date],"&lt;"&amp;OFFSET(SalesCalc!$F$5,COUNTIF(SalesCalc!$E$6:$E$29,TRUE)+1,0)))</f>
        <v>1273230</v>
      </c>
      <c r="J12" s="2">
        <f ca="1">IF($C12="","",SUMIFS(Data[Value],Data[Account],$C12,Data[KAM],J$2,Data[Date],"&gt;="&amp;OFFSET(SalesCalc!$F$5,COUNTIF(SalesCalc!$E$6:$E$29,TRUE)-SalesCalc!$C$11+1,0),Data[Date],"&lt;"&amp;OFFSET(SalesCalc!$F$5,COUNTIF(SalesCalc!$E$6:$E$29,TRUE)+1,0)))</f>
        <v>0</v>
      </c>
      <c r="K12" s="2">
        <f ca="1">IF($C12="","",SUMIFS(Data[Value],Data[Account],$C12,Data[KAM],K$2,Data[Date],"&gt;="&amp;OFFSET(SalesCalc!$F$5,COUNTIF(SalesCalc!$E$6:$E$29,TRUE)-SalesCalc!$C$11+1,0),Data[Date],"&lt;"&amp;OFFSET(SalesCalc!$F$5,COUNTIF(SalesCalc!$E$6:$E$29,TRUE)+1,0)))</f>
        <v>0</v>
      </c>
      <c r="L12" s="2">
        <f ca="1">IF($C12="","",SUMIFS(Data[Value],Data[Account],$C12,Data[KAM],L$2,Data[Date],"&gt;="&amp;OFFSET(SalesCalc!$F$5,COUNTIF(SalesCalc!$E$6:$E$29,TRUE)-SalesCalc!$C$11+1,0),Data[Date],"&lt;"&amp;OFFSET(SalesCalc!$F$5,COUNTIF(SalesCalc!$E$6:$E$29,TRUE)+1,0)))</f>
        <v>0</v>
      </c>
    </row>
    <row r="13" spans="2:18" x14ac:dyDescent="0.25">
      <c r="B13" s="30">
        <f>OrdersByAcc!B15</f>
        <v>11</v>
      </c>
      <c r="C13" s="13" t="str">
        <f>OrdersByAcc!C15</f>
        <v>Accenture</v>
      </c>
      <c r="D13" s="14">
        <f>OrdersByAcc!D15</f>
        <v>44044</v>
      </c>
      <c r="E13" s="14" t="str" cm="1">
        <f t="array" ref="E13">IFERROR(INDEX(Data[KAM],MATCH(C13&amp;D13,INDEX(Data[Account]&amp;Data[Date],0),0)),"")</f>
        <v>Emma</v>
      </c>
      <c r="G13" s="2">
        <f ca="1">IF($C13="","",SUMIFS(Data[Value],Data[Account],$C13,Data[Date],"&gt;="&amp;OFFSET(SalesCalc!$F$5,COUNTIF(SalesCalc!$E$6:$E$29,TRUE)-SalesCalc!$C$11+1,0),Data[Date],"&lt;"&amp;OFFSET(SalesCalc!$F$5,COUNTIF(SalesCalc!$E$6:$E$29,TRUE)+1,0)))</f>
        <v>335307.40000000002</v>
      </c>
      <c r="H13" s="2">
        <f ca="1">IF($C13="","",SUMIFS(Data[Value],Data[Account],$C13,Data[KAM],H$2,Data[Date],"&gt;="&amp;OFFSET(SalesCalc!$F$5,COUNTIF(SalesCalc!$E$6:$E$29,TRUE)-SalesCalc!$C$11+1,0),Data[Date],"&lt;"&amp;OFFSET(SalesCalc!$F$5,COUNTIF(SalesCalc!$E$6:$E$29,TRUE)+1,0)))</f>
        <v>0</v>
      </c>
      <c r="I13" s="2">
        <f ca="1">IF($C13="","",SUMIFS(Data[Value],Data[Account],$C13,Data[KAM],I$2,Data[Date],"&gt;="&amp;OFFSET(SalesCalc!$F$5,COUNTIF(SalesCalc!$E$6:$E$29,TRUE)-SalesCalc!$C$11+1,0),Data[Date],"&lt;"&amp;OFFSET(SalesCalc!$F$5,COUNTIF(SalesCalc!$E$6:$E$29,TRUE)+1,0)))</f>
        <v>0</v>
      </c>
      <c r="J13" s="2">
        <f ca="1">IF($C13="","",SUMIFS(Data[Value],Data[Account],$C13,Data[KAM],J$2,Data[Date],"&gt;="&amp;OFFSET(SalesCalc!$F$5,COUNTIF(SalesCalc!$E$6:$E$29,TRUE)-SalesCalc!$C$11+1,0),Data[Date],"&lt;"&amp;OFFSET(SalesCalc!$F$5,COUNTIF(SalesCalc!$E$6:$E$29,TRUE)+1,0)))</f>
        <v>172357.2</v>
      </c>
      <c r="K13" s="2">
        <f ca="1">IF($C13="","",SUMIFS(Data[Value],Data[Account],$C13,Data[KAM],K$2,Data[Date],"&gt;="&amp;OFFSET(SalesCalc!$F$5,COUNTIF(SalesCalc!$E$6:$E$29,TRUE)-SalesCalc!$C$11+1,0),Data[Date],"&lt;"&amp;OFFSET(SalesCalc!$F$5,COUNTIF(SalesCalc!$E$6:$E$29,TRUE)+1,0)))</f>
        <v>0</v>
      </c>
      <c r="L13" s="2">
        <f ca="1">IF($C13="","",SUMIFS(Data[Value],Data[Account],$C13,Data[KAM],L$2,Data[Date],"&gt;="&amp;OFFSET(SalesCalc!$F$5,COUNTIF(SalesCalc!$E$6:$E$29,TRUE)-SalesCalc!$C$11+1,0),Data[Date],"&lt;"&amp;OFFSET(SalesCalc!$F$5,COUNTIF(SalesCalc!$E$6:$E$29,TRUE)+1,0)))</f>
        <v>0</v>
      </c>
    </row>
    <row r="14" spans="2:18" x14ac:dyDescent="0.25">
      <c r="B14" s="30">
        <f>OrdersByAcc!B16</f>
        <v>12</v>
      </c>
      <c r="C14" s="13" t="str">
        <f>OrdersByAcc!C16</f>
        <v>IBM</v>
      </c>
      <c r="D14" s="14">
        <f>OrdersByAcc!D16</f>
        <v>44044</v>
      </c>
      <c r="E14" s="14" t="str" cm="1">
        <f t="array" ref="E14">IFERROR(INDEX(Data[KAM],MATCH(C14&amp;D14,INDEX(Data[Account]&amp;Data[Date],0),0)),"")</f>
        <v>Emma</v>
      </c>
      <c r="G14" s="2">
        <f ca="1">IF($C14="","",SUMIFS(Data[Value],Data[Account],$C14,Data[Date],"&gt;="&amp;OFFSET(SalesCalc!$F$5,COUNTIF(SalesCalc!$E$6:$E$29,TRUE)-SalesCalc!$C$11+1,0),Data[Date],"&lt;"&amp;OFFSET(SalesCalc!$F$5,COUNTIF(SalesCalc!$E$6:$E$29,TRUE)+1,0)))</f>
        <v>888528.8</v>
      </c>
      <c r="H14" s="2">
        <f ca="1">IF($C14="","",SUMIFS(Data[Value],Data[Account],$C14,Data[KAM],H$2,Data[Date],"&gt;="&amp;OFFSET(SalesCalc!$F$5,COUNTIF(SalesCalc!$E$6:$E$29,TRUE)-SalesCalc!$C$11+1,0),Data[Date],"&lt;"&amp;OFFSET(SalesCalc!$F$5,COUNTIF(SalesCalc!$E$6:$E$29,TRUE)+1,0)))</f>
        <v>888528.8</v>
      </c>
      <c r="I14" s="2">
        <f ca="1">IF($C14="","",SUMIFS(Data[Value],Data[Account],$C14,Data[KAM],I$2,Data[Date],"&gt;="&amp;OFFSET(SalesCalc!$F$5,COUNTIF(SalesCalc!$E$6:$E$29,TRUE)-SalesCalc!$C$11+1,0),Data[Date],"&lt;"&amp;OFFSET(SalesCalc!$F$5,COUNTIF(SalesCalc!$E$6:$E$29,TRUE)+1,0)))</f>
        <v>0</v>
      </c>
      <c r="J14" s="2">
        <f ca="1">IF($C14="","",SUMIFS(Data[Value],Data[Account],$C14,Data[KAM],J$2,Data[Date],"&gt;="&amp;OFFSET(SalesCalc!$F$5,COUNTIF(SalesCalc!$E$6:$E$29,TRUE)-SalesCalc!$C$11+1,0),Data[Date],"&lt;"&amp;OFFSET(SalesCalc!$F$5,COUNTIF(SalesCalc!$E$6:$E$29,TRUE)+1,0)))</f>
        <v>0</v>
      </c>
      <c r="K14" s="2">
        <f ca="1">IF($C14="","",SUMIFS(Data[Value],Data[Account],$C14,Data[KAM],K$2,Data[Date],"&gt;="&amp;OFFSET(SalesCalc!$F$5,COUNTIF(SalesCalc!$E$6:$E$29,TRUE)-SalesCalc!$C$11+1,0),Data[Date],"&lt;"&amp;OFFSET(SalesCalc!$F$5,COUNTIF(SalesCalc!$E$6:$E$29,TRUE)+1,0)))</f>
        <v>0</v>
      </c>
      <c r="L14" s="2">
        <f ca="1">IF($C14="","",SUMIFS(Data[Value],Data[Account],$C14,Data[KAM],L$2,Data[Date],"&gt;="&amp;OFFSET(SalesCalc!$F$5,COUNTIF(SalesCalc!$E$6:$E$29,TRUE)-SalesCalc!$C$11+1,0),Data[Date],"&lt;"&amp;OFFSET(SalesCalc!$F$5,COUNTIF(SalesCalc!$E$6:$E$29,TRUE)+1,0)))</f>
        <v>0</v>
      </c>
    </row>
    <row r="15" spans="2:18" x14ac:dyDescent="0.25">
      <c r="B15" s="30">
        <f>OrdersByAcc!B17</f>
        <v>13</v>
      </c>
      <c r="C15" s="13" t="str">
        <f>OrdersByAcc!C17</f>
        <v>Deloitte Consulting</v>
      </c>
      <c r="D15" s="14">
        <f>OrdersByAcc!D17</f>
        <v>44047</v>
      </c>
      <c r="E15" s="14" t="str" cm="1">
        <f t="array" ref="E15">IFERROR(INDEX(Data[KAM],MATCH(C15&amp;D15,INDEX(Data[Account]&amp;Data[Date],0),0)),"")</f>
        <v>Marie</v>
      </c>
      <c r="G15" s="2">
        <f ca="1">IF($C15="","",SUMIFS(Data[Value],Data[Account],$C15,Data[Date],"&gt;="&amp;OFFSET(SalesCalc!$F$5,COUNTIF(SalesCalc!$E$6:$E$29,TRUE)-SalesCalc!$C$11+1,0),Data[Date],"&lt;"&amp;OFFSET(SalesCalc!$F$5,COUNTIF(SalesCalc!$E$6:$E$29,TRUE)+1,0)))</f>
        <v>2170242.7800000003</v>
      </c>
      <c r="H15" s="2">
        <f ca="1">IF($C15="","",SUMIFS(Data[Value],Data[Account],$C15,Data[KAM],H$2,Data[Date],"&gt;="&amp;OFFSET(SalesCalc!$F$5,COUNTIF(SalesCalc!$E$6:$E$29,TRUE)-SalesCalc!$C$11+1,0),Data[Date],"&lt;"&amp;OFFSET(SalesCalc!$F$5,COUNTIF(SalesCalc!$E$6:$E$29,TRUE)+1,0)))</f>
        <v>0</v>
      </c>
      <c r="I15" s="2">
        <f ca="1">IF($C15="","",SUMIFS(Data[Value],Data[Account],$C15,Data[KAM],I$2,Data[Date],"&gt;="&amp;OFFSET(SalesCalc!$F$5,COUNTIF(SalesCalc!$E$6:$E$29,TRUE)-SalesCalc!$C$11+1,0),Data[Date],"&lt;"&amp;OFFSET(SalesCalc!$F$5,COUNTIF(SalesCalc!$E$6:$E$29,TRUE)+1,0)))</f>
        <v>924073.49</v>
      </c>
      <c r="J15" s="2">
        <f ca="1">IF($C15="","",SUMIFS(Data[Value],Data[Account],$C15,Data[KAM],J$2,Data[Date],"&gt;="&amp;OFFSET(SalesCalc!$F$5,COUNTIF(SalesCalc!$E$6:$E$29,TRUE)-SalesCalc!$C$11+1,0),Data[Date],"&lt;"&amp;OFFSET(SalesCalc!$F$5,COUNTIF(SalesCalc!$E$6:$E$29,TRUE)+1,0)))</f>
        <v>1246169.29</v>
      </c>
      <c r="K15" s="2">
        <f ca="1">IF($C15="","",SUMIFS(Data[Value],Data[Account],$C15,Data[KAM],K$2,Data[Date],"&gt;="&amp;OFFSET(SalesCalc!$F$5,COUNTIF(SalesCalc!$E$6:$E$29,TRUE)-SalesCalc!$C$11+1,0),Data[Date],"&lt;"&amp;OFFSET(SalesCalc!$F$5,COUNTIF(SalesCalc!$E$6:$E$29,TRUE)+1,0)))</f>
        <v>0</v>
      </c>
      <c r="L15" s="2">
        <f ca="1">IF($C15="","",SUMIFS(Data[Value],Data[Account],$C15,Data[KAM],L$2,Data[Date],"&gt;="&amp;OFFSET(SalesCalc!$F$5,COUNTIF(SalesCalc!$E$6:$E$29,TRUE)-SalesCalc!$C$11+1,0),Data[Date],"&lt;"&amp;OFFSET(SalesCalc!$F$5,COUNTIF(SalesCalc!$E$6:$E$29,TRUE)+1,0)))</f>
        <v>0</v>
      </c>
    </row>
    <row r="16" spans="2:18" x14ac:dyDescent="0.25">
      <c r="B16" s="30">
        <f>OrdersByAcc!B18</f>
        <v>14</v>
      </c>
      <c r="C16" s="13" t="str">
        <f>OrdersByAcc!C18</f>
        <v>Intel</v>
      </c>
      <c r="D16" s="14">
        <f>OrdersByAcc!D18</f>
        <v>44047</v>
      </c>
      <c r="E16" s="14" t="str" cm="1">
        <f t="array" ref="E16">IFERROR(INDEX(Data[KAM],MATCH(C16&amp;D16,INDEX(Data[Account]&amp;Data[Date],0),0)),"")</f>
        <v>Emma</v>
      </c>
      <c r="G16" s="2">
        <f ca="1">IF($C16="","",SUMIFS(Data[Value],Data[Account],$C16,Data[Date],"&gt;="&amp;OFFSET(SalesCalc!$F$5,COUNTIF(SalesCalc!$E$6:$E$29,TRUE)-SalesCalc!$C$11+1,0),Data[Date],"&lt;"&amp;OFFSET(SalesCalc!$F$5,COUNTIF(SalesCalc!$E$6:$E$29,TRUE)+1,0)))</f>
        <v>232768.40000000002</v>
      </c>
      <c r="H16" s="2">
        <f ca="1">IF($C16="","",SUMIFS(Data[Value],Data[Account],$C16,Data[KAM],H$2,Data[Date],"&gt;="&amp;OFFSET(SalesCalc!$F$5,COUNTIF(SalesCalc!$E$6:$E$29,TRUE)-SalesCalc!$C$11+1,0),Data[Date],"&lt;"&amp;OFFSET(SalesCalc!$F$5,COUNTIF(SalesCalc!$E$6:$E$29,TRUE)+1,0)))</f>
        <v>0</v>
      </c>
      <c r="I16" s="2">
        <f ca="1">IF($C16="","",SUMIFS(Data[Value],Data[Account],$C16,Data[KAM],I$2,Data[Date],"&gt;="&amp;OFFSET(SalesCalc!$F$5,COUNTIF(SalesCalc!$E$6:$E$29,TRUE)-SalesCalc!$C$11+1,0),Data[Date],"&lt;"&amp;OFFSET(SalesCalc!$F$5,COUNTIF(SalesCalc!$E$6:$E$29,TRUE)+1,0)))</f>
        <v>0</v>
      </c>
      <c r="J16" s="2">
        <f ca="1">IF($C16="","",SUMIFS(Data[Value],Data[Account],$C16,Data[KAM],J$2,Data[Date],"&gt;="&amp;OFFSET(SalesCalc!$F$5,COUNTIF(SalesCalc!$E$6:$E$29,TRUE)-SalesCalc!$C$11+1,0),Data[Date],"&lt;"&amp;OFFSET(SalesCalc!$F$5,COUNTIF(SalesCalc!$E$6:$E$29,TRUE)+1,0)))</f>
        <v>116696.79999999999</v>
      </c>
      <c r="K16" s="2">
        <f ca="1">IF($C16="","",SUMIFS(Data[Value],Data[Account],$C16,Data[KAM],K$2,Data[Date],"&gt;="&amp;OFFSET(SalesCalc!$F$5,COUNTIF(SalesCalc!$E$6:$E$29,TRUE)-SalesCalc!$C$11+1,0),Data[Date],"&lt;"&amp;OFFSET(SalesCalc!$F$5,COUNTIF(SalesCalc!$E$6:$E$29,TRUE)+1,0)))</f>
        <v>0</v>
      </c>
      <c r="L16" s="2">
        <f ca="1">IF($C16="","",SUMIFS(Data[Value],Data[Account],$C16,Data[KAM],L$2,Data[Date],"&gt;="&amp;OFFSET(SalesCalc!$F$5,COUNTIF(SalesCalc!$E$6:$E$29,TRUE)-SalesCalc!$C$11+1,0),Data[Date],"&lt;"&amp;OFFSET(SalesCalc!$F$5,COUNTIF(SalesCalc!$E$6:$E$29,TRUE)+1,0)))</f>
        <v>0</v>
      </c>
    </row>
    <row r="17" spans="2:12" x14ac:dyDescent="0.25">
      <c r="B17" s="30">
        <f>OrdersByAcc!B19</f>
        <v>15</v>
      </c>
      <c r="C17" s="13" t="str">
        <f>OrdersByAcc!C19</f>
        <v>Capgemini</v>
      </c>
      <c r="D17" s="14">
        <f>OrdersByAcc!D19</f>
        <v>44047</v>
      </c>
      <c r="E17" s="14" t="str" cm="1">
        <f t="array" ref="E17">IFERROR(INDEX(Data[KAM],MATCH(C17&amp;D17,INDEX(Data[Account]&amp;Data[Date],0),0)),"")</f>
        <v>Emma</v>
      </c>
      <c r="G17" s="2">
        <f ca="1">IF($C17="","",SUMIFS(Data[Value],Data[Account],$C17,Data[Date],"&gt;="&amp;OFFSET(SalesCalc!$F$5,COUNTIF(SalesCalc!$E$6:$E$29,TRUE)-SalesCalc!$C$11+1,0),Data[Date],"&lt;"&amp;OFFSET(SalesCalc!$F$5,COUNTIF(SalesCalc!$E$6:$E$29,TRUE)+1,0)))</f>
        <v>116927.85</v>
      </c>
      <c r="H17" s="2">
        <f ca="1">IF($C17="","",SUMIFS(Data[Value],Data[Account],$C17,Data[KAM],H$2,Data[Date],"&gt;="&amp;OFFSET(SalesCalc!$F$5,COUNTIF(SalesCalc!$E$6:$E$29,TRUE)-SalesCalc!$C$11+1,0),Data[Date],"&lt;"&amp;OFFSET(SalesCalc!$F$5,COUNTIF(SalesCalc!$E$6:$E$29,TRUE)+1,0)))</f>
        <v>0</v>
      </c>
      <c r="I17" s="2">
        <f ca="1">IF($C17="","",SUMIFS(Data[Value],Data[Account],$C17,Data[KAM],I$2,Data[Date],"&gt;="&amp;OFFSET(SalesCalc!$F$5,COUNTIF(SalesCalc!$E$6:$E$29,TRUE)-SalesCalc!$C$11+1,0),Data[Date],"&lt;"&amp;OFFSET(SalesCalc!$F$5,COUNTIF(SalesCalc!$E$6:$E$29,TRUE)+1,0)))</f>
        <v>0</v>
      </c>
      <c r="J17" s="2">
        <f ca="1">IF($C17="","",SUMIFS(Data[Value],Data[Account],$C17,Data[KAM],J$2,Data[Date],"&gt;="&amp;OFFSET(SalesCalc!$F$5,COUNTIF(SalesCalc!$E$6:$E$29,TRUE)-SalesCalc!$C$11+1,0),Data[Date],"&lt;"&amp;OFFSET(SalesCalc!$F$5,COUNTIF(SalesCalc!$E$6:$E$29,TRUE)+1,0)))</f>
        <v>53079.75</v>
      </c>
      <c r="K17" s="2">
        <f ca="1">IF($C17="","",SUMIFS(Data[Value],Data[Account],$C17,Data[KAM],K$2,Data[Date],"&gt;="&amp;OFFSET(SalesCalc!$F$5,COUNTIF(SalesCalc!$E$6:$E$29,TRUE)-SalesCalc!$C$11+1,0),Data[Date],"&lt;"&amp;OFFSET(SalesCalc!$F$5,COUNTIF(SalesCalc!$E$6:$E$29,TRUE)+1,0)))</f>
        <v>0</v>
      </c>
      <c r="L17" s="2">
        <f ca="1">IF($C17="","",SUMIFS(Data[Value],Data[Account],$C17,Data[KAM],L$2,Data[Date],"&gt;="&amp;OFFSET(SalesCalc!$F$5,COUNTIF(SalesCalc!$E$6:$E$29,TRUE)-SalesCalc!$C$11+1,0),Data[Date],"&lt;"&amp;OFFSET(SalesCalc!$F$5,COUNTIF(SalesCalc!$E$6:$E$29,TRUE)+1,0)))</f>
        <v>0</v>
      </c>
    </row>
    <row r="18" spans="2:12" x14ac:dyDescent="0.25">
      <c r="B18" s="30">
        <f>OrdersByAcc!B20</f>
        <v>16</v>
      </c>
      <c r="C18" s="13" t="str">
        <f>OrdersByAcc!C20</f>
        <v>Wal-Mart Associates</v>
      </c>
      <c r="D18" s="14">
        <f>OrdersByAcc!D20</f>
        <v>44047</v>
      </c>
      <c r="E18" s="14" t="str" cm="1">
        <f t="array" ref="E18">IFERROR(INDEX(Data[KAM],MATCH(C18&amp;D18,INDEX(Data[Account]&amp;Data[Date],0),0)),"")</f>
        <v>Emma</v>
      </c>
      <c r="G18" s="2">
        <f ca="1">IF($C18="","",SUMIFS(Data[Value],Data[Account],$C18,Data[Date],"&gt;="&amp;OFFSET(SalesCalc!$F$5,COUNTIF(SalesCalc!$E$6:$E$29,TRUE)-SalesCalc!$C$11+1,0),Data[Date],"&lt;"&amp;OFFSET(SalesCalc!$F$5,COUNTIF(SalesCalc!$E$6:$E$29,TRUE)+1,0)))</f>
        <v>759751.75</v>
      </c>
      <c r="H18" s="2">
        <f ca="1">IF($C18="","",SUMIFS(Data[Value],Data[Account],$C18,Data[KAM],H$2,Data[Date],"&gt;="&amp;OFFSET(SalesCalc!$F$5,COUNTIF(SalesCalc!$E$6:$E$29,TRUE)-SalesCalc!$C$11+1,0),Data[Date],"&lt;"&amp;OFFSET(SalesCalc!$F$5,COUNTIF(SalesCalc!$E$6:$E$29,TRUE)+1,0)))</f>
        <v>0</v>
      </c>
      <c r="I18" s="2">
        <f ca="1">IF($C18="","",SUMIFS(Data[Value],Data[Account],$C18,Data[KAM],I$2,Data[Date],"&gt;="&amp;OFFSET(SalesCalc!$F$5,COUNTIF(SalesCalc!$E$6:$E$29,TRUE)-SalesCalc!$C$11+1,0),Data[Date],"&lt;"&amp;OFFSET(SalesCalc!$F$5,COUNTIF(SalesCalc!$E$6:$E$29,TRUE)+1,0)))</f>
        <v>0</v>
      </c>
      <c r="J18" s="2">
        <f ca="1">IF($C18="","",SUMIFS(Data[Value],Data[Account],$C18,Data[KAM],J$2,Data[Date],"&gt;="&amp;OFFSET(SalesCalc!$F$5,COUNTIF(SalesCalc!$E$6:$E$29,TRUE)-SalesCalc!$C$11+1,0),Data[Date],"&lt;"&amp;OFFSET(SalesCalc!$F$5,COUNTIF(SalesCalc!$E$6:$E$29,TRUE)+1,0)))</f>
        <v>150092.70000000001</v>
      </c>
      <c r="K18" s="2">
        <f ca="1">IF($C18="","",SUMIFS(Data[Value],Data[Account],$C18,Data[KAM],K$2,Data[Date],"&gt;="&amp;OFFSET(SalesCalc!$F$5,COUNTIF(SalesCalc!$E$6:$E$29,TRUE)-SalesCalc!$C$11+1,0),Data[Date],"&lt;"&amp;OFFSET(SalesCalc!$F$5,COUNTIF(SalesCalc!$E$6:$E$29,TRUE)+1,0)))</f>
        <v>216995</v>
      </c>
      <c r="L18" s="2">
        <f ca="1">IF($C18="","",SUMIFS(Data[Value],Data[Account],$C18,Data[KAM],L$2,Data[Date],"&gt;="&amp;OFFSET(SalesCalc!$F$5,COUNTIF(SalesCalc!$E$6:$E$29,TRUE)-SalesCalc!$C$11+1,0),Data[Date],"&lt;"&amp;OFFSET(SalesCalc!$F$5,COUNTIF(SalesCalc!$E$6:$E$29,TRUE)+1,0)))</f>
        <v>0</v>
      </c>
    </row>
    <row r="19" spans="2:12" x14ac:dyDescent="0.25">
      <c r="B19" s="30">
        <f>OrdersByAcc!B21</f>
        <v>17</v>
      </c>
      <c r="C19" s="13" t="str">
        <f>OrdersByAcc!C21</f>
        <v>Jpmorgan Chase</v>
      </c>
      <c r="D19" s="14">
        <f>OrdersByAcc!D21</f>
        <v>44047</v>
      </c>
      <c r="E19" s="14" t="str" cm="1">
        <f t="array" ref="E19">IFERROR(INDEX(Data[KAM],MATCH(C19&amp;D19,INDEX(Data[Account]&amp;Data[Date],0),0)),"")</f>
        <v>Emma</v>
      </c>
      <c r="G19" s="2">
        <f ca="1">IF($C19="","",SUMIFS(Data[Value],Data[Account],$C19,Data[Date],"&gt;="&amp;OFFSET(SalesCalc!$F$5,COUNTIF(SalesCalc!$E$6:$E$29,TRUE)-SalesCalc!$C$11+1,0),Data[Date],"&lt;"&amp;OFFSET(SalesCalc!$F$5,COUNTIF(SalesCalc!$E$6:$E$29,TRUE)+1,0)))</f>
        <v>1024234</v>
      </c>
      <c r="H19" s="2">
        <f ca="1">IF($C19="","",SUMIFS(Data[Value],Data[Account],$C19,Data[KAM],H$2,Data[Date],"&gt;="&amp;OFFSET(SalesCalc!$F$5,COUNTIF(SalesCalc!$E$6:$E$29,TRUE)-SalesCalc!$C$11+1,0),Data[Date],"&lt;"&amp;OFFSET(SalesCalc!$F$5,COUNTIF(SalesCalc!$E$6:$E$29,TRUE)+1,0)))</f>
        <v>1024234</v>
      </c>
      <c r="I19" s="2">
        <f ca="1">IF($C19="","",SUMIFS(Data[Value],Data[Account],$C19,Data[KAM],I$2,Data[Date],"&gt;="&amp;OFFSET(SalesCalc!$F$5,COUNTIF(SalesCalc!$E$6:$E$29,TRUE)-SalesCalc!$C$11+1,0),Data[Date],"&lt;"&amp;OFFSET(SalesCalc!$F$5,COUNTIF(SalesCalc!$E$6:$E$29,TRUE)+1,0)))</f>
        <v>0</v>
      </c>
      <c r="J19" s="2">
        <f ca="1">IF($C19="","",SUMIFS(Data[Value],Data[Account],$C19,Data[KAM],J$2,Data[Date],"&gt;="&amp;OFFSET(SalesCalc!$F$5,COUNTIF(SalesCalc!$E$6:$E$29,TRUE)-SalesCalc!$C$11+1,0),Data[Date],"&lt;"&amp;OFFSET(SalesCalc!$F$5,COUNTIF(SalesCalc!$E$6:$E$29,TRUE)+1,0)))</f>
        <v>0</v>
      </c>
      <c r="K19" s="2">
        <f ca="1">IF($C19="","",SUMIFS(Data[Value],Data[Account],$C19,Data[KAM],K$2,Data[Date],"&gt;="&amp;OFFSET(SalesCalc!$F$5,COUNTIF(SalesCalc!$E$6:$E$29,TRUE)-SalesCalc!$C$11+1,0),Data[Date],"&lt;"&amp;OFFSET(SalesCalc!$F$5,COUNTIF(SalesCalc!$E$6:$E$29,TRUE)+1,0)))</f>
        <v>0</v>
      </c>
      <c r="L19" s="2">
        <f ca="1">IF($C19="","",SUMIFS(Data[Value],Data[Account],$C19,Data[KAM],L$2,Data[Date],"&gt;="&amp;OFFSET(SalesCalc!$F$5,COUNTIF(SalesCalc!$E$6:$E$29,TRUE)-SalesCalc!$C$11+1,0),Data[Date],"&lt;"&amp;OFFSET(SalesCalc!$F$5,COUNTIF(SalesCalc!$E$6:$E$29,TRUE)+1,0)))</f>
        <v>0</v>
      </c>
    </row>
    <row r="20" spans="2:12" x14ac:dyDescent="0.25">
      <c r="B20" s="30">
        <f>OrdersByAcc!B22</f>
        <v>18</v>
      </c>
      <c r="C20" s="13" t="str">
        <f>OrdersByAcc!C22</f>
        <v>Wipro</v>
      </c>
      <c r="D20" s="14">
        <f>OrdersByAcc!D22</f>
        <v>44047</v>
      </c>
      <c r="E20" s="14" t="str" cm="1">
        <f t="array" ref="E20">IFERROR(INDEX(Data[KAM],MATCH(C20&amp;D20,INDEX(Data[Account]&amp;Data[Date],0),0)),"")</f>
        <v>Emma</v>
      </c>
      <c r="G20" s="2">
        <f ca="1">IF($C20="","",SUMIFS(Data[Value],Data[Account],$C20,Data[Date],"&gt;="&amp;OFFSET(SalesCalc!$F$5,COUNTIF(SalesCalc!$E$6:$E$29,TRUE)-SalesCalc!$C$11+1,0),Data[Date],"&lt;"&amp;OFFSET(SalesCalc!$F$5,COUNTIF(SalesCalc!$E$6:$E$29,TRUE)+1,0)))</f>
        <v>227207.89</v>
      </c>
      <c r="H20" s="2">
        <f ca="1">IF($C20="","",SUMIFS(Data[Value],Data[Account],$C20,Data[KAM],H$2,Data[Date],"&gt;="&amp;OFFSET(SalesCalc!$F$5,COUNTIF(SalesCalc!$E$6:$E$29,TRUE)-SalesCalc!$C$11+1,0),Data[Date],"&lt;"&amp;OFFSET(SalesCalc!$F$5,COUNTIF(SalesCalc!$E$6:$E$29,TRUE)+1,0)))</f>
        <v>227207.89</v>
      </c>
      <c r="I20" s="2">
        <f ca="1">IF($C20="","",SUMIFS(Data[Value],Data[Account],$C20,Data[KAM],I$2,Data[Date],"&gt;="&amp;OFFSET(SalesCalc!$F$5,COUNTIF(SalesCalc!$E$6:$E$29,TRUE)-SalesCalc!$C$11+1,0),Data[Date],"&lt;"&amp;OFFSET(SalesCalc!$F$5,COUNTIF(SalesCalc!$E$6:$E$29,TRUE)+1,0)))</f>
        <v>0</v>
      </c>
      <c r="J20" s="2">
        <f ca="1">IF($C20="","",SUMIFS(Data[Value],Data[Account],$C20,Data[KAM],J$2,Data[Date],"&gt;="&amp;OFFSET(SalesCalc!$F$5,COUNTIF(SalesCalc!$E$6:$E$29,TRUE)-SalesCalc!$C$11+1,0),Data[Date],"&lt;"&amp;OFFSET(SalesCalc!$F$5,COUNTIF(SalesCalc!$E$6:$E$29,TRUE)+1,0)))</f>
        <v>0</v>
      </c>
      <c r="K20" s="2">
        <f ca="1">IF($C20="","",SUMIFS(Data[Value],Data[Account],$C20,Data[KAM],K$2,Data[Date],"&gt;="&amp;OFFSET(SalesCalc!$F$5,COUNTIF(SalesCalc!$E$6:$E$29,TRUE)-SalesCalc!$C$11+1,0),Data[Date],"&lt;"&amp;OFFSET(SalesCalc!$F$5,COUNTIF(SalesCalc!$E$6:$E$29,TRUE)+1,0)))</f>
        <v>0</v>
      </c>
      <c r="L20" s="2">
        <f ca="1">IF($C20="","",SUMIFS(Data[Value],Data[Account],$C20,Data[KAM],L$2,Data[Date],"&gt;="&amp;OFFSET(SalesCalc!$F$5,COUNTIF(SalesCalc!$E$6:$E$29,TRUE)-SalesCalc!$C$11+1,0),Data[Date],"&lt;"&amp;OFFSET(SalesCalc!$F$5,COUNTIF(SalesCalc!$E$6:$E$29,TRUE)+1,0)))</f>
        <v>0</v>
      </c>
    </row>
    <row r="21" spans="2:12" x14ac:dyDescent="0.25">
      <c r="B21" s="30">
        <f>OrdersByAcc!B23</f>
        <v>19</v>
      </c>
      <c r="C21" s="13" t="str">
        <f>OrdersByAcc!C23</f>
        <v>Tekorg</v>
      </c>
      <c r="D21" s="14">
        <f>OrdersByAcc!D23</f>
        <v>44047</v>
      </c>
      <c r="E21" s="14" t="str" cm="1">
        <f t="array" ref="E21">IFERROR(INDEX(Data[KAM],MATCH(C21&amp;D21,INDEX(Data[Account]&amp;Data[Date],0),0)),"")</f>
        <v>Sofia</v>
      </c>
      <c r="G21" s="2">
        <f ca="1">IF($C21="","",SUMIFS(Data[Value],Data[Account],$C21,Data[Date],"&gt;="&amp;OFFSET(SalesCalc!$F$5,COUNTIF(SalesCalc!$E$6:$E$29,TRUE)-SalesCalc!$C$11+1,0),Data[Date],"&lt;"&amp;OFFSET(SalesCalc!$F$5,COUNTIF(SalesCalc!$E$6:$E$29,TRUE)+1,0)))</f>
        <v>0</v>
      </c>
      <c r="H21" s="2">
        <f ca="1">IF($C21="","",SUMIFS(Data[Value],Data[Account],$C21,Data[KAM],H$2,Data[Date],"&gt;="&amp;OFFSET(SalesCalc!$F$5,COUNTIF(SalesCalc!$E$6:$E$29,TRUE)-SalesCalc!$C$11+1,0),Data[Date],"&lt;"&amp;OFFSET(SalesCalc!$F$5,COUNTIF(SalesCalc!$E$6:$E$29,TRUE)+1,0)))</f>
        <v>0</v>
      </c>
      <c r="I21" s="2">
        <f ca="1">IF($C21="","",SUMIFS(Data[Value],Data[Account],$C21,Data[KAM],I$2,Data[Date],"&gt;="&amp;OFFSET(SalesCalc!$F$5,COUNTIF(SalesCalc!$E$6:$E$29,TRUE)-SalesCalc!$C$11+1,0),Data[Date],"&lt;"&amp;OFFSET(SalesCalc!$F$5,COUNTIF(SalesCalc!$E$6:$E$29,TRUE)+1,0)))</f>
        <v>0</v>
      </c>
      <c r="J21" s="2">
        <f ca="1">IF($C21="","",SUMIFS(Data[Value],Data[Account],$C21,Data[KAM],J$2,Data[Date],"&gt;="&amp;OFFSET(SalesCalc!$F$5,COUNTIF(SalesCalc!$E$6:$E$29,TRUE)-SalesCalc!$C$11+1,0),Data[Date],"&lt;"&amp;OFFSET(SalesCalc!$F$5,COUNTIF(SalesCalc!$E$6:$E$29,TRUE)+1,0)))</f>
        <v>0</v>
      </c>
      <c r="K21" s="2">
        <f ca="1">IF($C21="","",SUMIFS(Data[Value],Data[Account],$C21,Data[KAM],K$2,Data[Date],"&gt;="&amp;OFFSET(SalesCalc!$F$5,COUNTIF(SalesCalc!$E$6:$E$29,TRUE)-SalesCalc!$C$11+1,0),Data[Date],"&lt;"&amp;OFFSET(SalesCalc!$F$5,COUNTIF(SalesCalc!$E$6:$E$29,TRUE)+1,0)))</f>
        <v>0</v>
      </c>
      <c r="L21" s="2">
        <f ca="1">IF($C21="","",SUMIFS(Data[Value],Data[Account],$C21,Data[KAM],L$2,Data[Date],"&gt;="&amp;OFFSET(SalesCalc!$F$5,COUNTIF(SalesCalc!$E$6:$E$29,TRUE)-SalesCalc!$C$11+1,0),Data[Date],"&lt;"&amp;OFFSET(SalesCalc!$F$5,COUNTIF(SalesCalc!$E$6:$E$29,TRUE)+1,0)))</f>
        <v>0</v>
      </c>
    </row>
    <row r="22" spans="2:12" x14ac:dyDescent="0.25">
      <c r="B22" s="30">
        <f>OrdersByAcc!B24</f>
        <v>20</v>
      </c>
      <c r="C22" s="13" t="str">
        <f>OrdersByAcc!C24</f>
        <v>Compunnel Software Group</v>
      </c>
      <c r="D22" s="14">
        <f>OrdersByAcc!D24</f>
        <v>44048</v>
      </c>
      <c r="E22" s="14" t="str" cm="1">
        <f t="array" ref="E22">IFERROR(INDEX(Data[KAM],MATCH(C22&amp;D22,INDEX(Data[Account]&amp;Data[Date],0),0)),"")</f>
        <v>Emma</v>
      </c>
      <c r="G22" s="2">
        <f ca="1">IF($C22="","",SUMIFS(Data[Value],Data[Account],$C22,Data[Date],"&gt;="&amp;OFFSET(SalesCalc!$F$5,COUNTIF(SalesCalc!$E$6:$E$29,TRUE)-SalesCalc!$C$11+1,0),Data[Date],"&lt;"&amp;OFFSET(SalesCalc!$F$5,COUNTIF(SalesCalc!$E$6:$E$29,TRUE)+1,0)))</f>
        <v>0</v>
      </c>
      <c r="H22" s="2">
        <f ca="1">IF($C22="","",SUMIFS(Data[Value],Data[Account],$C22,Data[KAM],H$2,Data[Date],"&gt;="&amp;OFFSET(SalesCalc!$F$5,COUNTIF(SalesCalc!$E$6:$E$29,TRUE)-SalesCalc!$C$11+1,0),Data[Date],"&lt;"&amp;OFFSET(SalesCalc!$F$5,COUNTIF(SalesCalc!$E$6:$E$29,TRUE)+1,0)))</f>
        <v>0</v>
      </c>
      <c r="I22" s="2">
        <f ca="1">IF($C22="","",SUMIFS(Data[Value],Data[Account],$C22,Data[KAM],I$2,Data[Date],"&gt;="&amp;OFFSET(SalesCalc!$F$5,COUNTIF(SalesCalc!$E$6:$E$29,TRUE)-SalesCalc!$C$11+1,0),Data[Date],"&lt;"&amp;OFFSET(SalesCalc!$F$5,COUNTIF(SalesCalc!$E$6:$E$29,TRUE)+1,0)))</f>
        <v>0</v>
      </c>
      <c r="J22" s="2">
        <f ca="1">IF($C22="","",SUMIFS(Data[Value],Data[Account],$C22,Data[KAM],J$2,Data[Date],"&gt;="&amp;OFFSET(SalesCalc!$F$5,COUNTIF(SalesCalc!$E$6:$E$29,TRUE)-SalesCalc!$C$11+1,0),Data[Date],"&lt;"&amp;OFFSET(SalesCalc!$F$5,COUNTIF(SalesCalc!$E$6:$E$29,TRUE)+1,0)))</f>
        <v>0</v>
      </c>
      <c r="K22" s="2">
        <f ca="1">IF($C22="","",SUMIFS(Data[Value],Data[Account],$C22,Data[KAM],K$2,Data[Date],"&gt;="&amp;OFFSET(SalesCalc!$F$5,COUNTIF(SalesCalc!$E$6:$E$29,TRUE)-SalesCalc!$C$11+1,0),Data[Date],"&lt;"&amp;OFFSET(SalesCalc!$F$5,COUNTIF(SalesCalc!$E$6:$E$29,TRUE)+1,0)))</f>
        <v>0</v>
      </c>
      <c r="L22" s="2">
        <f ca="1">IF($C22="","",SUMIFS(Data[Value],Data[Account],$C22,Data[KAM],L$2,Data[Date],"&gt;="&amp;OFFSET(SalesCalc!$F$5,COUNTIF(SalesCalc!$E$6:$E$29,TRUE)-SalesCalc!$C$11+1,0),Data[Date],"&lt;"&amp;OFFSET(SalesCalc!$F$5,COUNTIF(SalesCalc!$E$6:$E$29,TRUE)+1,0)))</f>
        <v>0</v>
      </c>
    </row>
    <row r="23" spans="2:12" x14ac:dyDescent="0.25">
      <c r="B23" s="30">
        <f>OrdersByAcc!B25</f>
        <v>21</v>
      </c>
      <c r="C23" s="13" t="str">
        <f>OrdersByAcc!C25</f>
        <v>Qualcomm Technologies</v>
      </c>
      <c r="D23" s="14">
        <f>OrdersByAcc!D25</f>
        <v>44048</v>
      </c>
      <c r="E23" s="14" t="str" cm="1">
        <f t="array" ref="E23">IFERROR(INDEX(Data[KAM],MATCH(C23&amp;D23,INDEX(Data[Account]&amp;Data[Date],0),0)),"")</f>
        <v>Emma</v>
      </c>
      <c r="G23" s="2">
        <f ca="1">IF($C23="","",SUMIFS(Data[Value],Data[Account],$C23,Data[Date],"&gt;="&amp;OFFSET(SalesCalc!$F$5,COUNTIF(SalesCalc!$E$6:$E$29,TRUE)-SalesCalc!$C$11+1,0),Data[Date],"&lt;"&amp;OFFSET(SalesCalc!$F$5,COUNTIF(SalesCalc!$E$6:$E$29,TRUE)+1,0)))</f>
        <v>443849.5</v>
      </c>
      <c r="H23" s="2">
        <f ca="1">IF($C23="","",SUMIFS(Data[Value],Data[Account],$C23,Data[KAM],H$2,Data[Date],"&gt;="&amp;OFFSET(SalesCalc!$F$5,COUNTIF(SalesCalc!$E$6:$E$29,TRUE)-SalesCalc!$C$11+1,0),Data[Date],"&lt;"&amp;OFFSET(SalesCalc!$F$5,COUNTIF(SalesCalc!$E$6:$E$29,TRUE)+1,0)))</f>
        <v>0</v>
      </c>
      <c r="I23" s="2">
        <f ca="1">IF($C23="","",SUMIFS(Data[Value],Data[Account],$C23,Data[KAM],I$2,Data[Date],"&gt;="&amp;OFFSET(SalesCalc!$F$5,COUNTIF(SalesCalc!$E$6:$E$29,TRUE)-SalesCalc!$C$11+1,0),Data[Date],"&lt;"&amp;OFFSET(SalesCalc!$F$5,COUNTIF(SalesCalc!$E$6:$E$29,TRUE)+1,0)))</f>
        <v>0</v>
      </c>
      <c r="J23" s="2">
        <f ca="1">IF($C23="","",SUMIFS(Data[Value],Data[Account],$C23,Data[KAM],J$2,Data[Date],"&gt;="&amp;OFFSET(SalesCalc!$F$5,COUNTIF(SalesCalc!$E$6:$E$29,TRUE)-SalesCalc!$C$11+1,0),Data[Date],"&lt;"&amp;OFFSET(SalesCalc!$F$5,COUNTIF(SalesCalc!$E$6:$E$29,TRUE)+1,0)))</f>
        <v>252323.4</v>
      </c>
      <c r="K23" s="2">
        <f ca="1">IF($C23="","",SUMIFS(Data[Value],Data[Account],$C23,Data[KAM],K$2,Data[Date],"&gt;="&amp;OFFSET(SalesCalc!$F$5,COUNTIF(SalesCalc!$E$6:$E$29,TRUE)-SalesCalc!$C$11+1,0),Data[Date],"&lt;"&amp;OFFSET(SalesCalc!$F$5,COUNTIF(SalesCalc!$E$6:$E$29,TRUE)+1,0)))</f>
        <v>0</v>
      </c>
      <c r="L23" s="2">
        <f ca="1">IF($C23="","",SUMIFS(Data[Value],Data[Account],$C23,Data[KAM],L$2,Data[Date],"&gt;="&amp;OFFSET(SalesCalc!$F$5,COUNTIF(SalesCalc!$E$6:$E$29,TRUE)-SalesCalc!$C$11+1,0),Data[Date],"&lt;"&amp;OFFSET(SalesCalc!$F$5,COUNTIF(SalesCalc!$E$6:$E$29,TRUE)+1,0)))</f>
        <v>0</v>
      </c>
    </row>
    <row r="24" spans="2:12" x14ac:dyDescent="0.25">
      <c r="B24" s="30">
        <f>OrdersByAcc!B26</f>
        <v>22</v>
      </c>
      <c r="C24" s="13" t="str">
        <f>OrdersByAcc!C26</f>
        <v>Salesforce.Com</v>
      </c>
      <c r="D24" s="14">
        <f>OrdersByAcc!D26</f>
        <v>44048</v>
      </c>
      <c r="E24" s="14" t="str" cm="1">
        <f t="array" ref="E24">IFERROR(INDEX(Data[KAM],MATCH(C24&amp;D24,INDEX(Data[Account]&amp;Data[Date],0),0)),"")</f>
        <v>Sofia</v>
      </c>
      <c r="G24" s="2">
        <f ca="1">IF($C24="","",SUMIFS(Data[Value],Data[Account],$C24,Data[Date],"&gt;="&amp;OFFSET(SalesCalc!$F$5,COUNTIF(SalesCalc!$E$6:$E$29,TRUE)-SalesCalc!$C$11+1,0),Data[Date],"&lt;"&amp;OFFSET(SalesCalc!$F$5,COUNTIF(SalesCalc!$E$6:$E$29,TRUE)+1,0)))</f>
        <v>674163.57400000002</v>
      </c>
      <c r="H24" s="2">
        <f ca="1">IF($C24="","",SUMIFS(Data[Value],Data[Account],$C24,Data[KAM],H$2,Data[Date],"&gt;="&amp;OFFSET(SalesCalc!$F$5,COUNTIF(SalesCalc!$E$6:$E$29,TRUE)-SalesCalc!$C$11+1,0),Data[Date],"&lt;"&amp;OFFSET(SalesCalc!$F$5,COUNTIF(SalesCalc!$E$6:$E$29,TRUE)+1,0)))</f>
        <v>674163.57400000002</v>
      </c>
      <c r="I24" s="2">
        <f ca="1">IF($C24="","",SUMIFS(Data[Value],Data[Account],$C24,Data[KAM],I$2,Data[Date],"&gt;="&amp;OFFSET(SalesCalc!$F$5,COUNTIF(SalesCalc!$E$6:$E$29,TRUE)-SalesCalc!$C$11+1,0),Data[Date],"&lt;"&amp;OFFSET(SalesCalc!$F$5,COUNTIF(SalesCalc!$E$6:$E$29,TRUE)+1,0)))</f>
        <v>0</v>
      </c>
      <c r="J24" s="2">
        <f ca="1">IF($C24="","",SUMIFS(Data[Value],Data[Account],$C24,Data[KAM],J$2,Data[Date],"&gt;="&amp;OFFSET(SalesCalc!$F$5,COUNTIF(SalesCalc!$E$6:$E$29,TRUE)-SalesCalc!$C$11+1,0),Data[Date],"&lt;"&amp;OFFSET(SalesCalc!$F$5,COUNTIF(SalesCalc!$E$6:$E$29,TRUE)+1,0)))</f>
        <v>0</v>
      </c>
      <c r="K24" s="2">
        <f ca="1">IF($C24="","",SUMIFS(Data[Value],Data[Account],$C24,Data[KAM],K$2,Data[Date],"&gt;="&amp;OFFSET(SalesCalc!$F$5,COUNTIF(SalesCalc!$E$6:$E$29,TRUE)-SalesCalc!$C$11+1,0),Data[Date],"&lt;"&amp;OFFSET(SalesCalc!$F$5,COUNTIF(SalesCalc!$E$6:$E$29,TRUE)+1,0)))</f>
        <v>0</v>
      </c>
      <c r="L24" s="2">
        <f ca="1">IF($C24="","",SUMIFS(Data[Value],Data[Account],$C24,Data[KAM],L$2,Data[Date],"&gt;="&amp;OFFSET(SalesCalc!$F$5,COUNTIF(SalesCalc!$E$6:$E$29,TRUE)-SalesCalc!$C$11+1,0),Data[Date],"&lt;"&amp;OFFSET(SalesCalc!$F$5,COUNTIF(SalesCalc!$E$6:$E$29,TRUE)+1,0)))</f>
        <v>0</v>
      </c>
    </row>
    <row r="25" spans="2:12" x14ac:dyDescent="0.25">
      <c r="B25" s="30">
        <f>OrdersByAcc!B27</f>
        <v>23</v>
      </c>
      <c r="C25" s="13" t="str">
        <f>OrdersByAcc!C27</f>
        <v>Tech Mahindra</v>
      </c>
      <c r="D25" s="14">
        <f>OrdersByAcc!D27</f>
        <v>44048</v>
      </c>
      <c r="E25" s="14" t="str" cm="1">
        <f t="array" ref="E25">IFERROR(INDEX(Data[KAM],MATCH(C25&amp;D25,INDEX(Data[Account]&amp;Data[Date],0),0)),"")</f>
        <v>Marie</v>
      </c>
      <c r="G25" s="2">
        <f ca="1">IF($C25="","",SUMIFS(Data[Value],Data[Account],$C25,Data[Date],"&gt;="&amp;OFFSET(SalesCalc!$F$5,COUNTIF(SalesCalc!$E$6:$E$29,TRUE)-SalesCalc!$C$11+1,0),Data[Date],"&lt;"&amp;OFFSET(SalesCalc!$F$5,COUNTIF(SalesCalc!$E$6:$E$29,TRUE)+1,0)))</f>
        <v>449886</v>
      </c>
      <c r="H25" s="2">
        <f ca="1">IF($C25="","",SUMIFS(Data[Value],Data[Account],$C25,Data[KAM],H$2,Data[Date],"&gt;="&amp;OFFSET(SalesCalc!$F$5,COUNTIF(SalesCalc!$E$6:$E$29,TRUE)-SalesCalc!$C$11+1,0),Data[Date],"&lt;"&amp;OFFSET(SalesCalc!$F$5,COUNTIF(SalesCalc!$E$6:$E$29,TRUE)+1,0)))</f>
        <v>289277</v>
      </c>
      <c r="I25" s="2">
        <f ca="1">IF($C25="","",SUMIFS(Data[Value],Data[Account],$C25,Data[KAM],I$2,Data[Date],"&gt;="&amp;OFFSET(SalesCalc!$F$5,COUNTIF(SalesCalc!$E$6:$E$29,TRUE)-SalesCalc!$C$11+1,0),Data[Date],"&lt;"&amp;OFFSET(SalesCalc!$F$5,COUNTIF(SalesCalc!$E$6:$E$29,TRUE)+1,0)))</f>
        <v>0</v>
      </c>
      <c r="J25" s="2">
        <f ca="1">IF($C25="","",SUMIFS(Data[Value],Data[Account],$C25,Data[KAM],J$2,Data[Date],"&gt;="&amp;OFFSET(SalesCalc!$F$5,COUNTIF(SalesCalc!$E$6:$E$29,TRUE)-SalesCalc!$C$11+1,0),Data[Date],"&lt;"&amp;OFFSET(SalesCalc!$F$5,COUNTIF(SalesCalc!$E$6:$E$29,TRUE)+1,0)))</f>
        <v>0</v>
      </c>
      <c r="K25" s="2">
        <f ca="1">IF($C25="","",SUMIFS(Data[Value],Data[Account],$C25,Data[KAM],K$2,Data[Date],"&gt;="&amp;OFFSET(SalesCalc!$F$5,COUNTIF(SalesCalc!$E$6:$E$29,TRUE)-SalesCalc!$C$11+1,0),Data[Date],"&lt;"&amp;OFFSET(SalesCalc!$F$5,COUNTIF(SalesCalc!$E$6:$E$29,TRUE)+1,0)))</f>
        <v>0</v>
      </c>
      <c r="L25" s="2">
        <f ca="1">IF($C25="","",SUMIFS(Data[Value],Data[Account],$C25,Data[KAM],L$2,Data[Date],"&gt;="&amp;OFFSET(SalesCalc!$F$5,COUNTIF(SalesCalc!$E$6:$E$29,TRUE)-SalesCalc!$C$11+1,0),Data[Date],"&lt;"&amp;OFFSET(SalesCalc!$F$5,COUNTIF(SalesCalc!$E$6:$E$29,TRUE)+1,0)))</f>
        <v>160609</v>
      </c>
    </row>
    <row r="26" spans="2:12" x14ac:dyDescent="0.25">
      <c r="B26" s="30">
        <f>OrdersByAcc!B28</f>
        <v>24</v>
      </c>
      <c r="C26" s="13" t="str">
        <f>OrdersByAcc!C28</f>
        <v>Cisco Systems</v>
      </c>
      <c r="D26" s="14">
        <f>OrdersByAcc!D28</f>
        <v>44048</v>
      </c>
      <c r="E26" s="14" t="str" cm="1">
        <f t="array" ref="E26">IFERROR(INDEX(Data[KAM],MATCH(C26&amp;D26,INDEX(Data[Account]&amp;Data[Date],0),0)),"")</f>
        <v>Emma</v>
      </c>
      <c r="G26" s="2">
        <f ca="1">IF($C26="","",SUMIFS(Data[Value],Data[Account],$C26,Data[Date],"&gt;="&amp;OFFSET(SalesCalc!$F$5,COUNTIF(SalesCalc!$E$6:$E$29,TRUE)-SalesCalc!$C$11+1,0),Data[Date],"&lt;"&amp;OFFSET(SalesCalc!$F$5,COUNTIF(SalesCalc!$E$6:$E$29,TRUE)+1,0)))</f>
        <v>0</v>
      </c>
      <c r="H26" s="2">
        <f ca="1">IF($C26="","",SUMIFS(Data[Value],Data[Account],$C26,Data[KAM],H$2,Data[Date],"&gt;="&amp;OFFSET(SalesCalc!$F$5,COUNTIF(SalesCalc!$E$6:$E$29,TRUE)-SalesCalc!$C$11+1,0),Data[Date],"&lt;"&amp;OFFSET(SalesCalc!$F$5,COUNTIF(SalesCalc!$E$6:$E$29,TRUE)+1,0)))</f>
        <v>0</v>
      </c>
      <c r="I26" s="2">
        <f ca="1">IF($C26="","",SUMIFS(Data[Value],Data[Account],$C26,Data[KAM],I$2,Data[Date],"&gt;="&amp;OFFSET(SalesCalc!$F$5,COUNTIF(SalesCalc!$E$6:$E$29,TRUE)-SalesCalc!$C$11+1,0),Data[Date],"&lt;"&amp;OFFSET(SalesCalc!$F$5,COUNTIF(SalesCalc!$E$6:$E$29,TRUE)+1,0)))</f>
        <v>0</v>
      </c>
      <c r="J26" s="2">
        <f ca="1">IF($C26="","",SUMIFS(Data[Value],Data[Account],$C26,Data[KAM],J$2,Data[Date],"&gt;="&amp;OFFSET(SalesCalc!$F$5,COUNTIF(SalesCalc!$E$6:$E$29,TRUE)-SalesCalc!$C$11+1,0),Data[Date],"&lt;"&amp;OFFSET(SalesCalc!$F$5,COUNTIF(SalesCalc!$E$6:$E$29,TRUE)+1,0)))</f>
        <v>0</v>
      </c>
      <c r="K26" s="2">
        <f ca="1">IF($C26="","",SUMIFS(Data[Value],Data[Account],$C26,Data[KAM],K$2,Data[Date],"&gt;="&amp;OFFSET(SalesCalc!$F$5,COUNTIF(SalesCalc!$E$6:$E$29,TRUE)-SalesCalc!$C$11+1,0),Data[Date],"&lt;"&amp;OFFSET(SalesCalc!$F$5,COUNTIF(SalesCalc!$E$6:$E$29,TRUE)+1,0)))</f>
        <v>0</v>
      </c>
      <c r="L26" s="2">
        <f ca="1">IF($C26="","",SUMIFS(Data[Value],Data[Account],$C26,Data[KAM],L$2,Data[Date],"&gt;="&amp;OFFSET(SalesCalc!$F$5,COUNTIF(SalesCalc!$E$6:$E$29,TRUE)-SalesCalc!$C$11+1,0),Data[Date],"&lt;"&amp;OFFSET(SalesCalc!$F$5,COUNTIF(SalesCalc!$E$6:$E$29,TRUE)+1,0)))</f>
        <v>0</v>
      </c>
    </row>
    <row r="27" spans="2:12" x14ac:dyDescent="0.25">
      <c r="B27" s="30">
        <f>OrdersByAcc!B29</f>
        <v>25</v>
      </c>
      <c r="C27" s="13" t="str">
        <f>OrdersByAcc!C29</f>
        <v>Goldman Sachs &amp;</v>
      </c>
      <c r="D27" s="14">
        <f>OrdersByAcc!D29</f>
        <v>44048</v>
      </c>
      <c r="E27" s="14" t="str" cm="1">
        <f t="array" ref="E27">IFERROR(INDEX(Data[KAM],MATCH(C27&amp;D27,INDEX(Data[Account]&amp;Data[Date],0),0)),"")</f>
        <v>Emma</v>
      </c>
      <c r="G27" s="2">
        <f ca="1">IF($C27="","",SUMIFS(Data[Value],Data[Account],$C27,Data[Date],"&gt;="&amp;OFFSET(SalesCalc!$F$5,COUNTIF(SalesCalc!$E$6:$E$29,TRUE)-SalesCalc!$C$11+1,0),Data[Date],"&lt;"&amp;OFFSET(SalesCalc!$F$5,COUNTIF(SalesCalc!$E$6:$E$29,TRUE)+1,0)))</f>
        <v>1190042.6000000001</v>
      </c>
      <c r="H27" s="2">
        <f ca="1">IF($C27="","",SUMIFS(Data[Value],Data[Account],$C27,Data[KAM],H$2,Data[Date],"&gt;="&amp;OFFSET(SalesCalc!$F$5,COUNTIF(SalesCalc!$E$6:$E$29,TRUE)-SalesCalc!$C$11+1,0),Data[Date],"&lt;"&amp;OFFSET(SalesCalc!$F$5,COUNTIF(SalesCalc!$E$6:$E$29,TRUE)+1,0)))</f>
        <v>1190042.6000000001</v>
      </c>
      <c r="I27" s="2">
        <f ca="1">IF($C27="","",SUMIFS(Data[Value],Data[Account],$C27,Data[KAM],I$2,Data[Date],"&gt;="&amp;OFFSET(SalesCalc!$F$5,COUNTIF(SalesCalc!$E$6:$E$29,TRUE)-SalesCalc!$C$11+1,0),Data[Date],"&lt;"&amp;OFFSET(SalesCalc!$F$5,COUNTIF(SalesCalc!$E$6:$E$29,TRUE)+1,0)))</f>
        <v>0</v>
      </c>
      <c r="J27" s="2">
        <f ca="1">IF($C27="","",SUMIFS(Data[Value],Data[Account],$C27,Data[KAM],J$2,Data[Date],"&gt;="&amp;OFFSET(SalesCalc!$F$5,COUNTIF(SalesCalc!$E$6:$E$29,TRUE)-SalesCalc!$C$11+1,0),Data[Date],"&lt;"&amp;OFFSET(SalesCalc!$F$5,COUNTIF(SalesCalc!$E$6:$E$29,TRUE)+1,0)))</f>
        <v>0</v>
      </c>
      <c r="K27" s="2">
        <f ca="1">IF($C27="","",SUMIFS(Data[Value],Data[Account],$C27,Data[KAM],K$2,Data[Date],"&gt;="&amp;OFFSET(SalesCalc!$F$5,COUNTIF(SalesCalc!$E$6:$E$29,TRUE)-SalesCalc!$C$11+1,0),Data[Date],"&lt;"&amp;OFFSET(SalesCalc!$F$5,COUNTIF(SalesCalc!$E$6:$E$29,TRUE)+1,0)))</f>
        <v>0</v>
      </c>
      <c r="L27" s="2">
        <f ca="1">IF($C27="","",SUMIFS(Data[Value],Data[Account],$C27,Data[KAM],L$2,Data[Date],"&gt;="&amp;OFFSET(SalesCalc!$F$5,COUNTIF(SalesCalc!$E$6:$E$29,TRUE)-SalesCalc!$C$11+1,0),Data[Date],"&lt;"&amp;OFFSET(SalesCalc!$F$5,COUNTIF(SalesCalc!$E$6:$E$29,TRUE)+1,0)))</f>
        <v>0</v>
      </c>
    </row>
    <row r="28" spans="2:12" x14ac:dyDescent="0.25">
      <c r="B28" s="30">
        <f>OrdersByAcc!B30</f>
        <v>26</v>
      </c>
      <c r="C28" s="13" t="str">
        <f>OrdersByAcc!C30</f>
        <v>Deloitte &amp; Touche</v>
      </c>
      <c r="D28" s="14">
        <f>OrdersByAcc!D30</f>
        <v>44048</v>
      </c>
      <c r="E28" s="14" t="str" cm="1">
        <f t="array" ref="E28">IFERROR(INDEX(Data[KAM],MATCH(C28&amp;D28,INDEX(Data[Account]&amp;Data[Date],0),0)),"")</f>
        <v>Emma</v>
      </c>
      <c r="G28" s="2">
        <f ca="1">IF($C28="","",SUMIFS(Data[Value],Data[Account],$C28,Data[Date],"&gt;="&amp;OFFSET(SalesCalc!$F$5,COUNTIF(SalesCalc!$E$6:$E$29,TRUE)-SalesCalc!$C$11+1,0),Data[Date],"&lt;"&amp;OFFSET(SalesCalc!$F$5,COUNTIF(SalesCalc!$E$6:$E$29,TRUE)+1,0)))</f>
        <v>553985.147</v>
      </c>
      <c r="H28" s="2">
        <f ca="1">IF($C28="","",SUMIFS(Data[Value],Data[Account],$C28,Data[KAM],H$2,Data[Date],"&gt;="&amp;OFFSET(SalesCalc!$F$5,COUNTIF(SalesCalc!$E$6:$E$29,TRUE)-SalesCalc!$C$11+1,0),Data[Date],"&lt;"&amp;OFFSET(SalesCalc!$F$5,COUNTIF(SalesCalc!$E$6:$E$29,TRUE)+1,0)))</f>
        <v>553985.147</v>
      </c>
      <c r="I28" s="2">
        <f ca="1">IF($C28="","",SUMIFS(Data[Value],Data[Account],$C28,Data[KAM],I$2,Data[Date],"&gt;="&amp;OFFSET(SalesCalc!$F$5,COUNTIF(SalesCalc!$E$6:$E$29,TRUE)-SalesCalc!$C$11+1,0),Data[Date],"&lt;"&amp;OFFSET(SalesCalc!$F$5,COUNTIF(SalesCalc!$E$6:$E$29,TRUE)+1,0)))</f>
        <v>0</v>
      </c>
      <c r="J28" s="2">
        <f ca="1">IF($C28="","",SUMIFS(Data[Value],Data[Account],$C28,Data[KAM],J$2,Data[Date],"&gt;="&amp;OFFSET(SalesCalc!$F$5,COUNTIF(SalesCalc!$E$6:$E$29,TRUE)-SalesCalc!$C$11+1,0),Data[Date],"&lt;"&amp;OFFSET(SalesCalc!$F$5,COUNTIF(SalesCalc!$E$6:$E$29,TRUE)+1,0)))</f>
        <v>0</v>
      </c>
      <c r="K28" s="2">
        <f ca="1">IF($C28="","",SUMIFS(Data[Value],Data[Account],$C28,Data[KAM],K$2,Data[Date],"&gt;="&amp;OFFSET(SalesCalc!$F$5,COUNTIF(SalesCalc!$E$6:$E$29,TRUE)-SalesCalc!$C$11+1,0),Data[Date],"&lt;"&amp;OFFSET(SalesCalc!$F$5,COUNTIF(SalesCalc!$E$6:$E$29,TRUE)+1,0)))</f>
        <v>0</v>
      </c>
      <c r="L28" s="2">
        <f ca="1">IF($C28="","",SUMIFS(Data[Value],Data[Account],$C28,Data[KAM],L$2,Data[Date],"&gt;="&amp;OFFSET(SalesCalc!$F$5,COUNTIF(SalesCalc!$E$6:$E$29,TRUE)-SalesCalc!$C$11+1,0),Data[Date],"&lt;"&amp;OFFSET(SalesCalc!$F$5,COUNTIF(SalesCalc!$E$6:$E$29,TRUE)+1,0)))</f>
        <v>0</v>
      </c>
    </row>
    <row r="29" spans="2:12" x14ac:dyDescent="0.25">
      <c r="B29" s="30">
        <f>OrdersByAcc!B31</f>
        <v>27</v>
      </c>
      <c r="C29" s="13" t="str">
        <f>OrdersByAcc!C31</f>
        <v>Mphasis</v>
      </c>
      <c r="D29" s="14">
        <f>OrdersByAcc!D31</f>
        <v>44049</v>
      </c>
      <c r="E29" s="14" t="str" cm="1">
        <f t="array" ref="E29">IFERROR(INDEX(Data[KAM],MATCH(C29&amp;D29,INDEX(Data[Account]&amp;Data[Date],0),0)),"")</f>
        <v>Emma</v>
      </c>
      <c r="G29" s="2">
        <f ca="1">IF($C29="","",SUMIFS(Data[Value],Data[Account],$C29,Data[Date],"&gt;="&amp;OFFSET(SalesCalc!$F$5,COUNTIF(SalesCalc!$E$6:$E$29,TRUE)-SalesCalc!$C$11+1,0),Data[Date],"&lt;"&amp;OFFSET(SalesCalc!$F$5,COUNTIF(SalesCalc!$E$6:$E$29,TRUE)+1,0)))</f>
        <v>1094357.5</v>
      </c>
      <c r="H29" s="2">
        <f ca="1">IF($C29="","",SUMIFS(Data[Value],Data[Account],$C29,Data[KAM],H$2,Data[Date],"&gt;="&amp;OFFSET(SalesCalc!$F$5,COUNTIF(SalesCalc!$E$6:$E$29,TRUE)-SalesCalc!$C$11+1,0),Data[Date],"&lt;"&amp;OFFSET(SalesCalc!$F$5,COUNTIF(SalesCalc!$E$6:$E$29,TRUE)+1,0)))</f>
        <v>0</v>
      </c>
      <c r="I29" s="2">
        <f ca="1">IF($C29="","",SUMIFS(Data[Value],Data[Account],$C29,Data[KAM],I$2,Data[Date],"&gt;="&amp;OFFSET(SalesCalc!$F$5,COUNTIF(SalesCalc!$E$6:$E$29,TRUE)-SalesCalc!$C$11+1,0),Data[Date],"&lt;"&amp;OFFSET(SalesCalc!$F$5,COUNTIF(SalesCalc!$E$6:$E$29,TRUE)+1,0)))</f>
        <v>0</v>
      </c>
      <c r="J29" s="2">
        <f ca="1">IF($C29="","",SUMIFS(Data[Value],Data[Account],$C29,Data[KAM],J$2,Data[Date],"&gt;="&amp;OFFSET(SalesCalc!$F$5,COUNTIF(SalesCalc!$E$6:$E$29,TRUE)-SalesCalc!$C$11+1,0),Data[Date],"&lt;"&amp;OFFSET(SalesCalc!$F$5,COUNTIF(SalesCalc!$E$6:$E$29,TRUE)+1,0)))</f>
        <v>586996.30000000005</v>
      </c>
      <c r="K29" s="2">
        <f ca="1">IF($C29="","",SUMIFS(Data[Value],Data[Account],$C29,Data[KAM],K$2,Data[Date],"&gt;="&amp;OFFSET(SalesCalc!$F$5,COUNTIF(SalesCalc!$E$6:$E$29,TRUE)-SalesCalc!$C$11+1,0),Data[Date],"&lt;"&amp;OFFSET(SalesCalc!$F$5,COUNTIF(SalesCalc!$E$6:$E$29,TRUE)+1,0)))</f>
        <v>0</v>
      </c>
      <c r="L29" s="2">
        <f ca="1">IF($C29="","",SUMIFS(Data[Value],Data[Account],$C29,Data[KAM],L$2,Data[Date],"&gt;="&amp;OFFSET(SalesCalc!$F$5,COUNTIF(SalesCalc!$E$6:$E$29,TRUE)-SalesCalc!$C$11+1,0),Data[Date],"&lt;"&amp;OFFSET(SalesCalc!$F$5,COUNTIF(SalesCalc!$E$6:$E$29,TRUE)+1,0)))</f>
        <v>0</v>
      </c>
    </row>
    <row r="30" spans="2:12" x14ac:dyDescent="0.25">
      <c r="B30" s="30">
        <f>OrdersByAcc!B32</f>
        <v>28</v>
      </c>
      <c r="C30" s="13" t="str">
        <f>OrdersByAcc!C32</f>
        <v>Mindtree</v>
      </c>
      <c r="D30" s="14">
        <f>OrdersByAcc!D32</f>
        <v>44050</v>
      </c>
      <c r="E30" s="14" t="str" cm="1">
        <f t="array" ref="E30">IFERROR(INDEX(Data[KAM],MATCH(C30&amp;D30,INDEX(Data[Account]&amp;Data[Date],0),0)),"")</f>
        <v>Marie</v>
      </c>
      <c r="G30" s="2">
        <f ca="1">IF($C30="","",SUMIFS(Data[Value],Data[Account],$C30,Data[Date],"&gt;="&amp;OFFSET(SalesCalc!$F$5,COUNTIF(SalesCalc!$E$6:$E$29,TRUE)-SalesCalc!$C$11+1,0),Data[Date],"&lt;"&amp;OFFSET(SalesCalc!$F$5,COUNTIF(SalesCalc!$E$6:$E$29,TRUE)+1,0)))</f>
        <v>369611.33999999997</v>
      </c>
      <c r="H30" s="2">
        <f ca="1">IF($C30="","",SUMIFS(Data[Value],Data[Account],$C30,Data[KAM],H$2,Data[Date],"&gt;="&amp;OFFSET(SalesCalc!$F$5,COUNTIF(SalesCalc!$E$6:$E$29,TRUE)-SalesCalc!$C$11+1,0),Data[Date],"&lt;"&amp;OFFSET(SalesCalc!$F$5,COUNTIF(SalesCalc!$E$6:$E$29,TRUE)+1,0)))</f>
        <v>369611.33999999997</v>
      </c>
      <c r="I30" s="2">
        <f ca="1">IF($C30="","",SUMIFS(Data[Value],Data[Account],$C30,Data[KAM],I$2,Data[Date],"&gt;="&amp;OFFSET(SalesCalc!$F$5,COUNTIF(SalesCalc!$E$6:$E$29,TRUE)-SalesCalc!$C$11+1,0),Data[Date],"&lt;"&amp;OFFSET(SalesCalc!$F$5,COUNTIF(SalesCalc!$E$6:$E$29,TRUE)+1,0)))</f>
        <v>0</v>
      </c>
      <c r="J30" s="2">
        <f ca="1">IF($C30="","",SUMIFS(Data[Value],Data[Account],$C30,Data[KAM],J$2,Data[Date],"&gt;="&amp;OFFSET(SalesCalc!$F$5,COUNTIF(SalesCalc!$E$6:$E$29,TRUE)-SalesCalc!$C$11+1,0),Data[Date],"&lt;"&amp;OFFSET(SalesCalc!$F$5,COUNTIF(SalesCalc!$E$6:$E$29,TRUE)+1,0)))</f>
        <v>0</v>
      </c>
      <c r="K30" s="2">
        <f ca="1">IF($C30="","",SUMIFS(Data[Value],Data[Account],$C30,Data[KAM],K$2,Data[Date],"&gt;="&amp;OFFSET(SalesCalc!$F$5,COUNTIF(SalesCalc!$E$6:$E$29,TRUE)-SalesCalc!$C$11+1,0),Data[Date],"&lt;"&amp;OFFSET(SalesCalc!$F$5,COUNTIF(SalesCalc!$E$6:$E$29,TRUE)+1,0)))</f>
        <v>0</v>
      </c>
      <c r="L30" s="2">
        <f ca="1">IF($C30="","",SUMIFS(Data[Value],Data[Account],$C30,Data[KAM],L$2,Data[Date],"&gt;="&amp;OFFSET(SalesCalc!$F$5,COUNTIF(SalesCalc!$E$6:$E$29,TRUE)-SalesCalc!$C$11+1,0),Data[Date],"&lt;"&amp;OFFSET(SalesCalc!$F$5,COUNTIF(SalesCalc!$E$6:$E$29,TRUE)+1,0)))</f>
        <v>0</v>
      </c>
    </row>
    <row r="31" spans="2:12" x14ac:dyDescent="0.25">
      <c r="B31" s="30">
        <f>OrdersByAcc!B33</f>
        <v>29</v>
      </c>
      <c r="C31" s="13" t="str">
        <f>OrdersByAcc!C33</f>
        <v>Larsen &amp; Toubro Infotech</v>
      </c>
      <c r="D31" s="14">
        <f>OrdersByAcc!D33</f>
        <v>44051</v>
      </c>
      <c r="E31" s="14" t="str" cm="1">
        <f t="array" ref="E31">IFERROR(INDEX(Data[KAM],MATCH(C31&amp;D31,INDEX(Data[Account]&amp;Data[Date],0),0)),"")</f>
        <v>Peter</v>
      </c>
      <c r="G31" s="2">
        <f ca="1">IF($C31="","",SUMIFS(Data[Value],Data[Account],$C31,Data[Date],"&gt;="&amp;OFFSET(SalesCalc!$F$5,COUNTIF(SalesCalc!$E$6:$E$29,TRUE)-SalesCalc!$C$11+1,0),Data[Date],"&lt;"&amp;OFFSET(SalesCalc!$F$5,COUNTIF(SalesCalc!$E$6:$E$29,TRUE)+1,0)))</f>
        <v>2169369.5</v>
      </c>
      <c r="H31" s="2">
        <f ca="1">IF($C31="","",SUMIFS(Data[Value],Data[Account],$C31,Data[KAM],H$2,Data[Date],"&gt;="&amp;OFFSET(SalesCalc!$F$5,COUNTIF(SalesCalc!$E$6:$E$29,TRUE)-SalesCalc!$C$11+1,0),Data[Date],"&lt;"&amp;OFFSET(SalesCalc!$F$5,COUNTIF(SalesCalc!$E$6:$E$29,TRUE)+1,0)))</f>
        <v>1081522.5</v>
      </c>
      <c r="I31" s="2">
        <f ca="1">IF($C31="","",SUMIFS(Data[Value],Data[Account],$C31,Data[KAM],I$2,Data[Date],"&gt;="&amp;OFFSET(SalesCalc!$F$5,COUNTIF(SalesCalc!$E$6:$E$29,TRUE)-SalesCalc!$C$11+1,0),Data[Date],"&lt;"&amp;OFFSET(SalesCalc!$F$5,COUNTIF(SalesCalc!$E$6:$E$29,TRUE)+1,0)))</f>
        <v>1087847</v>
      </c>
      <c r="J31" s="2">
        <f ca="1">IF($C31="","",SUMIFS(Data[Value],Data[Account],$C31,Data[KAM],J$2,Data[Date],"&gt;="&amp;OFFSET(SalesCalc!$F$5,COUNTIF(SalesCalc!$E$6:$E$29,TRUE)-SalesCalc!$C$11+1,0),Data[Date],"&lt;"&amp;OFFSET(SalesCalc!$F$5,COUNTIF(SalesCalc!$E$6:$E$29,TRUE)+1,0)))</f>
        <v>0</v>
      </c>
      <c r="K31" s="2">
        <f ca="1">IF($C31="","",SUMIFS(Data[Value],Data[Account],$C31,Data[KAM],K$2,Data[Date],"&gt;="&amp;OFFSET(SalesCalc!$F$5,COUNTIF(SalesCalc!$E$6:$E$29,TRUE)-SalesCalc!$C$11+1,0),Data[Date],"&lt;"&amp;OFFSET(SalesCalc!$F$5,COUNTIF(SalesCalc!$E$6:$E$29,TRUE)+1,0)))</f>
        <v>0</v>
      </c>
      <c r="L31" s="2">
        <f ca="1">IF($C31="","",SUMIFS(Data[Value],Data[Account],$C31,Data[KAM],L$2,Data[Date],"&gt;="&amp;OFFSET(SalesCalc!$F$5,COUNTIF(SalesCalc!$E$6:$E$29,TRUE)-SalesCalc!$C$11+1,0),Data[Date],"&lt;"&amp;OFFSET(SalesCalc!$F$5,COUNTIF(SalesCalc!$E$6:$E$29,TRUE)+1,0)))</f>
        <v>0</v>
      </c>
    </row>
    <row r="32" spans="2:12" x14ac:dyDescent="0.25">
      <c r="B32" s="30">
        <f>OrdersByAcc!B34</f>
        <v>30</v>
      </c>
      <c r="C32" s="13" t="str">
        <f>OrdersByAcc!C34</f>
        <v>Atos Syntel</v>
      </c>
      <c r="D32" s="14">
        <f>OrdersByAcc!D34</f>
        <v>44051</v>
      </c>
      <c r="E32" s="14" t="str" cm="1">
        <f t="array" ref="E32">IFERROR(INDEX(Data[KAM],MATCH(C32&amp;D32,INDEX(Data[Account]&amp;Data[Date],0),0)),"")</f>
        <v>Emma</v>
      </c>
      <c r="G32" s="2">
        <f ca="1">IF($C32="","",SUMIFS(Data[Value],Data[Account],$C32,Data[Date],"&gt;="&amp;OFFSET(SalesCalc!$F$5,COUNTIF(SalesCalc!$E$6:$E$29,TRUE)-SalesCalc!$C$11+1,0),Data[Date],"&lt;"&amp;OFFSET(SalesCalc!$F$5,COUNTIF(SalesCalc!$E$6:$E$29,TRUE)+1,0)))</f>
        <v>715941.45</v>
      </c>
      <c r="H32" s="2">
        <f ca="1">IF($C32="","",SUMIFS(Data[Value],Data[Account],$C32,Data[KAM],H$2,Data[Date],"&gt;="&amp;OFFSET(SalesCalc!$F$5,COUNTIF(SalesCalc!$E$6:$E$29,TRUE)-SalesCalc!$C$11+1,0),Data[Date],"&lt;"&amp;OFFSET(SalesCalc!$F$5,COUNTIF(SalesCalc!$E$6:$E$29,TRUE)+1,0)))</f>
        <v>715941.45</v>
      </c>
      <c r="I32" s="2">
        <f ca="1">IF($C32="","",SUMIFS(Data[Value],Data[Account],$C32,Data[KAM],I$2,Data[Date],"&gt;="&amp;OFFSET(SalesCalc!$F$5,COUNTIF(SalesCalc!$E$6:$E$29,TRUE)-SalesCalc!$C$11+1,0),Data[Date],"&lt;"&amp;OFFSET(SalesCalc!$F$5,COUNTIF(SalesCalc!$E$6:$E$29,TRUE)+1,0)))</f>
        <v>0</v>
      </c>
      <c r="J32" s="2">
        <f ca="1">IF($C32="","",SUMIFS(Data[Value],Data[Account],$C32,Data[KAM],J$2,Data[Date],"&gt;="&amp;OFFSET(SalesCalc!$F$5,COUNTIF(SalesCalc!$E$6:$E$29,TRUE)-SalesCalc!$C$11+1,0),Data[Date],"&lt;"&amp;OFFSET(SalesCalc!$F$5,COUNTIF(SalesCalc!$E$6:$E$29,TRUE)+1,0)))</f>
        <v>0</v>
      </c>
      <c r="K32" s="2">
        <f ca="1">IF($C32="","",SUMIFS(Data[Value],Data[Account],$C32,Data[KAM],K$2,Data[Date],"&gt;="&amp;OFFSET(SalesCalc!$F$5,COUNTIF(SalesCalc!$E$6:$E$29,TRUE)-SalesCalc!$C$11+1,0),Data[Date],"&lt;"&amp;OFFSET(SalesCalc!$F$5,COUNTIF(SalesCalc!$E$6:$E$29,TRUE)+1,0)))</f>
        <v>0</v>
      </c>
      <c r="L32" s="2">
        <f ca="1">IF($C32="","",SUMIFS(Data[Value],Data[Account],$C32,Data[KAM],L$2,Data[Date],"&gt;="&amp;OFFSET(SalesCalc!$F$5,COUNTIF(SalesCalc!$E$6:$E$29,TRUE)-SalesCalc!$C$11+1,0),Data[Date],"&lt;"&amp;OFFSET(SalesCalc!$F$5,COUNTIF(SalesCalc!$E$6:$E$29,TRUE)+1,0)))</f>
        <v>0</v>
      </c>
    </row>
    <row r="33" spans="2:12" x14ac:dyDescent="0.25">
      <c r="B33" s="30">
        <f>OrdersByAcc!B35</f>
        <v>31</v>
      </c>
      <c r="C33" s="13" t="str">
        <f>OrdersByAcc!C35</f>
        <v>Citibank</v>
      </c>
      <c r="D33" s="14">
        <f>OrdersByAcc!D35</f>
        <v>44051</v>
      </c>
      <c r="E33" s="14" t="str" cm="1">
        <f t="array" ref="E33">IFERROR(INDEX(Data[KAM],MATCH(C33&amp;D33,INDEX(Data[Account]&amp;Data[Date],0),0)),"")</f>
        <v>Sofia</v>
      </c>
      <c r="G33" s="2">
        <f ca="1">IF($C33="","",SUMIFS(Data[Value],Data[Account],$C33,Data[Date],"&gt;="&amp;OFFSET(SalesCalc!$F$5,COUNTIF(SalesCalc!$E$6:$E$29,TRUE)-SalesCalc!$C$11+1,0),Data[Date],"&lt;"&amp;OFFSET(SalesCalc!$F$5,COUNTIF(SalesCalc!$E$6:$E$29,TRUE)+1,0)))</f>
        <v>0</v>
      </c>
      <c r="H33" s="2">
        <f ca="1">IF($C33="","",SUMIFS(Data[Value],Data[Account],$C33,Data[KAM],H$2,Data[Date],"&gt;="&amp;OFFSET(SalesCalc!$F$5,COUNTIF(SalesCalc!$E$6:$E$29,TRUE)-SalesCalc!$C$11+1,0),Data[Date],"&lt;"&amp;OFFSET(SalesCalc!$F$5,COUNTIF(SalesCalc!$E$6:$E$29,TRUE)+1,0)))</f>
        <v>0</v>
      </c>
      <c r="I33" s="2">
        <f ca="1">IF($C33="","",SUMIFS(Data[Value],Data[Account],$C33,Data[KAM],I$2,Data[Date],"&gt;="&amp;OFFSET(SalesCalc!$F$5,COUNTIF(SalesCalc!$E$6:$E$29,TRUE)-SalesCalc!$C$11+1,0),Data[Date],"&lt;"&amp;OFFSET(SalesCalc!$F$5,COUNTIF(SalesCalc!$E$6:$E$29,TRUE)+1,0)))</f>
        <v>0</v>
      </c>
      <c r="J33" s="2">
        <f ca="1">IF($C33="","",SUMIFS(Data[Value],Data[Account],$C33,Data[KAM],J$2,Data[Date],"&gt;="&amp;OFFSET(SalesCalc!$F$5,COUNTIF(SalesCalc!$E$6:$E$29,TRUE)-SalesCalc!$C$11+1,0),Data[Date],"&lt;"&amp;OFFSET(SalesCalc!$F$5,COUNTIF(SalesCalc!$E$6:$E$29,TRUE)+1,0)))</f>
        <v>0</v>
      </c>
      <c r="K33" s="2">
        <f ca="1">IF($C33="","",SUMIFS(Data[Value],Data[Account],$C33,Data[KAM],K$2,Data[Date],"&gt;="&amp;OFFSET(SalesCalc!$F$5,COUNTIF(SalesCalc!$E$6:$E$29,TRUE)-SalesCalc!$C$11+1,0),Data[Date],"&lt;"&amp;OFFSET(SalesCalc!$F$5,COUNTIF(SalesCalc!$E$6:$E$29,TRUE)+1,0)))</f>
        <v>0</v>
      </c>
      <c r="L33" s="2">
        <f ca="1">IF($C33="","",SUMIFS(Data[Value],Data[Account],$C33,Data[KAM],L$2,Data[Date],"&gt;="&amp;OFFSET(SalesCalc!$F$5,COUNTIF(SalesCalc!$E$6:$E$29,TRUE)-SalesCalc!$C$11+1,0),Data[Date],"&lt;"&amp;OFFSET(SalesCalc!$F$5,COUNTIF(SalesCalc!$E$6:$E$29,TRUE)+1,0)))</f>
        <v>0</v>
      </c>
    </row>
    <row r="34" spans="2:12" x14ac:dyDescent="0.25">
      <c r="B34" s="30">
        <f>OrdersByAcc!B36</f>
        <v>32</v>
      </c>
      <c r="C34" s="13" t="str">
        <f>OrdersByAcc!C36</f>
        <v>Fidelity Technology Group</v>
      </c>
      <c r="D34" s="14">
        <f>OrdersByAcc!D36</f>
        <v>44051</v>
      </c>
      <c r="E34" s="14" t="str" cm="1">
        <f t="array" ref="E34">IFERROR(INDEX(Data[KAM],MATCH(C34&amp;D34,INDEX(Data[Account]&amp;Data[Date],0),0)),"")</f>
        <v>Emma</v>
      </c>
      <c r="G34" s="2">
        <f ca="1">IF($C34="","",SUMIFS(Data[Value],Data[Account],$C34,Data[Date],"&gt;="&amp;OFFSET(SalesCalc!$F$5,COUNTIF(SalesCalc!$E$6:$E$29,TRUE)-SalesCalc!$C$11+1,0),Data[Date],"&lt;"&amp;OFFSET(SalesCalc!$F$5,COUNTIF(SalesCalc!$E$6:$E$29,TRUE)+1,0)))</f>
        <v>554446.75</v>
      </c>
      <c r="H34" s="2">
        <f ca="1">IF($C34="","",SUMIFS(Data[Value],Data[Account],$C34,Data[KAM],H$2,Data[Date],"&gt;="&amp;OFFSET(SalesCalc!$F$5,COUNTIF(SalesCalc!$E$6:$E$29,TRUE)-SalesCalc!$C$11+1,0),Data[Date],"&lt;"&amp;OFFSET(SalesCalc!$F$5,COUNTIF(SalesCalc!$E$6:$E$29,TRUE)+1,0)))</f>
        <v>0</v>
      </c>
      <c r="I34" s="2">
        <f ca="1">IF($C34="","",SUMIFS(Data[Value],Data[Account],$C34,Data[KAM],I$2,Data[Date],"&gt;="&amp;OFFSET(SalesCalc!$F$5,COUNTIF(SalesCalc!$E$6:$E$29,TRUE)-SalesCalc!$C$11+1,0),Data[Date],"&lt;"&amp;OFFSET(SalesCalc!$F$5,COUNTIF(SalesCalc!$E$6:$E$29,TRUE)+1,0)))</f>
        <v>291971.15000000002</v>
      </c>
      <c r="J34" s="2">
        <f ca="1">IF($C34="","",SUMIFS(Data[Value],Data[Account],$C34,Data[KAM],J$2,Data[Date],"&gt;="&amp;OFFSET(SalesCalc!$F$5,COUNTIF(SalesCalc!$E$6:$E$29,TRUE)-SalesCalc!$C$11+1,0),Data[Date],"&lt;"&amp;OFFSET(SalesCalc!$F$5,COUNTIF(SalesCalc!$E$6:$E$29,TRUE)+1,0)))</f>
        <v>0</v>
      </c>
      <c r="K34" s="2">
        <f ca="1">IF($C34="","",SUMIFS(Data[Value],Data[Account],$C34,Data[KAM],K$2,Data[Date],"&gt;="&amp;OFFSET(SalesCalc!$F$5,COUNTIF(SalesCalc!$E$6:$E$29,TRUE)-SalesCalc!$C$11+1,0),Data[Date],"&lt;"&amp;OFFSET(SalesCalc!$F$5,COUNTIF(SalesCalc!$E$6:$E$29,TRUE)+1,0)))</f>
        <v>119261.6</v>
      </c>
      <c r="L34" s="2">
        <f ca="1">IF($C34="","",SUMIFS(Data[Value],Data[Account],$C34,Data[KAM],L$2,Data[Date],"&gt;="&amp;OFFSET(SalesCalc!$F$5,COUNTIF(SalesCalc!$E$6:$E$29,TRUE)-SalesCalc!$C$11+1,0),Data[Date],"&lt;"&amp;OFFSET(SalesCalc!$F$5,COUNTIF(SalesCalc!$E$6:$E$29,TRUE)+1,0)))</f>
        <v>143214</v>
      </c>
    </row>
    <row r="35" spans="2:12" x14ac:dyDescent="0.25">
      <c r="B35" s="30">
        <f>OrdersByAcc!B37</f>
        <v>33</v>
      </c>
      <c r="C35" s="13" t="str">
        <f>OrdersByAcc!C37</f>
        <v>Kforce</v>
      </c>
      <c r="D35" s="14">
        <f>OrdersByAcc!D37</f>
        <v>44051</v>
      </c>
      <c r="E35" s="14" t="str" cm="1">
        <f t="array" ref="E35">IFERROR(INDEX(Data[KAM],MATCH(C35&amp;D35,INDEX(Data[Account]&amp;Data[Date],0),0)),"")</f>
        <v>Sofia</v>
      </c>
      <c r="G35" s="2">
        <f ca="1">IF($C35="","",SUMIFS(Data[Value],Data[Account],$C35,Data[Date],"&gt;="&amp;OFFSET(SalesCalc!$F$5,COUNTIF(SalesCalc!$E$6:$E$29,TRUE)-SalesCalc!$C$11+1,0),Data[Date],"&lt;"&amp;OFFSET(SalesCalc!$F$5,COUNTIF(SalesCalc!$E$6:$E$29,TRUE)+1,0)))</f>
        <v>234312.69999999998</v>
      </c>
      <c r="H35" s="2">
        <f ca="1">IF($C35="","",SUMIFS(Data[Value],Data[Account],$C35,Data[KAM],H$2,Data[Date],"&gt;="&amp;OFFSET(SalesCalc!$F$5,COUNTIF(SalesCalc!$E$6:$E$29,TRUE)-SalesCalc!$C$11+1,0),Data[Date],"&lt;"&amp;OFFSET(SalesCalc!$F$5,COUNTIF(SalesCalc!$E$6:$E$29,TRUE)+1,0)))</f>
        <v>234312.69999999998</v>
      </c>
      <c r="I35" s="2">
        <f ca="1">IF($C35="","",SUMIFS(Data[Value],Data[Account],$C35,Data[KAM],I$2,Data[Date],"&gt;="&amp;OFFSET(SalesCalc!$F$5,COUNTIF(SalesCalc!$E$6:$E$29,TRUE)-SalesCalc!$C$11+1,0),Data[Date],"&lt;"&amp;OFFSET(SalesCalc!$F$5,COUNTIF(SalesCalc!$E$6:$E$29,TRUE)+1,0)))</f>
        <v>0</v>
      </c>
      <c r="J35" s="2">
        <f ca="1">IF($C35="","",SUMIFS(Data[Value],Data[Account],$C35,Data[KAM],J$2,Data[Date],"&gt;="&amp;OFFSET(SalesCalc!$F$5,COUNTIF(SalesCalc!$E$6:$E$29,TRUE)-SalesCalc!$C$11+1,0),Data[Date],"&lt;"&amp;OFFSET(SalesCalc!$F$5,COUNTIF(SalesCalc!$E$6:$E$29,TRUE)+1,0)))</f>
        <v>0</v>
      </c>
      <c r="K35" s="2">
        <f ca="1">IF($C35="","",SUMIFS(Data[Value],Data[Account],$C35,Data[KAM],K$2,Data[Date],"&gt;="&amp;OFFSET(SalesCalc!$F$5,COUNTIF(SalesCalc!$E$6:$E$29,TRUE)-SalesCalc!$C$11+1,0),Data[Date],"&lt;"&amp;OFFSET(SalesCalc!$F$5,COUNTIF(SalesCalc!$E$6:$E$29,TRUE)+1,0)))</f>
        <v>0</v>
      </c>
      <c r="L35" s="2">
        <f ca="1">IF($C35="","",SUMIFS(Data[Value],Data[Account],$C35,Data[KAM],L$2,Data[Date],"&gt;="&amp;OFFSET(SalesCalc!$F$5,COUNTIF(SalesCalc!$E$6:$E$29,TRUE)-SalesCalc!$C$11+1,0),Data[Date],"&lt;"&amp;OFFSET(SalesCalc!$F$5,COUNTIF(SalesCalc!$E$6:$E$29,TRUE)+1,0)))</f>
        <v>0</v>
      </c>
    </row>
    <row r="36" spans="2:12" x14ac:dyDescent="0.25">
      <c r="B36" s="30">
        <f>OrdersByAcc!B38</f>
        <v>34</v>
      </c>
      <c r="C36" s="13" t="str">
        <f>OrdersByAcc!C38</f>
        <v>Paypal</v>
      </c>
      <c r="D36" s="14">
        <f>OrdersByAcc!D38</f>
        <v>44053</v>
      </c>
      <c r="E36" s="14" t="str" cm="1">
        <f t="array" ref="E36">IFERROR(INDEX(Data[KAM],MATCH(C36&amp;D36,INDEX(Data[Account]&amp;Data[Date],0),0)),"")</f>
        <v>Emma</v>
      </c>
      <c r="G36" s="2">
        <f ca="1">IF($C36="","",SUMIFS(Data[Value],Data[Account],$C36,Data[Date],"&gt;="&amp;OFFSET(SalesCalc!$F$5,COUNTIF(SalesCalc!$E$6:$E$29,TRUE)-SalesCalc!$C$11+1,0),Data[Date],"&lt;"&amp;OFFSET(SalesCalc!$F$5,COUNTIF(SalesCalc!$E$6:$E$29,TRUE)+1,0)))</f>
        <v>2804487.51</v>
      </c>
      <c r="H36" s="2">
        <f ca="1">IF($C36="","",SUMIFS(Data[Value],Data[Account],$C36,Data[KAM],H$2,Data[Date],"&gt;="&amp;OFFSET(SalesCalc!$F$5,COUNTIF(SalesCalc!$E$6:$E$29,TRUE)-SalesCalc!$C$11+1,0),Data[Date],"&lt;"&amp;OFFSET(SalesCalc!$F$5,COUNTIF(SalesCalc!$E$6:$E$29,TRUE)+1,0)))</f>
        <v>0</v>
      </c>
      <c r="I36" s="2">
        <f ca="1">IF($C36="","",SUMIFS(Data[Value],Data[Account],$C36,Data[KAM],I$2,Data[Date],"&gt;="&amp;OFFSET(SalesCalc!$F$5,COUNTIF(SalesCalc!$E$6:$E$29,TRUE)-SalesCalc!$C$11+1,0),Data[Date],"&lt;"&amp;OFFSET(SalesCalc!$F$5,COUNTIF(SalesCalc!$E$6:$E$29,TRUE)+1,0)))</f>
        <v>1591486</v>
      </c>
      <c r="J36" s="2">
        <f ca="1">IF($C36="","",SUMIFS(Data[Value],Data[Account],$C36,Data[KAM],J$2,Data[Date],"&gt;="&amp;OFFSET(SalesCalc!$F$5,COUNTIF(SalesCalc!$E$6:$E$29,TRUE)-SalesCalc!$C$11+1,0),Data[Date],"&lt;"&amp;OFFSET(SalesCalc!$F$5,COUNTIF(SalesCalc!$E$6:$E$29,TRUE)+1,0)))</f>
        <v>737295.51</v>
      </c>
      <c r="K36" s="2">
        <f ca="1">IF($C36="","",SUMIFS(Data[Value],Data[Account],$C36,Data[KAM],K$2,Data[Date],"&gt;="&amp;OFFSET(SalesCalc!$F$5,COUNTIF(SalesCalc!$E$6:$E$29,TRUE)-SalesCalc!$C$11+1,0),Data[Date],"&lt;"&amp;OFFSET(SalesCalc!$F$5,COUNTIF(SalesCalc!$E$6:$E$29,TRUE)+1,0)))</f>
        <v>475706</v>
      </c>
      <c r="L36" s="2">
        <f ca="1">IF($C36="","",SUMIFS(Data[Value],Data[Account],$C36,Data[KAM],L$2,Data[Date],"&gt;="&amp;OFFSET(SalesCalc!$F$5,COUNTIF(SalesCalc!$E$6:$E$29,TRUE)-SalesCalc!$C$11+1,0),Data[Date],"&lt;"&amp;OFFSET(SalesCalc!$F$5,COUNTIF(SalesCalc!$E$6:$E$29,TRUE)+1,0)))</f>
        <v>0</v>
      </c>
    </row>
    <row r="37" spans="2:12" x14ac:dyDescent="0.25">
      <c r="B37" s="30">
        <f>OrdersByAcc!B39</f>
        <v>35</v>
      </c>
      <c r="C37" s="13" t="str">
        <f>OrdersByAcc!C39</f>
        <v>Tesla</v>
      </c>
      <c r="D37" s="14">
        <f>OrdersByAcc!D39</f>
        <v>44055</v>
      </c>
      <c r="E37" s="14" t="str" cm="1">
        <f t="array" ref="E37">IFERROR(INDEX(Data[KAM],MATCH(C37&amp;D37,INDEX(Data[Account]&amp;Data[Date],0),0)),"")</f>
        <v>Sofia</v>
      </c>
      <c r="G37" s="2">
        <f ca="1">IF($C37="","",SUMIFS(Data[Value],Data[Account],$C37,Data[Date],"&gt;="&amp;OFFSET(SalesCalc!$F$5,COUNTIF(SalesCalc!$E$6:$E$29,TRUE)-SalesCalc!$C$11+1,0),Data[Date],"&lt;"&amp;OFFSET(SalesCalc!$F$5,COUNTIF(SalesCalc!$E$6:$E$29,TRUE)+1,0)))</f>
        <v>981475.90000000014</v>
      </c>
      <c r="H37" s="2">
        <f ca="1">IF($C37="","",SUMIFS(Data[Value],Data[Account],$C37,Data[KAM],H$2,Data[Date],"&gt;="&amp;OFFSET(SalesCalc!$F$5,COUNTIF(SalesCalc!$E$6:$E$29,TRUE)-SalesCalc!$C$11+1,0),Data[Date],"&lt;"&amp;OFFSET(SalesCalc!$F$5,COUNTIF(SalesCalc!$E$6:$E$29,TRUE)+1,0)))</f>
        <v>279431.2</v>
      </c>
      <c r="I37" s="2">
        <f ca="1">IF($C37="","",SUMIFS(Data[Value],Data[Account],$C37,Data[KAM],I$2,Data[Date],"&gt;="&amp;OFFSET(SalesCalc!$F$5,COUNTIF(SalesCalc!$E$6:$E$29,TRUE)-SalesCalc!$C$11+1,0),Data[Date],"&lt;"&amp;OFFSET(SalesCalc!$F$5,COUNTIF(SalesCalc!$E$6:$E$29,TRUE)+1,0)))</f>
        <v>500475.30000000005</v>
      </c>
      <c r="J37" s="2">
        <f ca="1">IF($C37="","",SUMIFS(Data[Value],Data[Account],$C37,Data[KAM],J$2,Data[Date],"&gt;="&amp;OFFSET(SalesCalc!$F$5,COUNTIF(SalesCalc!$E$6:$E$29,TRUE)-SalesCalc!$C$11+1,0),Data[Date],"&lt;"&amp;OFFSET(SalesCalc!$F$5,COUNTIF(SalesCalc!$E$6:$E$29,TRUE)+1,0)))</f>
        <v>201569.4</v>
      </c>
      <c r="K37" s="2">
        <f ca="1">IF($C37="","",SUMIFS(Data[Value],Data[Account],$C37,Data[KAM],K$2,Data[Date],"&gt;="&amp;OFFSET(SalesCalc!$F$5,COUNTIF(SalesCalc!$E$6:$E$29,TRUE)-SalesCalc!$C$11+1,0),Data[Date],"&lt;"&amp;OFFSET(SalesCalc!$F$5,COUNTIF(SalesCalc!$E$6:$E$29,TRUE)+1,0)))</f>
        <v>0</v>
      </c>
      <c r="L37" s="2">
        <f ca="1">IF($C37="","",SUMIFS(Data[Value],Data[Account],$C37,Data[KAM],L$2,Data[Date],"&gt;="&amp;OFFSET(SalesCalc!$F$5,COUNTIF(SalesCalc!$E$6:$E$29,TRUE)-SalesCalc!$C$11+1,0),Data[Date],"&lt;"&amp;OFFSET(SalesCalc!$F$5,COUNTIF(SalesCalc!$E$6:$E$29,TRUE)+1,0)))</f>
        <v>0</v>
      </c>
    </row>
    <row r="38" spans="2:12" x14ac:dyDescent="0.25">
      <c r="B38" s="30">
        <f>OrdersByAcc!B40</f>
        <v>36</v>
      </c>
      <c r="C38" s="13" t="str">
        <f>OrdersByAcc!C40</f>
        <v>Randstad Technologies</v>
      </c>
      <c r="D38" s="14">
        <f>OrdersByAcc!D40</f>
        <v>44056</v>
      </c>
      <c r="E38" s="14" t="str" cm="1">
        <f t="array" ref="E38">IFERROR(INDEX(Data[KAM],MATCH(C38&amp;D38,INDEX(Data[Account]&amp;Data[Date],0),0)),"")</f>
        <v>Sofia</v>
      </c>
      <c r="G38" s="2">
        <f ca="1">IF($C38="","",SUMIFS(Data[Value],Data[Account],$C38,Data[Date],"&gt;="&amp;OFFSET(SalesCalc!$F$5,COUNTIF(SalesCalc!$E$6:$E$29,TRUE)-SalesCalc!$C$11+1,0),Data[Date],"&lt;"&amp;OFFSET(SalesCalc!$F$5,COUNTIF(SalesCalc!$E$6:$E$29,TRUE)+1,0)))</f>
        <v>278683.56</v>
      </c>
      <c r="H38" s="2">
        <f ca="1">IF($C38="","",SUMIFS(Data[Value],Data[Account],$C38,Data[KAM],H$2,Data[Date],"&gt;="&amp;OFFSET(SalesCalc!$F$5,COUNTIF(SalesCalc!$E$6:$E$29,TRUE)-SalesCalc!$C$11+1,0),Data[Date],"&lt;"&amp;OFFSET(SalesCalc!$F$5,COUNTIF(SalesCalc!$E$6:$E$29,TRUE)+1,0)))</f>
        <v>278683.56</v>
      </c>
      <c r="I38" s="2">
        <f ca="1">IF($C38="","",SUMIFS(Data[Value],Data[Account],$C38,Data[KAM],I$2,Data[Date],"&gt;="&amp;OFFSET(SalesCalc!$F$5,COUNTIF(SalesCalc!$E$6:$E$29,TRUE)-SalesCalc!$C$11+1,0),Data[Date],"&lt;"&amp;OFFSET(SalesCalc!$F$5,COUNTIF(SalesCalc!$E$6:$E$29,TRUE)+1,0)))</f>
        <v>0</v>
      </c>
      <c r="J38" s="2">
        <f ca="1">IF($C38="","",SUMIFS(Data[Value],Data[Account],$C38,Data[KAM],J$2,Data[Date],"&gt;="&amp;OFFSET(SalesCalc!$F$5,COUNTIF(SalesCalc!$E$6:$E$29,TRUE)-SalesCalc!$C$11+1,0),Data[Date],"&lt;"&amp;OFFSET(SalesCalc!$F$5,COUNTIF(SalesCalc!$E$6:$E$29,TRUE)+1,0)))</f>
        <v>0</v>
      </c>
      <c r="K38" s="2">
        <f ca="1">IF($C38="","",SUMIFS(Data[Value],Data[Account],$C38,Data[KAM],K$2,Data[Date],"&gt;="&amp;OFFSET(SalesCalc!$F$5,COUNTIF(SalesCalc!$E$6:$E$29,TRUE)-SalesCalc!$C$11+1,0),Data[Date],"&lt;"&amp;OFFSET(SalesCalc!$F$5,COUNTIF(SalesCalc!$E$6:$E$29,TRUE)+1,0)))</f>
        <v>0</v>
      </c>
      <c r="L38" s="2">
        <f ca="1">IF($C38="","",SUMIFS(Data[Value],Data[Account],$C38,Data[KAM],L$2,Data[Date],"&gt;="&amp;OFFSET(SalesCalc!$F$5,COUNTIF(SalesCalc!$E$6:$E$29,TRUE)-SalesCalc!$C$11+1,0),Data[Date],"&lt;"&amp;OFFSET(SalesCalc!$F$5,COUNTIF(SalesCalc!$E$6:$E$29,TRUE)+1,0)))</f>
        <v>0</v>
      </c>
    </row>
    <row r="39" spans="2:12" x14ac:dyDescent="0.25">
      <c r="B39" s="30">
        <f>OrdersByAcc!B41</f>
        <v>37</v>
      </c>
      <c r="C39" s="13" t="str">
        <f>OrdersByAcc!C41</f>
        <v>Linkedin</v>
      </c>
      <c r="D39" s="14">
        <f>OrdersByAcc!D41</f>
        <v>44056</v>
      </c>
      <c r="E39" s="14" t="str" cm="1">
        <f t="array" ref="E39">IFERROR(INDEX(Data[KAM],MATCH(C39&amp;D39,INDEX(Data[Account]&amp;Data[Date],0),0)),"")</f>
        <v>Sofia</v>
      </c>
      <c r="G39" s="2">
        <f ca="1">IF($C39="","",SUMIFS(Data[Value],Data[Account],$C39,Data[Date],"&gt;="&amp;OFFSET(SalesCalc!$F$5,COUNTIF(SalesCalc!$E$6:$E$29,TRUE)-SalesCalc!$C$11+1,0),Data[Date],"&lt;"&amp;OFFSET(SalesCalc!$F$5,COUNTIF(SalesCalc!$E$6:$E$29,TRUE)+1,0)))</f>
        <v>239733.8</v>
      </c>
      <c r="H39" s="2">
        <f ca="1">IF($C39="","",SUMIFS(Data[Value],Data[Account],$C39,Data[KAM],H$2,Data[Date],"&gt;="&amp;OFFSET(SalesCalc!$F$5,COUNTIF(SalesCalc!$E$6:$E$29,TRUE)-SalesCalc!$C$11+1,0),Data[Date],"&lt;"&amp;OFFSET(SalesCalc!$F$5,COUNTIF(SalesCalc!$E$6:$E$29,TRUE)+1,0)))</f>
        <v>239733.8</v>
      </c>
      <c r="I39" s="2">
        <f ca="1">IF($C39="","",SUMIFS(Data[Value],Data[Account],$C39,Data[KAM],I$2,Data[Date],"&gt;="&amp;OFFSET(SalesCalc!$F$5,COUNTIF(SalesCalc!$E$6:$E$29,TRUE)-SalesCalc!$C$11+1,0),Data[Date],"&lt;"&amp;OFFSET(SalesCalc!$F$5,COUNTIF(SalesCalc!$E$6:$E$29,TRUE)+1,0)))</f>
        <v>0</v>
      </c>
      <c r="J39" s="2">
        <f ca="1">IF($C39="","",SUMIFS(Data[Value],Data[Account],$C39,Data[KAM],J$2,Data[Date],"&gt;="&amp;OFFSET(SalesCalc!$F$5,COUNTIF(SalesCalc!$E$6:$E$29,TRUE)-SalesCalc!$C$11+1,0),Data[Date],"&lt;"&amp;OFFSET(SalesCalc!$F$5,COUNTIF(SalesCalc!$E$6:$E$29,TRUE)+1,0)))</f>
        <v>0</v>
      </c>
      <c r="K39" s="2">
        <f ca="1">IF($C39="","",SUMIFS(Data[Value],Data[Account],$C39,Data[KAM],K$2,Data[Date],"&gt;="&amp;OFFSET(SalesCalc!$F$5,COUNTIF(SalesCalc!$E$6:$E$29,TRUE)-SalesCalc!$C$11+1,0),Data[Date],"&lt;"&amp;OFFSET(SalesCalc!$F$5,COUNTIF(SalesCalc!$E$6:$E$29,TRUE)+1,0)))</f>
        <v>0</v>
      </c>
      <c r="L39" s="2">
        <f ca="1">IF($C39="","",SUMIFS(Data[Value],Data[Account],$C39,Data[KAM],L$2,Data[Date],"&gt;="&amp;OFFSET(SalesCalc!$F$5,COUNTIF(SalesCalc!$E$6:$E$29,TRUE)-SalesCalc!$C$11+1,0),Data[Date],"&lt;"&amp;OFFSET(SalesCalc!$F$5,COUNTIF(SalesCalc!$E$6:$E$29,TRUE)+1,0)))</f>
        <v>0</v>
      </c>
    </row>
    <row r="40" spans="2:12" x14ac:dyDescent="0.25">
      <c r="B40" s="30">
        <f>OrdersByAcc!B42</f>
        <v>38</v>
      </c>
      <c r="C40" s="13" t="str">
        <f>OrdersByAcc!C42</f>
        <v>Oracle America</v>
      </c>
      <c r="D40" s="14">
        <f>OrdersByAcc!D42</f>
        <v>44059</v>
      </c>
      <c r="E40" s="14" t="str" cm="1">
        <f t="array" ref="E40">IFERROR(INDEX(Data[KAM],MATCH(C40&amp;D40,INDEX(Data[Account]&amp;Data[Date],0),0)),"")</f>
        <v>Emma</v>
      </c>
      <c r="G40" s="2">
        <f ca="1">IF($C40="","",SUMIFS(Data[Value],Data[Account],$C40,Data[Date],"&gt;="&amp;OFFSET(SalesCalc!$F$5,COUNTIF(SalesCalc!$E$6:$E$29,TRUE)-SalesCalc!$C$11+1,0),Data[Date],"&lt;"&amp;OFFSET(SalesCalc!$F$5,COUNTIF(SalesCalc!$E$6:$E$29,TRUE)+1,0)))</f>
        <v>155204.9</v>
      </c>
      <c r="H40" s="2">
        <f ca="1">IF($C40="","",SUMIFS(Data[Value],Data[Account],$C40,Data[KAM],H$2,Data[Date],"&gt;="&amp;OFFSET(SalesCalc!$F$5,COUNTIF(SalesCalc!$E$6:$E$29,TRUE)-SalesCalc!$C$11+1,0),Data[Date],"&lt;"&amp;OFFSET(SalesCalc!$F$5,COUNTIF(SalesCalc!$E$6:$E$29,TRUE)+1,0)))</f>
        <v>0</v>
      </c>
      <c r="I40" s="2">
        <f ca="1">IF($C40="","",SUMIFS(Data[Value],Data[Account],$C40,Data[KAM],I$2,Data[Date],"&gt;="&amp;OFFSET(SalesCalc!$F$5,COUNTIF(SalesCalc!$E$6:$E$29,TRUE)-SalesCalc!$C$11+1,0),Data[Date],"&lt;"&amp;OFFSET(SalesCalc!$F$5,COUNTIF(SalesCalc!$E$6:$E$29,TRUE)+1,0)))</f>
        <v>0</v>
      </c>
      <c r="J40" s="2">
        <f ca="1">IF($C40="","",SUMIFS(Data[Value],Data[Account],$C40,Data[KAM],J$2,Data[Date],"&gt;="&amp;OFFSET(SalesCalc!$F$5,COUNTIF(SalesCalc!$E$6:$E$29,TRUE)-SalesCalc!$C$11+1,0),Data[Date],"&lt;"&amp;OFFSET(SalesCalc!$F$5,COUNTIF(SalesCalc!$E$6:$E$29,TRUE)+1,0)))</f>
        <v>88752.099999999991</v>
      </c>
      <c r="K40" s="2">
        <f ca="1">IF($C40="","",SUMIFS(Data[Value],Data[Account],$C40,Data[KAM],K$2,Data[Date],"&gt;="&amp;OFFSET(SalesCalc!$F$5,COUNTIF(SalesCalc!$E$6:$E$29,TRUE)-SalesCalc!$C$11+1,0),Data[Date],"&lt;"&amp;OFFSET(SalesCalc!$F$5,COUNTIF(SalesCalc!$E$6:$E$29,TRUE)+1,0)))</f>
        <v>0</v>
      </c>
      <c r="L40" s="2">
        <f ca="1">IF($C40="","",SUMIFS(Data[Value],Data[Account],$C40,Data[KAM],L$2,Data[Date],"&gt;="&amp;OFFSET(SalesCalc!$F$5,COUNTIF(SalesCalc!$E$6:$E$29,TRUE)-SalesCalc!$C$11+1,0),Data[Date],"&lt;"&amp;OFFSET(SalesCalc!$F$5,COUNTIF(SalesCalc!$E$6:$E$29,TRUE)+1,0)))</f>
        <v>0</v>
      </c>
    </row>
    <row r="41" spans="2:12" x14ac:dyDescent="0.25">
      <c r="B41" s="30">
        <f>OrdersByAcc!B43</f>
        <v>39</v>
      </c>
      <c r="C41" s="13" t="str">
        <f>OrdersByAcc!C43</f>
        <v>PwC Advisory Services</v>
      </c>
      <c r="D41" s="14">
        <f>OrdersByAcc!D43</f>
        <v>44070</v>
      </c>
      <c r="E41" s="14" t="str" cm="1">
        <f t="array" ref="E41">IFERROR(INDEX(Data[KAM],MATCH(C41&amp;D41,INDEX(Data[Account]&amp;Data[Date],0),0)),"")</f>
        <v>Sofia</v>
      </c>
      <c r="G41" s="2">
        <f ca="1">IF($C41="","",SUMIFS(Data[Value],Data[Account],$C41,Data[Date],"&gt;="&amp;OFFSET(SalesCalc!$F$5,COUNTIF(SalesCalc!$E$6:$E$29,TRUE)-SalesCalc!$C$11+1,0),Data[Date],"&lt;"&amp;OFFSET(SalesCalc!$F$5,COUNTIF(SalesCalc!$E$6:$E$29,TRUE)+1,0)))</f>
        <v>12188978.58</v>
      </c>
      <c r="H41" s="2">
        <f ca="1">IF($C41="","",SUMIFS(Data[Value],Data[Account],$C41,Data[KAM],H$2,Data[Date],"&gt;="&amp;OFFSET(SalesCalc!$F$5,COUNTIF(SalesCalc!$E$6:$E$29,TRUE)-SalesCalc!$C$11+1,0),Data[Date],"&lt;"&amp;OFFSET(SalesCalc!$F$5,COUNTIF(SalesCalc!$E$6:$E$29,TRUE)+1,0)))</f>
        <v>12188978.58</v>
      </c>
      <c r="I41" s="2">
        <f ca="1">IF($C41="","",SUMIFS(Data[Value],Data[Account],$C41,Data[KAM],I$2,Data[Date],"&gt;="&amp;OFFSET(SalesCalc!$F$5,COUNTIF(SalesCalc!$E$6:$E$29,TRUE)-SalesCalc!$C$11+1,0),Data[Date],"&lt;"&amp;OFFSET(SalesCalc!$F$5,COUNTIF(SalesCalc!$E$6:$E$29,TRUE)+1,0)))</f>
        <v>0</v>
      </c>
      <c r="J41" s="2">
        <f ca="1">IF($C41="","",SUMIFS(Data[Value],Data[Account],$C41,Data[KAM],J$2,Data[Date],"&gt;="&amp;OFFSET(SalesCalc!$F$5,COUNTIF(SalesCalc!$E$6:$E$29,TRUE)-SalesCalc!$C$11+1,0),Data[Date],"&lt;"&amp;OFFSET(SalesCalc!$F$5,COUNTIF(SalesCalc!$E$6:$E$29,TRUE)+1,0)))</f>
        <v>0</v>
      </c>
      <c r="K41" s="2">
        <f ca="1">IF($C41="","",SUMIFS(Data[Value],Data[Account],$C41,Data[KAM],K$2,Data[Date],"&gt;="&amp;OFFSET(SalesCalc!$F$5,COUNTIF(SalesCalc!$E$6:$E$29,TRUE)-SalesCalc!$C$11+1,0),Data[Date],"&lt;"&amp;OFFSET(SalesCalc!$F$5,COUNTIF(SalesCalc!$E$6:$E$29,TRUE)+1,0)))</f>
        <v>0</v>
      </c>
      <c r="L41" s="2">
        <f ca="1">IF($C41="","",SUMIFS(Data[Value],Data[Account],$C41,Data[KAM],L$2,Data[Date],"&gt;="&amp;OFFSET(SalesCalc!$F$5,COUNTIF(SalesCalc!$E$6:$E$29,TRUE)-SalesCalc!$C$11+1,0),Data[Date],"&lt;"&amp;OFFSET(SalesCalc!$F$5,COUNTIF(SalesCalc!$E$6:$E$29,TRUE)+1,0)))</f>
        <v>0</v>
      </c>
    </row>
    <row r="42" spans="2:12" x14ac:dyDescent="0.25">
      <c r="B42" s="30">
        <f>OrdersByAcc!B44</f>
        <v>40</v>
      </c>
      <c r="C42" s="13" t="str">
        <f>OrdersByAcc!C44</f>
        <v>Cummins</v>
      </c>
      <c r="D42" s="14">
        <f>OrdersByAcc!D44</f>
        <v>44071</v>
      </c>
      <c r="E42" s="14" t="str" cm="1">
        <f t="array" ref="E42">IFERROR(INDEX(Data[KAM],MATCH(C42&amp;D42,INDEX(Data[Account]&amp;Data[Date],0),0)),"")</f>
        <v>Emma</v>
      </c>
      <c r="G42" s="2">
        <f ca="1">IF($C42="","",SUMIFS(Data[Value],Data[Account],$C42,Data[Date],"&gt;="&amp;OFFSET(SalesCalc!$F$5,COUNTIF(SalesCalc!$E$6:$E$29,TRUE)-SalesCalc!$C$11+1,0),Data[Date],"&lt;"&amp;OFFSET(SalesCalc!$F$5,COUNTIF(SalesCalc!$E$6:$E$29,TRUE)+1,0)))</f>
        <v>0</v>
      </c>
      <c r="H42" s="2">
        <f ca="1">IF($C42="","",SUMIFS(Data[Value],Data[Account],$C42,Data[KAM],H$2,Data[Date],"&gt;="&amp;OFFSET(SalesCalc!$F$5,COUNTIF(SalesCalc!$E$6:$E$29,TRUE)-SalesCalc!$C$11+1,0),Data[Date],"&lt;"&amp;OFFSET(SalesCalc!$F$5,COUNTIF(SalesCalc!$E$6:$E$29,TRUE)+1,0)))</f>
        <v>0</v>
      </c>
      <c r="I42" s="2">
        <f ca="1">IF($C42="","",SUMIFS(Data[Value],Data[Account],$C42,Data[KAM],I$2,Data[Date],"&gt;="&amp;OFFSET(SalesCalc!$F$5,COUNTIF(SalesCalc!$E$6:$E$29,TRUE)-SalesCalc!$C$11+1,0),Data[Date],"&lt;"&amp;OFFSET(SalesCalc!$F$5,COUNTIF(SalesCalc!$E$6:$E$29,TRUE)+1,0)))</f>
        <v>0</v>
      </c>
      <c r="J42" s="2">
        <f ca="1">IF($C42="","",SUMIFS(Data[Value],Data[Account],$C42,Data[KAM],J$2,Data[Date],"&gt;="&amp;OFFSET(SalesCalc!$F$5,COUNTIF(SalesCalc!$E$6:$E$29,TRUE)-SalesCalc!$C$11+1,0),Data[Date],"&lt;"&amp;OFFSET(SalesCalc!$F$5,COUNTIF(SalesCalc!$E$6:$E$29,TRUE)+1,0)))</f>
        <v>0</v>
      </c>
      <c r="K42" s="2">
        <f ca="1">IF($C42="","",SUMIFS(Data[Value],Data[Account],$C42,Data[KAM],K$2,Data[Date],"&gt;="&amp;OFFSET(SalesCalc!$F$5,COUNTIF(SalesCalc!$E$6:$E$29,TRUE)-SalesCalc!$C$11+1,0),Data[Date],"&lt;"&amp;OFFSET(SalesCalc!$F$5,COUNTIF(SalesCalc!$E$6:$E$29,TRUE)+1,0)))</f>
        <v>0</v>
      </c>
      <c r="L42" s="2">
        <f ca="1">IF($C42="","",SUMIFS(Data[Value],Data[Account],$C42,Data[KAM],L$2,Data[Date],"&gt;="&amp;OFFSET(SalesCalc!$F$5,COUNTIF(SalesCalc!$E$6:$E$29,TRUE)-SalesCalc!$C$11+1,0),Data[Date],"&lt;"&amp;OFFSET(SalesCalc!$F$5,COUNTIF(SalesCalc!$E$6:$E$29,TRUE)+1,0)))</f>
        <v>0</v>
      </c>
    </row>
    <row r="43" spans="2:12" x14ac:dyDescent="0.25">
      <c r="B43" s="30">
        <f>OrdersByAcc!B45</f>
        <v>41</v>
      </c>
      <c r="C43" s="13" t="str">
        <f>OrdersByAcc!C45</f>
        <v>Uber Technologies</v>
      </c>
      <c r="D43" s="14">
        <f>OrdersByAcc!D45</f>
        <v>44072</v>
      </c>
      <c r="E43" s="14" t="str" cm="1">
        <f t="array" ref="E43">IFERROR(INDEX(Data[KAM],MATCH(C43&amp;D43,INDEX(Data[Account]&amp;Data[Date],0),0)),"")</f>
        <v>Emma</v>
      </c>
      <c r="G43" s="2">
        <f ca="1">IF($C43="","",SUMIFS(Data[Value],Data[Account],$C43,Data[Date],"&gt;="&amp;OFFSET(SalesCalc!$F$5,COUNTIF(SalesCalc!$E$6:$E$29,TRUE)-SalesCalc!$C$11+1,0),Data[Date],"&lt;"&amp;OFFSET(SalesCalc!$F$5,COUNTIF(SalesCalc!$E$6:$E$29,TRUE)+1,0)))</f>
        <v>1352641.7</v>
      </c>
      <c r="H43" s="2">
        <f ca="1">IF($C43="","",SUMIFS(Data[Value],Data[Account],$C43,Data[KAM],H$2,Data[Date],"&gt;="&amp;OFFSET(SalesCalc!$F$5,COUNTIF(SalesCalc!$E$6:$E$29,TRUE)-SalesCalc!$C$11+1,0),Data[Date],"&lt;"&amp;OFFSET(SalesCalc!$F$5,COUNTIF(SalesCalc!$E$6:$E$29,TRUE)+1,0)))</f>
        <v>0</v>
      </c>
      <c r="I43" s="2">
        <f ca="1">IF($C43="","",SUMIFS(Data[Value],Data[Account],$C43,Data[KAM],I$2,Data[Date],"&gt;="&amp;OFFSET(SalesCalc!$F$5,COUNTIF(SalesCalc!$E$6:$E$29,TRUE)-SalesCalc!$C$11+1,0),Data[Date],"&lt;"&amp;OFFSET(SalesCalc!$F$5,COUNTIF(SalesCalc!$E$6:$E$29,TRUE)+1,0)))</f>
        <v>718541.7</v>
      </c>
      <c r="J43" s="2">
        <f ca="1">IF($C43="","",SUMIFS(Data[Value],Data[Account],$C43,Data[KAM],J$2,Data[Date],"&gt;="&amp;OFFSET(SalesCalc!$F$5,COUNTIF(SalesCalc!$E$6:$E$29,TRUE)-SalesCalc!$C$11+1,0),Data[Date],"&lt;"&amp;OFFSET(SalesCalc!$F$5,COUNTIF(SalesCalc!$E$6:$E$29,TRUE)+1,0)))</f>
        <v>0</v>
      </c>
      <c r="K43" s="2">
        <f ca="1">IF($C43="","",SUMIFS(Data[Value],Data[Account],$C43,Data[KAM],K$2,Data[Date],"&gt;="&amp;OFFSET(SalesCalc!$F$5,COUNTIF(SalesCalc!$E$6:$E$29,TRUE)-SalesCalc!$C$11+1,0),Data[Date],"&lt;"&amp;OFFSET(SalesCalc!$F$5,COUNTIF(SalesCalc!$E$6:$E$29,TRUE)+1,0)))</f>
        <v>495356</v>
      </c>
      <c r="L43" s="2">
        <f ca="1">IF($C43="","",SUMIFS(Data[Value],Data[Account],$C43,Data[KAM],L$2,Data[Date],"&gt;="&amp;OFFSET(SalesCalc!$F$5,COUNTIF(SalesCalc!$E$6:$E$29,TRUE)-SalesCalc!$C$11+1,0),Data[Date],"&lt;"&amp;OFFSET(SalesCalc!$F$5,COUNTIF(SalesCalc!$E$6:$E$29,TRUE)+1,0)))</f>
        <v>138744</v>
      </c>
    </row>
    <row r="44" spans="2:12" x14ac:dyDescent="0.25">
      <c r="B44" s="30">
        <f>OrdersByAcc!B46</f>
        <v>42</v>
      </c>
      <c r="C44" s="13" t="str">
        <f>OrdersByAcc!C46</f>
        <v>Cgi Technologies And Solutions</v>
      </c>
      <c r="D44" s="14">
        <f>OrdersByAcc!D46</f>
        <v>44074</v>
      </c>
      <c r="E44" s="14" t="str" cm="1">
        <f t="array" ref="E44">IFERROR(INDEX(Data[KAM],MATCH(C44&amp;D44,INDEX(Data[Account]&amp;Data[Date],0),0)),"")</f>
        <v>Emma</v>
      </c>
      <c r="G44" s="2">
        <f ca="1">IF($C44="","",SUMIFS(Data[Value],Data[Account],$C44,Data[Date],"&gt;="&amp;OFFSET(SalesCalc!$F$5,COUNTIF(SalesCalc!$E$6:$E$29,TRUE)-SalesCalc!$C$11+1,0),Data[Date],"&lt;"&amp;OFFSET(SalesCalc!$F$5,COUNTIF(SalesCalc!$E$6:$E$29,TRUE)+1,0)))</f>
        <v>223150.47</v>
      </c>
      <c r="H44" s="2">
        <f ca="1">IF($C44="","",SUMIFS(Data[Value],Data[Account],$C44,Data[KAM],H$2,Data[Date],"&gt;="&amp;OFFSET(SalesCalc!$F$5,COUNTIF(SalesCalc!$E$6:$E$29,TRUE)-SalesCalc!$C$11+1,0),Data[Date],"&lt;"&amp;OFFSET(SalesCalc!$F$5,COUNTIF(SalesCalc!$E$6:$E$29,TRUE)+1,0)))</f>
        <v>223150.47</v>
      </c>
      <c r="I44" s="2">
        <f ca="1">IF($C44="","",SUMIFS(Data[Value],Data[Account],$C44,Data[KAM],I$2,Data[Date],"&gt;="&amp;OFFSET(SalesCalc!$F$5,COUNTIF(SalesCalc!$E$6:$E$29,TRUE)-SalesCalc!$C$11+1,0),Data[Date],"&lt;"&amp;OFFSET(SalesCalc!$F$5,COUNTIF(SalesCalc!$E$6:$E$29,TRUE)+1,0)))</f>
        <v>0</v>
      </c>
      <c r="J44" s="2">
        <f ca="1">IF($C44="","",SUMIFS(Data[Value],Data[Account],$C44,Data[KAM],J$2,Data[Date],"&gt;="&amp;OFFSET(SalesCalc!$F$5,COUNTIF(SalesCalc!$E$6:$E$29,TRUE)-SalesCalc!$C$11+1,0),Data[Date],"&lt;"&amp;OFFSET(SalesCalc!$F$5,COUNTIF(SalesCalc!$E$6:$E$29,TRUE)+1,0)))</f>
        <v>0</v>
      </c>
      <c r="K44" s="2">
        <f ca="1">IF($C44="","",SUMIFS(Data[Value],Data[Account],$C44,Data[KAM],K$2,Data[Date],"&gt;="&amp;OFFSET(SalesCalc!$F$5,COUNTIF(SalesCalc!$E$6:$E$29,TRUE)-SalesCalc!$C$11+1,0),Data[Date],"&lt;"&amp;OFFSET(SalesCalc!$F$5,COUNTIF(SalesCalc!$E$6:$E$29,TRUE)+1,0)))</f>
        <v>0</v>
      </c>
      <c r="L44" s="2">
        <f ca="1">IF($C44="","",SUMIFS(Data[Value],Data[Account],$C44,Data[KAM],L$2,Data[Date],"&gt;="&amp;OFFSET(SalesCalc!$F$5,COUNTIF(SalesCalc!$E$6:$E$29,TRUE)-SalesCalc!$C$11+1,0),Data[Date],"&lt;"&amp;OFFSET(SalesCalc!$F$5,COUNTIF(SalesCalc!$E$6:$E$29,TRUE)+1,0)))</f>
        <v>0</v>
      </c>
    </row>
    <row r="45" spans="2:12" x14ac:dyDescent="0.25">
      <c r="B45" s="30">
        <f>OrdersByAcc!B47</f>
        <v>43</v>
      </c>
      <c r="C45" s="13" t="str">
        <f>OrdersByAcc!C47</f>
        <v>Ebay</v>
      </c>
      <c r="D45" s="14">
        <f>OrdersByAcc!D47</f>
        <v>44074</v>
      </c>
      <c r="E45" s="14" t="str" cm="1">
        <f t="array" ref="E45">IFERROR(INDEX(Data[KAM],MATCH(C45&amp;D45,INDEX(Data[Account]&amp;Data[Date],0),0)),"")</f>
        <v>Emma</v>
      </c>
      <c r="G45" s="2">
        <f ca="1">IF($C45="","",SUMIFS(Data[Value],Data[Account],$C45,Data[Date],"&gt;="&amp;OFFSET(SalesCalc!$F$5,COUNTIF(SalesCalc!$E$6:$E$29,TRUE)-SalesCalc!$C$11+1,0),Data[Date],"&lt;"&amp;OFFSET(SalesCalc!$F$5,COUNTIF(SalesCalc!$E$6:$E$29,TRUE)+1,0)))</f>
        <v>22135</v>
      </c>
      <c r="H45" s="2">
        <f ca="1">IF($C45="","",SUMIFS(Data[Value],Data[Account],$C45,Data[KAM],H$2,Data[Date],"&gt;="&amp;OFFSET(SalesCalc!$F$5,COUNTIF(SalesCalc!$E$6:$E$29,TRUE)-SalesCalc!$C$11+1,0),Data[Date],"&lt;"&amp;OFFSET(SalesCalc!$F$5,COUNTIF(SalesCalc!$E$6:$E$29,TRUE)+1,0)))</f>
        <v>22135</v>
      </c>
      <c r="I45" s="2">
        <f ca="1">IF($C45="","",SUMIFS(Data[Value],Data[Account],$C45,Data[KAM],I$2,Data[Date],"&gt;="&amp;OFFSET(SalesCalc!$F$5,COUNTIF(SalesCalc!$E$6:$E$29,TRUE)-SalesCalc!$C$11+1,0),Data[Date],"&lt;"&amp;OFFSET(SalesCalc!$F$5,COUNTIF(SalesCalc!$E$6:$E$29,TRUE)+1,0)))</f>
        <v>0</v>
      </c>
      <c r="J45" s="2">
        <f ca="1">IF($C45="","",SUMIFS(Data[Value],Data[Account],$C45,Data[KAM],J$2,Data[Date],"&gt;="&amp;OFFSET(SalesCalc!$F$5,COUNTIF(SalesCalc!$E$6:$E$29,TRUE)-SalesCalc!$C$11+1,0),Data[Date],"&lt;"&amp;OFFSET(SalesCalc!$F$5,COUNTIF(SalesCalc!$E$6:$E$29,TRUE)+1,0)))</f>
        <v>0</v>
      </c>
      <c r="K45" s="2">
        <f ca="1">IF($C45="","",SUMIFS(Data[Value],Data[Account],$C45,Data[KAM],K$2,Data[Date],"&gt;="&amp;OFFSET(SalesCalc!$F$5,COUNTIF(SalesCalc!$E$6:$E$29,TRUE)-SalesCalc!$C$11+1,0),Data[Date],"&lt;"&amp;OFFSET(SalesCalc!$F$5,COUNTIF(SalesCalc!$E$6:$E$29,TRUE)+1,0)))</f>
        <v>0</v>
      </c>
      <c r="L45" s="2">
        <f ca="1">IF($C45="","",SUMIFS(Data[Value],Data[Account],$C45,Data[KAM],L$2,Data[Date],"&gt;="&amp;OFFSET(SalesCalc!$F$5,COUNTIF(SalesCalc!$E$6:$E$29,TRUE)-SalesCalc!$C$11+1,0),Data[Date],"&lt;"&amp;OFFSET(SalesCalc!$F$5,COUNTIF(SalesCalc!$E$6:$E$29,TRUE)+1,0)))</f>
        <v>0</v>
      </c>
    </row>
    <row r="46" spans="2:12" x14ac:dyDescent="0.25">
      <c r="B46" s="30">
        <f>OrdersByAcc!B48</f>
        <v>44</v>
      </c>
      <c r="C46" s="13" t="str">
        <f>OrdersByAcc!C48</f>
        <v>Virtusa</v>
      </c>
      <c r="D46" s="14">
        <f>OrdersByAcc!D48</f>
        <v>44074</v>
      </c>
      <c r="E46" s="14" t="str" cm="1">
        <f t="array" ref="E46">IFERROR(INDEX(Data[KAM],MATCH(C46&amp;D46,INDEX(Data[Account]&amp;Data[Date],0),0)),"")</f>
        <v>Peter</v>
      </c>
      <c r="G46" s="2">
        <f ca="1">IF($C46="","",SUMIFS(Data[Value],Data[Account],$C46,Data[Date],"&gt;="&amp;OFFSET(SalesCalc!$F$5,COUNTIF(SalesCalc!$E$6:$E$29,TRUE)-SalesCalc!$C$11+1,0),Data[Date],"&lt;"&amp;OFFSET(SalesCalc!$F$5,COUNTIF(SalesCalc!$E$6:$E$29,TRUE)+1,0)))</f>
        <v>0</v>
      </c>
      <c r="H46" s="2">
        <f ca="1">IF($C46="","",SUMIFS(Data[Value],Data[Account],$C46,Data[KAM],H$2,Data[Date],"&gt;="&amp;OFFSET(SalesCalc!$F$5,COUNTIF(SalesCalc!$E$6:$E$29,TRUE)-SalesCalc!$C$11+1,0),Data[Date],"&lt;"&amp;OFFSET(SalesCalc!$F$5,COUNTIF(SalesCalc!$E$6:$E$29,TRUE)+1,0)))</f>
        <v>0</v>
      </c>
      <c r="I46" s="2">
        <f ca="1">IF($C46="","",SUMIFS(Data[Value],Data[Account],$C46,Data[KAM],I$2,Data[Date],"&gt;="&amp;OFFSET(SalesCalc!$F$5,COUNTIF(SalesCalc!$E$6:$E$29,TRUE)-SalesCalc!$C$11+1,0),Data[Date],"&lt;"&amp;OFFSET(SalesCalc!$F$5,COUNTIF(SalesCalc!$E$6:$E$29,TRUE)+1,0)))</f>
        <v>0</v>
      </c>
      <c r="J46" s="2">
        <f ca="1">IF($C46="","",SUMIFS(Data[Value],Data[Account],$C46,Data[KAM],J$2,Data[Date],"&gt;="&amp;OFFSET(SalesCalc!$F$5,COUNTIF(SalesCalc!$E$6:$E$29,TRUE)-SalesCalc!$C$11+1,0),Data[Date],"&lt;"&amp;OFFSET(SalesCalc!$F$5,COUNTIF(SalesCalc!$E$6:$E$29,TRUE)+1,0)))</f>
        <v>0</v>
      </c>
      <c r="K46" s="2">
        <f ca="1">IF($C46="","",SUMIFS(Data[Value],Data[Account],$C46,Data[KAM],K$2,Data[Date],"&gt;="&amp;OFFSET(SalesCalc!$F$5,COUNTIF(SalesCalc!$E$6:$E$29,TRUE)-SalesCalc!$C$11+1,0),Data[Date],"&lt;"&amp;OFFSET(SalesCalc!$F$5,COUNTIF(SalesCalc!$E$6:$E$29,TRUE)+1,0)))</f>
        <v>0</v>
      </c>
      <c r="L46" s="2">
        <f ca="1">IF($C46="","",SUMIFS(Data[Value],Data[Account],$C46,Data[KAM],L$2,Data[Date],"&gt;="&amp;OFFSET(SalesCalc!$F$5,COUNTIF(SalesCalc!$E$6:$E$29,TRUE)-SalesCalc!$C$11+1,0),Data[Date],"&lt;"&amp;OFFSET(SalesCalc!$F$5,COUNTIF(SalesCalc!$E$6:$E$29,TRUE)+1,0)))</f>
        <v>0</v>
      </c>
    </row>
    <row r="47" spans="2:12" x14ac:dyDescent="0.25">
      <c r="B47" s="30">
        <f>OrdersByAcc!B49</f>
        <v>45</v>
      </c>
      <c r="C47" s="13" t="str">
        <f>OrdersByAcc!C49</f>
        <v>L&amp;T Technology Services</v>
      </c>
      <c r="D47" s="14">
        <f>OrdersByAcc!D49</f>
        <v>44074</v>
      </c>
      <c r="E47" s="14" t="str" cm="1">
        <f t="array" ref="E47">IFERROR(INDEX(Data[KAM],MATCH(C47&amp;D47,INDEX(Data[Account]&amp;Data[Date],0),0)),"")</f>
        <v>Emma</v>
      </c>
      <c r="G47" s="2">
        <f ca="1">IF($C47="","",SUMIFS(Data[Value],Data[Account],$C47,Data[Date],"&gt;="&amp;OFFSET(SalesCalc!$F$5,COUNTIF(SalesCalc!$E$6:$E$29,TRUE)-SalesCalc!$C$11+1,0),Data[Date],"&lt;"&amp;OFFSET(SalesCalc!$F$5,COUNTIF(SalesCalc!$E$6:$E$29,TRUE)+1,0)))</f>
        <v>520734.5</v>
      </c>
      <c r="H47" s="2">
        <f ca="1">IF($C47="","",SUMIFS(Data[Value],Data[Account],$C47,Data[KAM],H$2,Data[Date],"&gt;="&amp;OFFSET(SalesCalc!$F$5,COUNTIF(SalesCalc!$E$6:$E$29,TRUE)-SalesCalc!$C$11+1,0),Data[Date],"&lt;"&amp;OFFSET(SalesCalc!$F$5,COUNTIF(SalesCalc!$E$6:$E$29,TRUE)+1,0)))</f>
        <v>0</v>
      </c>
      <c r="I47" s="2">
        <f ca="1">IF($C47="","",SUMIFS(Data[Value],Data[Account],$C47,Data[KAM],I$2,Data[Date],"&gt;="&amp;OFFSET(SalesCalc!$F$5,COUNTIF(SalesCalc!$E$6:$E$29,TRUE)-SalesCalc!$C$11+1,0),Data[Date],"&lt;"&amp;OFFSET(SalesCalc!$F$5,COUNTIF(SalesCalc!$E$6:$E$29,TRUE)+1,0)))</f>
        <v>0</v>
      </c>
      <c r="J47" s="2">
        <f ca="1">IF($C47="","",SUMIFS(Data[Value],Data[Account],$C47,Data[KAM],J$2,Data[Date],"&gt;="&amp;OFFSET(SalesCalc!$F$5,COUNTIF(SalesCalc!$E$6:$E$29,TRUE)-SalesCalc!$C$11+1,0),Data[Date],"&lt;"&amp;OFFSET(SalesCalc!$F$5,COUNTIF(SalesCalc!$E$6:$E$29,TRUE)+1,0)))</f>
        <v>310352.40000000002</v>
      </c>
      <c r="K47" s="2">
        <f ca="1">IF($C47="","",SUMIFS(Data[Value],Data[Account],$C47,Data[KAM],K$2,Data[Date],"&gt;="&amp;OFFSET(SalesCalc!$F$5,COUNTIF(SalesCalc!$E$6:$E$29,TRUE)-SalesCalc!$C$11+1,0),Data[Date],"&lt;"&amp;OFFSET(SalesCalc!$F$5,COUNTIF(SalesCalc!$E$6:$E$29,TRUE)+1,0)))</f>
        <v>0</v>
      </c>
      <c r="L47" s="2">
        <f ca="1">IF($C47="","",SUMIFS(Data[Value],Data[Account],$C47,Data[KAM],L$2,Data[Date],"&gt;="&amp;OFFSET(SalesCalc!$F$5,COUNTIF(SalesCalc!$E$6:$E$29,TRUE)-SalesCalc!$C$11+1,0),Data[Date],"&lt;"&amp;OFFSET(SalesCalc!$F$5,COUNTIF(SalesCalc!$E$6:$E$29,TRUE)+1,0)))</f>
        <v>0</v>
      </c>
    </row>
    <row r="48" spans="2:12" x14ac:dyDescent="0.25">
      <c r="B48" s="30">
        <f>OrdersByAcc!B50</f>
        <v>46</v>
      </c>
      <c r="C48" s="13" t="str">
        <f>OrdersByAcc!C50</f>
        <v>Anthem</v>
      </c>
      <c r="D48" s="14">
        <f>OrdersByAcc!D50</f>
        <v>44074</v>
      </c>
      <c r="E48" s="14" t="str" cm="1">
        <f t="array" ref="E48">IFERROR(INDEX(Data[KAM],MATCH(C48&amp;D48,INDEX(Data[Account]&amp;Data[Date],0),0)),"")</f>
        <v>Emma</v>
      </c>
      <c r="G48" s="2">
        <f ca="1">IF($C48="","",SUMIFS(Data[Value],Data[Account],$C48,Data[Date],"&gt;="&amp;OFFSET(SalesCalc!$F$5,COUNTIF(SalesCalc!$E$6:$E$29,TRUE)-SalesCalc!$C$11+1,0),Data[Date],"&lt;"&amp;OFFSET(SalesCalc!$F$5,COUNTIF(SalesCalc!$E$6:$E$29,TRUE)+1,0)))</f>
        <v>52956</v>
      </c>
      <c r="H48" s="2">
        <f ca="1">IF($C48="","",SUMIFS(Data[Value],Data[Account],$C48,Data[KAM],H$2,Data[Date],"&gt;="&amp;OFFSET(SalesCalc!$F$5,COUNTIF(SalesCalc!$E$6:$E$29,TRUE)-SalesCalc!$C$11+1,0),Data[Date],"&lt;"&amp;OFFSET(SalesCalc!$F$5,COUNTIF(SalesCalc!$E$6:$E$29,TRUE)+1,0)))</f>
        <v>0</v>
      </c>
      <c r="I48" s="2">
        <f ca="1">IF($C48="","",SUMIFS(Data[Value],Data[Account],$C48,Data[KAM],I$2,Data[Date],"&gt;="&amp;OFFSET(SalesCalc!$F$5,COUNTIF(SalesCalc!$E$6:$E$29,TRUE)-SalesCalc!$C$11+1,0),Data[Date],"&lt;"&amp;OFFSET(SalesCalc!$F$5,COUNTIF(SalesCalc!$E$6:$E$29,TRUE)+1,0)))</f>
        <v>0</v>
      </c>
      <c r="J48" s="2">
        <f ca="1">IF($C48="","",SUMIFS(Data[Value],Data[Account],$C48,Data[KAM],J$2,Data[Date],"&gt;="&amp;OFFSET(SalesCalc!$F$5,COUNTIF(SalesCalc!$E$6:$E$29,TRUE)-SalesCalc!$C$11+1,0),Data[Date],"&lt;"&amp;OFFSET(SalesCalc!$F$5,COUNTIF(SalesCalc!$E$6:$E$29,TRUE)+1,0)))</f>
        <v>18873</v>
      </c>
      <c r="K48" s="2">
        <f ca="1">IF($C48="","",SUMIFS(Data[Value],Data[Account],$C48,Data[KAM],K$2,Data[Date],"&gt;="&amp;OFFSET(SalesCalc!$F$5,COUNTIF(SalesCalc!$E$6:$E$29,TRUE)-SalesCalc!$C$11+1,0),Data[Date],"&lt;"&amp;OFFSET(SalesCalc!$F$5,COUNTIF(SalesCalc!$E$6:$E$29,TRUE)+1,0)))</f>
        <v>0</v>
      </c>
      <c r="L48" s="2">
        <f ca="1">IF($C48="","",SUMIFS(Data[Value],Data[Account],$C48,Data[KAM],L$2,Data[Date],"&gt;="&amp;OFFSET(SalesCalc!$F$5,COUNTIF(SalesCalc!$E$6:$E$29,TRUE)-SalesCalc!$C$11+1,0),Data[Date],"&lt;"&amp;OFFSET(SalesCalc!$F$5,COUNTIF(SalesCalc!$E$6:$E$29,TRUE)+1,0)))</f>
        <v>0</v>
      </c>
    </row>
    <row r="49" spans="2:12" x14ac:dyDescent="0.25">
      <c r="B49" s="30">
        <f>OrdersByAcc!B51</f>
        <v>47</v>
      </c>
      <c r="C49" s="13" t="str">
        <f>OrdersByAcc!C51</f>
        <v>Intuit</v>
      </c>
      <c r="D49" s="14">
        <f>OrdersByAcc!D51</f>
        <v>44076</v>
      </c>
      <c r="E49" s="14" t="str" cm="1">
        <f t="array" ref="E49">IFERROR(INDEX(Data[KAM],MATCH(C49&amp;D49,INDEX(Data[Account]&amp;Data[Date],0),0)),"")</f>
        <v>Emma</v>
      </c>
      <c r="G49" s="2">
        <f ca="1">IF($C49="","",SUMIFS(Data[Value],Data[Account],$C49,Data[Date],"&gt;="&amp;OFFSET(SalesCalc!$F$5,COUNTIF(SalesCalc!$E$6:$E$29,TRUE)-SalesCalc!$C$11+1,0),Data[Date],"&lt;"&amp;OFFSET(SalesCalc!$F$5,COUNTIF(SalesCalc!$E$6:$E$29,TRUE)+1,0)))</f>
        <v>406834.64</v>
      </c>
      <c r="H49" s="2">
        <f ca="1">IF($C49="","",SUMIFS(Data[Value],Data[Account],$C49,Data[KAM],H$2,Data[Date],"&gt;="&amp;OFFSET(SalesCalc!$F$5,COUNTIF(SalesCalc!$E$6:$E$29,TRUE)-SalesCalc!$C$11+1,0),Data[Date],"&lt;"&amp;OFFSET(SalesCalc!$F$5,COUNTIF(SalesCalc!$E$6:$E$29,TRUE)+1,0)))</f>
        <v>406834.64</v>
      </c>
      <c r="I49" s="2">
        <f ca="1">IF($C49="","",SUMIFS(Data[Value],Data[Account],$C49,Data[KAM],I$2,Data[Date],"&gt;="&amp;OFFSET(SalesCalc!$F$5,COUNTIF(SalesCalc!$E$6:$E$29,TRUE)-SalesCalc!$C$11+1,0),Data[Date],"&lt;"&amp;OFFSET(SalesCalc!$F$5,COUNTIF(SalesCalc!$E$6:$E$29,TRUE)+1,0)))</f>
        <v>0</v>
      </c>
      <c r="J49" s="2">
        <f ca="1">IF($C49="","",SUMIFS(Data[Value],Data[Account],$C49,Data[KAM],J$2,Data[Date],"&gt;="&amp;OFFSET(SalesCalc!$F$5,COUNTIF(SalesCalc!$E$6:$E$29,TRUE)-SalesCalc!$C$11+1,0),Data[Date],"&lt;"&amp;OFFSET(SalesCalc!$F$5,COUNTIF(SalesCalc!$E$6:$E$29,TRUE)+1,0)))</f>
        <v>0</v>
      </c>
      <c r="K49" s="2">
        <f ca="1">IF($C49="","",SUMIFS(Data[Value],Data[Account],$C49,Data[KAM],K$2,Data[Date],"&gt;="&amp;OFFSET(SalesCalc!$F$5,COUNTIF(SalesCalc!$E$6:$E$29,TRUE)-SalesCalc!$C$11+1,0),Data[Date],"&lt;"&amp;OFFSET(SalesCalc!$F$5,COUNTIF(SalesCalc!$E$6:$E$29,TRUE)+1,0)))</f>
        <v>0</v>
      </c>
      <c r="L49" s="2">
        <f ca="1">IF($C49="","",SUMIFS(Data[Value],Data[Account],$C49,Data[KAM],L$2,Data[Date],"&gt;="&amp;OFFSET(SalesCalc!$F$5,COUNTIF(SalesCalc!$E$6:$E$29,TRUE)-SalesCalc!$C$11+1,0),Data[Date],"&lt;"&amp;OFFSET(SalesCalc!$F$5,COUNTIF(SalesCalc!$E$6:$E$29,TRUE)+1,0)))</f>
        <v>0</v>
      </c>
    </row>
    <row r="50" spans="2:12" x14ac:dyDescent="0.25">
      <c r="B50" s="30">
        <f>OrdersByAcc!B52</f>
        <v>48</v>
      </c>
      <c r="C50" s="13" t="str">
        <f>OrdersByAcc!C52</f>
        <v>Rivian Automotive</v>
      </c>
      <c r="D50" s="14">
        <f>OrdersByAcc!D52</f>
        <v>44076</v>
      </c>
      <c r="E50" s="14" t="str" cm="1">
        <f t="array" ref="E50">IFERROR(INDEX(Data[KAM],MATCH(C50&amp;D50,INDEX(Data[Account]&amp;Data[Date],0),0)),"")</f>
        <v>Emma</v>
      </c>
      <c r="G50" s="2">
        <f ca="1">IF($C50="","",SUMIFS(Data[Value],Data[Account],$C50,Data[Date],"&gt;="&amp;OFFSET(SalesCalc!$F$5,COUNTIF(SalesCalc!$E$6:$E$29,TRUE)-SalesCalc!$C$11+1,0),Data[Date],"&lt;"&amp;OFFSET(SalesCalc!$F$5,COUNTIF(SalesCalc!$E$6:$E$29,TRUE)+1,0)))</f>
        <v>43055.92</v>
      </c>
      <c r="H50" s="2">
        <f ca="1">IF($C50="","",SUMIFS(Data[Value],Data[Account],$C50,Data[KAM],H$2,Data[Date],"&gt;="&amp;OFFSET(SalesCalc!$F$5,COUNTIF(SalesCalc!$E$6:$E$29,TRUE)-SalesCalc!$C$11+1,0),Data[Date],"&lt;"&amp;OFFSET(SalesCalc!$F$5,COUNTIF(SalesCalc!$E$6:$E$29,TRUE)+1,0)))</f>
        <v>0</v>
      </c>
      <c r="I50" s="2">
        <f ca="1">IF($C50="","",SUMIFS(Data[Value],Data[Account],$C50,Data[KAM],I$2,Data[Date],"&gt;="&amp;OFFSET(SalesCalc!$F$5,COUNTIF(SalesCalc!$E$6:$E$29,TRUE)-SalesCalc!$C$11+1,0),Data[Date],"&lt;"&amp;OFFSET(SalesCalc!$F$5,COUNTIF(SalesCalc!$E$6:$E$29,TRUE)+1,0)))</f>
        <v>0</v>
      </c>
      <c r="J50" s="2">
        <f ca="1">IF($C50="","",SUMIFS(Data[Value],Data[Account],$C50,Data[KAM],J$2,Data[Date],"&gt;="&amp;OFFSET(SalesCalc!$F$5,COUNTIF(SalesCalc!$E$6:$E$29,TRUE)-SalesCalc!$C$11+1,0),Data[Date],"&lt;"&amp;OFFSET(SalesCalc!$F$5,COUNTIF(SalesCalc!$E$6:$E$29,TRUE)+1,0)))</f>
        <v>0</v>
      </c>
      <c r="K50" s="2">
        <f ca="1">IF($C50="","",SUMIFS(Data[Value],Data[Account],$C50,Data[KAM],K$2,Data[Date],"&gt;="&amp;OFFSET(SalesCalc!$F$5,COUNTIF(SalesCalc!$E$6:$E$29,TRUE)-SalesCalc!$C$11+1,0),Data[Date],"&lt;"&amp;OFFSET(SalesCalc!$F$5,COUNTIF(SalesCalc!$E$6:$E$29,TRUE)+1,0)))</f>
        <v>0</v>
      </c>
      <c r="L50" s="2">
        <f ca="1">IF($C50="","",SUMIFS(Data[Value],Data[Account],$C50,Data[KAM],L$2,Data[Date],"&gt;="&amp;OFFSET(SalesCalc!$F$5,COUNTIF(SalesCalc!$E$6:$E$29,TRUE)-SalesCalc!$C$11+1,0),Data[Date],"&lt;"&amp;OFFSET(SalesCalc!$F$5,COUNTIF(SalesCalc!$E$6:$E$29,TRUE)+1,0)))</f>
        <v>0</v>
      </c>
    </row>
    <row r="51" spans="2:12" x14ac:dyDescent="0.25">
      <c r="B51" s="30">
        <f>OrdersByAcc!B53</f>
        <v>49</v>
      </c>
      <c r="C51" s="13" t="str">
        <f>OrdersByAcc!C53</f>
        <v>General Motors Company</v>
      </c>
      <c r="D51" s="14">
        <f>OrdersByAcc!D53</f>
        <v>44077</v>
      </c>
      <c r="E51" s="14" t="str" cm="1">
        <f t="array" ref="E51">IFERROR(INDEX(Data[KAM],MATCH(C51&amp;D51,INDEX(Data[Account]&amp;Data[Date],0),0)),"")</f>
        <v>Sofia</v>
      </c>
      <c r="G51" s="2">
        <f ca="1">IF($C51="","",SUMIFS(Data[Value],Data[Account],$C51,Data[Date],"&gt;="&amp;OFFSET(SalesCalc!$F$5,COUNTIF(SalesCalc!$E$6:$E$29,TRUE)-SalesCalc!$C$11+1,0),Data[Date],"&lt;"&amp;OFFSET(SalesCalc!$F$5,COUNTIF(SalesCalc!$E$6:$E$29,TRUE)+1,0)))</f>
        <v>303188.15000000002</v>
      </c>
      <c r="H51" s="2">
        <f ca="1">IF($C51="","",SUMIFS(Data[Value],Data[Account],$C51,Data[KAM],H$2,Data[Date],"&gt;="&amp;OFFSET(SalesCalc!$F$5,COUNTIF(SalesCalc!$E$6:$E$29,TRUE)-SalesCalc!$C$11+1,0),Data[Date],"&lt;"&amp;OFFSET(SalesCalc!$F$5,COUNTIF(SalesCalc!$E$6:$E$29,TRUE)+1,0)))</f>
        <v>303188.15000000002</v>
      </c>
      <c r="I51" s="2">
        <f ca="1">IF($C51="","",SUMIFS(Data[Value],Data[Account],$C51,Data[KAM],I$2,Data[Date],"&gt;="&amp;OFFSET(SalesCalc!$F$5,COUNTIF(SalesCalc!$E$6:$E$29,TRUE)-SalesCalc!$C$11+1,0),Data[Date],"&lt;"&amp;OFFSET(SalesCalc!$F$5,COUNTIF(SalesCalc!$E$6:$E$29,TRUE)+1,0)))</f>
        <v>0</v>
      </c>
      <c r="J51" s="2">
        <f ca="1">IF($C51="","",SUMIFS(Data[Value],Data[Account],$C51,Data[KAM],J$2,Data[Date],"&gt;="&amp;OFFSET(SalesCalc!$F$5,COUNTIF(SalesCalc!$E$6:$E$29,TRUE)-SalesCalc!$C$11+1,0),Data[Date],"&lt;"&amp;OFFSET(SalesCalc!$F$5,COUNTIF(SalesCalc!$E$6:$E$29,TRUE)+1,0)))</f>
        <v>0</v>
      </c>
      <c r="K51" s="2">
        <f ca="1">IF($C51="","",SUMIFS(Data[Value],Data[Account],$C51,Data[KAM],K$2,Data[Date],"&gt;="&amp;OFFSET(SalesCalc!$F$5,COUNTIF(SalesCalc!$E$6:$E$29,TRUE)-SalesCalc!$C$11+1,0),Data[Date],"&lt;"&amp;OFFSET(SalesCalc!$F$5,COUNTIF(SalesCalc!$E$6:$E$29,TRUE)+1,0)))</f>
        <v>0</v>
      </c>
      <c r="L51" s="2">
        <f ca="1">IF($C51="","",SUMIFS(Data[Value],Data[Account],$C51,Data[KAM],L$2,Data[Date],"&gt;="&amp;OFFSET(SalesCalc!$F$5,COUNTIF(SalesCalc!$E$6:$E$29,TRUE)-SalesCalc!$C$11+1,0),Data[Date],"&lt;"&amp;OFFSET(SalesCalc!$F$5,COUNTIF(SalesCalc!$E$6:$E$29,TRUE)+1,0)))</f>
        <v>0</v>
      </c>
    </row>
    <row r="52" spans="2:12" x14ac:dyDescent="0.25">
      <c r="B52" s="30">
        <f>OrdersByAcc!B54</f>
        <v>50</v>
      </c>
      <c r="C52" s="13" t="str">
        <f>OrdersByAcc!C54</f>
        <v>Mckinsey &amp; Company United States</v>
      </c>
      <c r="D52" s="14">
        <f>OrdersByAcc!D54</f>
        <v>44077</v>
      </c>
      <c r="E52" s="14" t="str" cm="1">
        <f t="array" ref="E52">IFERROR(INDEX(Data[KAM],MATCH(C52&amp;D52,INDEX(Data[Account]&amp;Data[Date],0),0)),"")</f>
        <v>Sofia</v>
      </c>
      <c r="G52" s="2">
        <f ca="1">IF($C52="","",SUMIFS(Data[Value],Data[Account],$C52,Data[Date],"&gt;="&amp;OFFSET(SalesCalc!$F$5,COUNTIF(SalesCalc!$E$6:$E$29,TRUE)-SalesCalc!$C$11+1,0),Data[Date],"&lt;"&amp;OFFSET(SalesCalc!$F$5,COUNTIF(SalesCalc!$E$6:$E$29,TRUE)+1,0)))</f>
        <v>317684.18</v>
      </c>
      <c r="H52" s="2">
        <f ca="1">IF($C52="","",SUMIFS(Data[Value],Data[Account],$C52,Data[KAM],H$2,Data[Date],"&gt;="&amp;OFFSET(SalesCalc!$F$5,COUNTIF(SalesCalc!$E$6:$E$29,TRUE)-SalesCalc!$C$11+1,0),Data[Date],"&lt;"&amp;OFFSET(SalesCalc!$F$5,COUNTIF(SalesCalc!$E$6:$E$29,TRUE)+1,0)))</f>
        <v>234433.84</v>
      </c>
      <c r="I52" s="2">
        <f ca="1">IF($C52="","",SUMIFS(Data[Value],Data[Account],$C52,Data[KAM],I$2,Data[Date],"&gt;="&amp;OFFSET(SalesCalc!$F$5,COUNTIF(SalesCalc!$E$6:$E$29,TRUE)-SalesCalc!$C$11+1,0),Data[Date],"&lt;"&amp;OFFSET(SalesCalc!$F$5,COUNTIF(SalesCalc!$E$6:$E$29,TRUE)+1,0)))</f>
        <v>0</v>
      </c>
      <c r="J52" s="2">
        <f ca="1">IF($C52="","",SUMIFS(Data[Value],Data[Account],$C52,Data[KAM],J$2,Data[Date],"&gt;="&amp;OFFSET(SalesCalc!$F$5,COUNTIF(SalesCalc!$E$6:$E$29,TRUE)-SalesCalc!$C$11+1,0),Data[Date],"&lt;"&amp;OFFSET(SalesCalc!$F$5,COUNTIF(SalesCalc!$E$6:$E$29,TRUE)+1,0)))</f>
        <v>0</v>
      </c>
      <c r="K52" s="2">
        <f ca="1">IF($C52="","",SUMIFS(Data[Value],Data[Account],$C52,Data[KAM],K$2,Data[Date],"&gt;="&amp;OFFSET(SalesCalc!$F$5,COUNTIF(SalesCalc!$E$6:$E$29,TRUE)-SalesCalc!$C$11+1,0),Data[Date],"&lt;"&amp;OFFSET(SalesCalc!$F$5,COUNTIF(SalesCalc!$E$6:$E$29,TRUE)+1,0)))</f>
        <v>0</v>
      </c>
      <c r="L52" s="2">
        <f ca="1">IF($C52="","",SUMIFS(Data[Value],Data[Account],$C52,Data[KAM],L$2,Data[Date],"&gt;="&amp;OFFSET(SalesCalc!$F$5,COUNTIF(SalesCalc!$E$6:$E$29,TRUE)-SalesCalc!$C$11+1,0),Data[Date],"&lt;"&amp;OFFSET(SalesCalc!$F$5,COUNTIF(SalesCalc!$E$6:$E$29,TRUE)+1,0)))</f>
        <v>83250.34</v>
      </c>
    </row>
    <row r="53" spans="2:12" x14ac:dyDescent="0.25">
      <c r="B53" s="30">
        <f>OrdersByAcc!B55</f>
        <v>51</v>
      </c>
      <c r="C53" s="13" t="str">
        <f>OrdersByAcc!C55</f>
        <v>Adobe</v>
      </c>
      <c r="D53" s="14">
        <f>OrdersByAcc!D55</f>
        <v>44079</v>
      </c>
      <c r="E53" s="14" t="str" cm="1">
        <f t="array" ref="E53">IFERROR(INDEX(Data[KAM],MATCH(C53&amp;D53,INDEX(Data[Account]&amp;Data[Date],0),0)),"")</f>
        <v>Emma</v>
      </c>
      <c r="G53" s="2">
        <f ca="1">IF($C53="","",SUMIFS(Data[Value],Data[Account],$C53,Data[Date],"&gt;="&amp;OFFSET(SalesCalc!$F$5,COUNTIF(SalesCalc!$E$6:$E$29,TRUE)-SalesCalc!$C$11+1,0),Data[Date],"&lt;"&amp;OFFSET(SalesCalc!$F$5,COUNTIF(SalesCalc!$E$6:$E$29,TRUE)+1,0)))</f>
        <v>217288.3</v>
      </c>
      <c r="H53" s="2">
        <f ca="1">IF($C53="","",SUMIFS(Data[Value],Data[Account],$C53,Data[KAM],H$2,Data[Date],"&gt;="&amp;OFFSET(SalesCalc!$F$5,COUNTIF(SalesCalc!$E$6:$E$29,TRUE)-SalesCalc!$C$11+1,0),Data[Date],"&lt;"&amp;OFFSET(SalesCalc!$F$5,COUNTIF(SalesCalc!$E$6:$E$29,TRUE)+1,0)))</f>
        <v>0</v>
      </c>
      <c r="I53" s="2">
        <f ca="1">IF($C53="","",SUMIFS(Data[Value],Data[Account],$C53,Data[KAM],I$2,Data[Date],"&gt;="&amp;OFFSET(SalesCalc!$F$5,COUNTIF(SalesCalc!$E$6:$E$29,TRUE)-SalesCalc!$C$11+1,0),Data[Date],"&lt;"&amp;OFFSET(SalesCalc!$F$5,COUNTIF(SalesCalc!$E$6:$E$29,TRUE)+1,0)))</f>
        <v>0</v>
      </c>
      <c r="J53" s="2">
        <f ca="1">IF($C53="","",SUMIFS(Data[Value],Data[Account],$C53,Data[KAM],J$2,Data[Date],"&gt;="&amp;OFFSET(SalesCalc!$F$5,COUNTIF(SalesCalc!$E$6:$E$29,TRUE)-SalesCalc!$C$11+1,0),Data[Date],"&lt;"&amp;OFFSET(SalesCalc!$F$5,COUNTIF(SalesCalc!$E$6:$E$29,TRUE)+1,0)))</f>
        <v>109055.8</v>
      </c>
      <c r="K53" s="2">
        <f ca="1">IF($C53="","",SUMIFS(Data[Value],Data[Account],$C53,Data[KAM],K$2,Data[Date],"&gt;="&amp;OFFSET(SalesCalc!$F$5,COUNTIF(SalesCalc!$E$6:$E$29,TRUE)-SalesCalc!$C$11+1,0),Data[Date],"&lt;"&amp;OFFSET(SalesCalc!$F$5,COUNTIF(SalesCalc!$E$6:$E$29,TRUE)+1,0)))</f>
        <v>0</v>
      </c>
      <c r="L53" s="2">
        <f ca="1">IF($C53="","",SUMIFS(Data[Value],Data[Account],$C53,Data[KAM],L$2,Data[Date],"&gt;="&amp;OFFSET(SalesCalc!$F$5,COUNTIF(SalesCalc!$E$6:$E$29,TRUE)-SalesCalc!$C$11+1,0),Data[Date],"&lt;"&amp;OFFSET(SalesCalc!$F$5,COUNTIF(SalesCalc!$E$6:$E$29,TRUE)+1,0)))</f>
        <v>0</v>
      </c>
    </row>
    <row r="54" spans="2:12" x14ac:dyDescent="0.25">
      <c r="B54" s="30">
        <f>OrdersByAcc!B56</f>
        <v>52</v>
      </c>
      <c r="C54" s="13" t="str">
        <f>OrdersByAcc!C56</f>
        <v>Amazon Development Center</v>
      </c>
      <c r="D54" s="14">
        <f>OrdersByAcc!D56</f>
        <v>44085</v>
      </c>
      <c r="E54" s="14" t="str" cm="1">
        <f t="array" ref="E54">IFERROR(INDEX(Data[KAM],MATCH(C54&amp;D54,INDEX(Data[Account]&amp;Data[Date],0),0)),"")</f>
        <v>Emma</v>
      </c>
      <c r="G54" s="2">
        <f ca="1">IF($C54="","",SUMIFS(Data[Value],Data[Account],$C54,Data[Date],"&gt;="&amp;OFFSET(SalesCalc!$F$5,COUNTIF(SalesCalc!$E$6:$E$29,TRUE)-SalesCalc!$C$11+1,0),Data[Date],"&lt;"&amp;OFFSET(SalesCalc!$F$5,COUNTIF(SalesCalc!$E$6:$E$29,TRUE)+1,0)))</f>
        <v>272268.51</v>
      </c>
      <c r="H54" s="2">
        <f ca="1">IF($C54="","",SUMIFS(Data[Value],Data[Account],$C54,Data[KAM],H$2,Data[Date],"&gt;="&amp;OFFSET(SalesCalc!$F$5,COUNTIF(SalesCalc!$E$6:$E$29,TRUE)-SalesCalc!$C$11+1,0),Data[Date],"&lt;"&amp;OFFSET(SalesCalc!$F$5,COUNTIF(SalesCalc!$E$6:$E$29,TRUE)+1,0)))</f>
        <v>272268.51</v>
      </c>
      <c r="I54" s="2">
        <f ca="1">IF($C54="","",SUMIFS(Data[Value],Data[Account],$C54,Data[KAM],I$2,Data[Date],"&gt;="&amp;OFFSET(SalesCalc!$F$5,COUNTIF(SalesCalc!$E$6:$E$29,TRUE)-SalesCalc!$C$11+1,0),Data[Date],"&lt;"&amp;OFFSET(SalesCalc!$F$5,COUNTIF(SalesCalc!$E$6:$E$29,TRUE)+1,0)))</f>
        <v>0</v>
      </c>
      <c r="J54" s="2">
        <f ca="1">IF($C54="","",SUMIFS(Data[Value],Data[Account],$C54,Data[KAM],J$2,Data[Date],"&gt;="&amp;OFFSET(SalesCalc!$F$5,COUNTIF(SalesCalc!$E$6:$E$29,TRUE)-SalesCalc!$C$11+1,0),Data[Date],"&lt;"&amp;OFFSET(SalesCalc!$F$5,COUNTIF(SalesCalc!$E$6:$E$29,TRUE)+1,0)))</f>
        <v>0</v>
      </c>
      <c r="K54" s="2">
        <f ca="1">IF($C54="","",SUMIFS(Data[Value],Data[Account],$C54,Data[KAM],K$2,Data[Date],"&gt;="&amp;OFFSET(SalesCalc!$F$5,COUNTIF(SalesCalc!$E$6:$E$29,TRUE)-SalesCalc!$C$11+1,0),Data[Date],"&lt;"&amp;OFFSET(SalesCalc!$F$5,COUNTIF(SalesCalc!$E$6:$E$29,TRUE)+1,0)))</f>
        <v>0</v>
      </c>
      <c r="L54" s="2">
        <f ca="1">IF($C54="","",SUMIFS(Data[Value],Data[Account],$C54,Data[KAM],L$2,Data[Date],"&gt;="&amp;OFFSET(SalesCalc!$F$5,COUNTIF(SalesCalc!$E$6:$E$29,TRUE)-SalesCalc!$C$11+1,0),Data[Date],"&lt;"&amp;OFFSET(SalesCalc!$F$5,COUNTIF(SalesCalc!$E$6:$E$29,TRUE)+1,0)))</f>
        <v>0</v>
      </c>
    </row>
    <row r="55" spans="2:12" x14ac:dyDescent="0.25">
      <c r="B55" s="30">
        <f>OrdersByAcc!B57</f>
        <v>53</v>
      </c>
      <c r="C55" s="13" t="str">
        <f>OrdersByAcc!C57</f>
        <v>Blackrock Financial Management</v>
      </c>
      <c r="D55" s="14">
        <f>OrdersByAcc!D57</f>
        <v>44085</v>
      </c>
      <c r="E55" s="14" t="str" cm="1">
        <f t="array" ref="E55">IFERROR(INDEX(Data[KAM],MATCH(C55&amp;D55,INDEX(Data[Account]&amp;Data[Date],0),0)),"")</f>
        <v>Emma</v>
      </c>
      <c r="G55" s="2">
        <f ca="1">IF($C55="","",SUMIFS(Data[Value],Data[Account],$C55,Data[Date],"&gt;="&amp;OFFSET(SalesCalc!$F$5,COUNTIF(SalesCalc!$E$6:$E$29,TRUE)-SalesCalc!$C$11+1,0),Data[Date],"&lt;"&amp;OFFSET(SalesCalc!$F$5,COUNTIF(SalesCalc!$E$6:$E$29,TRUE)+1,0)))</f>
        <v>114869</v>
      </c>
      <c r="H55" s="2">
        <f ca="1">IF($C55="","",SUMIFS(Data[Value],Data[Account],$C55,Data[KAM],H$2,Data[Date],"&gt;="&amp;OFFSET(SalesCalc!$F$5,COUNTIF(SalesCalc!$E$6:$E$29,TRUE)-SalesCalc!$C$11+1,0),Data[Date],"&lt;"&amp;OFFSET(SalesCalc!$F$5,COUNTIF(SalesCalc!$E$6:$E$29,TRUE)+1,0)))</f>
        <v>114869</v>
      </c>
      <c r="I55" s="2">
        <f ca="1">IF($C55="","",SUMIFS(Data[Value],Data[Account],$C55,Data[KAM],I$2,Data[Date],"&gt;="&amp;OFFSET(SalesCalc!$F$5,COUNTIF(SalesCalc!$E$6:$E$29,TRUE)-SalesCalc!$C$11+1,0),Data[Date],"&lt;"&amp;OFFSET(SalesCalc!$F$5,COUNTIF(SalesCalc!$E$6:$E$29,TRUE)+1,0)))</f>
        <v>0</v>
      </c>
      <c r="J55" s="2">
        <f ca="1">IF($C55="","",SUMIFS(Data[Value],Data[Account],$C55,Data[KAM],J$2,Data[Date],"&gt;="&amp;OFFSET(SalesCalc!$F$5,COUNTIF(SalesCalc!$E$6:$E$29,TRUE)-SalesCalc!$C$11+1,0),Data[Date],"&lt;"&amp;OFFSET(SalesCalc!$F$5,COUNTIF(SalesCalc!$E$6:$E$29,TRUE)+1,0)))</f>
        <v>0</v>
      </c>
      <c r="K55" s="2">
        <f ca="1">IF($C55="","",SUMIFS(Data[Value],Data[Account],$C55,Data[KAM],K$2,Data[Date],"&gt;="&amp;OFFSET(SalesCalc!$F$5,COUNTIF(SalesCalc!$E$6:$E$29,TRUE)-SalesCalc!$C$11+1,0),Data[Date],"&lt;"&amp;OFFSET(SalesCalc!$F$5,COUNTIF(SalesCalc!$E$6:$E$29,TRUE)+1,0)))</f>
        <v>0</v>
      </c>
      <c r="L55" s="2">
        <f ca="1">IF($C55="","",SUMIFS(Data[Value],Data[Account],$C55,Data[KAM],L$2,Data[Date],"&gt;="&amp;OFFSET(SalesCalc!$F$5,COUNTIF(SalesCalc!$E$6:$E$29,TRUE)-SalesCalc!$C$11+1,0),Data[Date],"&lt;"&amp;OFFSET(SalesCalc!$F$5,COUNTIF(SalesCalc!$E$6:$E$29,TRUE)+1,0)))</f>
        <v>0</v>
      </c>
    </row>
    <row r="56" spans="2:12" x14ac:dyDescent="0.25">
      <c r="B56" s="30">
        <f>OrdersByAcc!B58</f>
        <v>54</v>
      </c>
      <c r="C56" s="13" t="str">
        <f>OrdersByAcc!C58</f>
        <v>Synechron</v>
      </c>
      <c r="D56" s="14">
        <f>OrdersByAcc!D58</f>
        <v>44085</v>
      </c>
      <c r="E56" s="14" t="str" cm="1">
        <f t="array" ref="E56">IFERROR(INDEX(Data[KAM],MATCH(C56&amp;D56,INDEX(Data[Account]&amp;Data[Date],0),0)),"")</f>
        <v>Emma</v>
      </c>
      <c r="G56" s="2">
        <f ca="1">IF($C56="","",SUMIFS(Data[Value],Data[Account],$C56,Data[Date],"&gt;="&amp;OFFSET(SalesCalc!$F$5,COUNTIF(SalesCalc!$E$6:$E$29,TRUE)-SalesCalc!$C$11+1,0),Data[Date],"&lt;"&amp;OFFSET(SalesCalc!$F$5,COUNTIF(SalesCalc!$E$6:$E$29,TRUE)+1,0)))</f>
        <v>0</v>
      </c>
      <c r="H56" s="2">
        <f ca="1">IF($C56="","",SUMIFS(Data[Value],Data[Account],$C56,Data[KAM],H$2,Data[Date],"&gt;="&amp;OFFSET(SalesCalc!$F$5,COUNTIF(SalesCalc!$E$6:$E$29,TRUE)-SalesCalc!$C$11+1,0),Data[Date],"&lt;"&amp;OFFSET(SalesCalc!$F$5,COUNTIF(SalesCalc!$E$6:$E$29,TRUE)+1,0)))</f>
        <v>0</v>
      </c>
      <c r="I56" s="2">
        <f ca="1">IF($C56="","",SUMIFS(Data[Value],Data[Account],$C56,Data[KAM],I$2,Data[Date],"&gt;="&amp;OFFSET(SalesCalc!$F$5,COUNTIF(SalesCalc!$E$6:$E$29,TRUE)-SalesCalc!$C$11+1,0),Data[Date],"&lt;"&amp;OFFSET(SalesCalc!$F$5,COUNTIF(SalesCalc!$E$6:$E$29,TRUE)+1,0)))</f>
        <v>0</v>
      </c>
      <c r="J56" s="2">
        <f ca="1">IF($C56="","",SUMIFS(Data[Value],Data[Account],$C56,Data[KAM],J$2,Data[Date],"&gt;="&amp;OFFSET(SalesCalc!$F$5,COUNTIF(SalesCalc!$E$6:$E$29,TRUE)-SalesCalc!$C$11+1,0),Data[Date],"&lt;"&amp;OFFSET(SalesCalc!$F$5,COUNTIF(SalesCalc!$E$6:$E$29,TRUE)+1,0)))</f>
        <v>0</v>
      </c>
      <c r="K56" s="2">
        <f ca="1">IF($C56="","",SUMIFS(Data[Value],Data[Account],$C56,Data[KAM],K$2,Data[Date],"&gt;="&amp;OFFSET(SalesCalc!$F$5,COUNTIF(SalesCalc!$E$6:$E$29,TRUE)-SalesCalc!$C$11+1,0),Data[Date],"&lt;"&amp;OFFSET(SalesCalc!$F$5,COUNTIF(SalesCalc!$E$6:$E$29,TRUE)+1,0)))</f>
        <v>0</v>
      </c>
      <c r="L56" s="2">
        <f ca="1">IF($C56="","",SUMIFS(Data[Value],Data[Account],$C56,Data[KAM],L$2,Data[Date],"&gt;="&amp;OFFSET(SalesCalc!$F$5,COUNTIF(SalesCalc!$E$6:$E$29,TRUE)-SalesCalc!$C$11+1,0),Data[Date],"&lt;"&amp;OFFSET(SalesCalc!$F$5,COUNTIF(SalesCalc!$E$6:$E$29,TRUE)+1,0)))</f>
        <v>0</v>
      </c>
    </row>
    <row r="57" spans="2:12" x14ac:dyDescent="0.25">
      <c r="B57" s="30">
        <f>OrdersByAcc!B59</f>
        <v>55</v>
      </c>
      <c r="C57" s="13" t="str">
        <f>OrdersByAcc!C59</f>
        <v>Goldman Sachs Services</v>
      </c>
      <c r="D57" s="14">
        <f>OrdersByAcc!D59</f>
        <v>44086</v>
      </c>
      <c r="E57" s="14" t="str" cm="1">
        <f t="array" ref="E57">IFERROR(INDEX(Data[KAM],MATCH(C57&amp;D57,INDEX(Data[Account]&amp;Data[Date],0),0)),"")</f>
        <v>Emma</v>
      </c>
      <c r="G57" s="2">
        <f ca="1">IF($C57="","",SUMIFS(Data[Value],Data[Account],$C57,Data[Date],"&gt;="&amp;OFFSET(SalesCalc!$F$5,COUNTIF(SalesCalc!$E$6:$E$29,TRUE)-SalesCalc!$C$11+1,0),Data[Date],"&lt;"&amp;OFFSET(SalesCalc!$F$5,COUNTIF(SalesCalc!$E$6:$E$29,TRUE)+1,0)))</f>
        <v>0</v>
      </c>
      <c r="H57" s="2">
        <f ca="1">IF($C57="","",SUMIFS(Data[Value],Data[Account],$C57,Data[KAM],H$2,Data[Date],"&gt;="&amp;OFFSET(SalesCalc!$F$5,COUNTIF(SalesCalc!$E$6:$E$29,TRUE)-SalesCalc!$C$11+1,0),Data[Date],"&lt;"&amp;OFFSET(SalesCalc!$F$5,COUNTIF(SalesCalc!$E$6:$E$29,TRUE)+1,0)))</f>
        <v>0</v>
      </c>
      <c r="I57" s="2">
        <f ca="1">IF($C57="","",SUMIFS(Data[Value],Data[Account],$C57,Data[KAM],I$2,Data[Date],"&gt;="&amp;OFFSET(SalesCalc!$F$5,COUNTIF(SalesCalc!$E$6:$E$29,TRUE)-SalesCalc!$C$11+1,0),Data[Date],"&lt;"&amp;OFFSET(SalesCalc!$F$5,COUNTIF(SalesCalc!$E$6:$E$29,TRUE)+1,0)))</f>
        <v>0</v>
      </c>
      <c r="J57" s="2">
        <f ca="1">IF($C57="","",SUMIFS(Data[Value],Data[Account],$C57,Data[KAM],J$2,Data[Date],"&gt;="&amp;OFFSET(SalesCalc!$F$5,COUNTIF(SalesCalc!$E$6:$E$29,TRUE)-SalesCalc!$C$11+1,0),Data[Date],"&lt;"&amp;OFFSET(SalesCalc!$F$5,COUNTIF(SalesCalc!$E$6:$E$29,TRUE)+1,0)))</f>
        <v>0</v>
      </c>
      <c r="K57" s="2">
        <f ca="1">IF($C57="","",SUMIFS(Data[Value],Data[Account],$C57,Data[KAM],K$2,Data[Date],"&gt;="&amp;OFFSET(SalesCalc!$F$5,COUNTIF(SalesCalc!$E$6:$E$29,TRUE)-SalesCalc!$C$11+1,0),Data[Date],"&lt;"&amp;OFFSET(SalesCalc!$F$5,COUNTIF(SalesCalc!$E$6:$E$29,TRUE)+1,0)))</f>
        <v>0</v>
      </c>
      <c r="L57" s="2">
        <f ca="1">IF($C57="","",SUMIFS(Data[Value],Data[Account],$C57,Data[KAM],L$2,Data[Date],"&gt;="&amp;OFFSET(SalesCalc!$F$5,COUNTIF(SalesCalc!$E$6:$E$29,TRUE)-SalesCalc!$C$11+1,0),Data[Date],"&lt;"&amp;OFFSET(SalesCalc!$F$5,COUNTIF(SalesCalc!$E$6:$E$29,TRUE)+1,0)))</f>
        <v>0</v>
      </c>
    </row>
    <row r="58" spans="2:12" x14ac:dyDescent="0.25">
      <c r="B58" s="30">
        <f>OrdersByAcc!B60</f>
        <v>56</v>
      </c>
      <c r="C58" s="13" t="str">
        <f>OrdersByAcc!C60</f>
        <v>PwC</v>
      </c>
      <c r="D58" s="14">
        <f>OrdersByAcc!D60</f>
        <v>44098</v>
      </c>
      <c r="E58" s="14" t="str" cm="1">
        <f t="array" ref="E58">IFERROR(INDEX(Data[KAM],MATCH(C58&amp;D58,INDEX(Data[Account]&amp;Data[Date],0),0)),"")</f>
        <v>Emma</v>
      </c>
      <c r="G58" s="2">
        <f ca="1">IF($C58="","",SUMIFS(Data[Value],Data[Account],$C58,Data[Date],"&gt;="&amp;OFFSET(SalesCalc!$F$5,COUNTIF(SalesCalc!$E$6:$E$29,TRUE)-SalesCalc!$C$11+1,0),Data[Date],"&lt;"&amp;OFFSET(SalesCalc!$F$5,COUNTIF(SalesCalc!$E$6:$E$29,TRUE)+1,0)))</f>
        <v>159923</v>
      </c>
      <c r="H58" s="2">
        <f ca="1">IF($C58="","",SUMIFS(Data[Value],Data[Account],$C58,Data[KAM],H$2,Data[Date],"&gt;="&amp;OFFSET(SalesCalc!$F$5,COUNTIF(SalesCalc!$E$6:$E$29,TRUE)-SalesCalc!$C$11+1,0),Data[Date],"&lt;"&amp;OFFSET(SalesCalc!$F$5,COUNTIF(SalesCalc!$E$6:$E$29,TRUE)+1,0)))</f>
        <v>0</v>
      </c>
      <c r="I58" s="2">
        <f ca="1">IF($C58="","",SUMIFS(Data[Value],Data[Account],$C58,Data[KAM],I$2,Data[Date],"&gt;="&amp;OFFSET(SalesCalc!$F$5,COUNTIF(SalesCalc!$E$6:$E$29,TRUE)-SalesCalc!$C$11+1,0),Data[Date],"&lt;"&amp;OFFSET(SalesCalc!$F$5,COUNTIF(SalesCalc!$E$6:$E$29,TRUE)+1,0)))</f>
        <v>92323</v>
      </c>
      <c r="J58" s="2">
        <f ca="1">IF($C58="","",SUMIFS(Data[Value],Data[Account],$C58,Data[KAM],J$2,Data[Date],"&gt;="&amp;OFFSET(SalesCalc!$F$5,COUNTIF(SalesCalc!$E$6:$E$29,TRUE)-SalesCalc!$C$11+1,0),Data[Date],"&lt;"&amp;OFFSET(SalesCalc!$F$5,COUNTIF(SalesCalc!$E$6:$E$29,TRUE)+1,0)))</f>
        <v>67600</v>
      </c>
      <c r="K58" s="2">
        <f ca="1">IF($C58="","",SUMIFS(Data[Value],Data[Account],$C58,Data[KAM],K$2,Data[Date],"&gt;="&amp;OFFSET(SalesCalc!$F$5,COUNTIF(SalesCalc!$E$6:$E$29,TRUE)-SalesCalc!$C$11+1,0),Data[Date],"&lt;"&amp;OFFSET(SalesCalc!$F$5,COUNTIF(SalesCalc!$E$6:$E$29,TRUE)+1,0)))</f>
        <v>0</v>
      </c>
      <c r="L58" s="2">
        <f ca="1">IF($C58="","",SUMIFS(Data[Value],Data[Account],$C58,Data[KAM],L$2,Data[Date],"&gt;="&amp;OFFSET(SalesCalc!$F$5,COUNTIF(SalesCalc!$E$6:$E$29,TRUE)-SalesCalc!$C$11+1,0),Data[Date],"&lt;"&amp;OFFSET(SalesCalc!$F$5,COUNTIF(SalesCalc!$E$6:$E$29,TRUE)+1,0)))</f>
        <v>0</v>
      </c>
    </row>
    <row r="59" spans="2:12" x14ac:dyDescent="0.25">
      <c r="B59" s="30">
        <f>OrdersByAcc!B61</f>
        <v>57</v>
      </c>
      <c r="C59" s="13" t="str">
        <f>OrdersByAcc!C61</f>
        <v>Bank Of America</v>
      </c>
      <c r="D59" s="14">
        <f>OrdersByAcc!D61</f>
        <v>44099</v>
      </c>
      <c r="E59" s="14" t="str" cm="1">
        <f t="array" ref="E59">IFERROR(INDEX(Data[KAM],MATCH(C59&amp;D59,INDEX(Data[Account]&amp;Data[Date],0),0)),"")</f>
        <v>Emma</v>
      </c>
      <c r="G59" s="2">
        <f ca="1">IF($C59="","",SUMIFS(Data[Value],Data[Account],$C59,Data[Date],"&gt;="&amp;OFFSET(SalesCalc!$F$5,COUNTIF(SalesCalc!$E$6:$E$29,TRUE)-SalesCalc!$C$11+1,0),Data[Date],"&lt;"&amp;OFFSET(SalesCalc!$F$5,COUNTIF(SalesCalc!$E$6:$E$29,TRUE)+1,0)))</f>
        <v>1696051.5</v>
      </c>
      <c r="H59" s="2">
        <f ca="1">IF($C59="","",SUMIFS(Data[Value],Data[Account],$C59,Data[KAM],H$2,Data[Date],"&gt;="&amp;OFFSET(SalesCalc!$F$5,COUNTIF(SalesCalc!$E$6:$E$29,TRUE)-SalesCalc!$C$11+1,0),Data[Date],"&lt;"&amp;OFFSET(SalesCalc!$F$5,COUNTIF(SalesCalc!$E$6:$E$29,TRUE)+1,0)))</f>
        <v>0</v>
      </c>
      <c r="I59" s="2">
        <f ca="1">IF($C59="","",SUMIFS(Data[Value],Data[Account],$C59,Data[KAM],I$2,Data[Date],"&gt;="&amp;OFFSET(SalesCalc!$F$5,COUNTIF(SalesCalc!$E$6:$E$29,TRUE)-SalesCalc!$C$11+1,0),Data[Date],"&lt;"&amp;OFFSET(SalesCalc!$F$5,COUNTIF(SalesCalc!$E$6:$E$29,TRUE)+1,0)))</f>
        <v>0</v>
      </c>
      <c r="J59" s="2">
        <f ca="1">IF($C59="","",SUMIFS(Data[Value],Data[Account],$C59,Data[KAM],J$2,Data[Date],"&gt;="&amp;OFFSET(SalesCalc!$F$5,COUNTIF(SalesCalc!$E$6:$E$29,TRUE)-SalesCalc!$C$11+1,0),Data[Date],"&lt;"&amp;OFFSET(SalesCalc!$F$5,COUNTIF(SalesCalc!$E$6:$E$29,TRUE)+1,0)))</f>
        <v>0</v>
      </c>
      <c r="K59" s="2">
        <f ca="1">IF($C59="","",SUMIFS(Data[Value],Data[Account],$C59,Data[KAM],K$2,Data[Date],"&gt;="&amp;OFFSET(SalesCalc!$F$5,COUNTIF(SalesCalc!$E$6:$E$29,TRUE)-SalesCalc!$C$11+1,0),Data[Date],"&lt;"&amp;OFFSET(SalesCalc!$F$5,COUNTIF(SalesCalc!$E$6:$E$29,TRUE)+1,0)))</f>
        <v>296247</v>
      </c>
      <c r="L59" s="2">
        <f ca="1">IF($C59="","",SUMIFS(Data[Value],Data[Account],$C59,Data[KAM],L$2,Data[Date],"&gt;="&amp;OFFSET(SalesCalc!$F$5,COUNTIF(SalesCalc!$E$6:$E$29,TRUE)-SalesCalc!$C$11+1,0),Data[Date],"&lt;"&amp;OFFSET(SalesCalc!$F$5,COUNTIF(SalesCalc!$E$6:$E$29,TRUE)+1,0)))</f>
        <v>661211</v>
      </c>
    </row>
    <row r="60" spans="2:12" x14ac:dyDescent="0.25">
      <c r="B60" s="30">
        <f>OrdersByAcc!B62</f>
        <v>58</v>
      </c>
      <c r="C60" s="13" t="str">
        <f>OrdersByAcc!C62</f>
        <v>Vmware</v>
      </c>
      <c r="D60" s="14">
        <f>OrdersByAcc!D62</f>
        <v>44107</v>
      </c>
      <c r="E60" s="14" t="str" cm="1">
        <f t="array" ref="E60">IFERROR(INDEX(Data[KAM],MATCH(C60&amp;D60,INDEX(Data[Account]&amp;Data[Date],0),0)),"")</f>
        <v>Emma</v>
      </c>
      <c r="G60" s="2">
        <f ca="1">IF($C60="","",SUMIFS(Data[Value],Data[Account],$C60,Data[Date],"&gt;="&amp;OFFSET(SalesCalc!$F$5,COUNTIF(SalesCalc!$E$6:$E$29,TRUE)-SalesCalc!$C$11+1,0),Data[Date],"&lt;"&amp;OFFSET(SalesCalc!$F$5,COUNTIF(SalesCalc!$E$6:$E$29,TRUE)+1,0)))</f>
        <v>0</v>
      </c>
      <c r="H60" s="2">
        <f ca="1">IF($C60="","",SUMIFS(Data[Value],Data[Account],$C60,Data[KAM],H$2,Data[Date],"&gt;="&amp;OFFSET(SalesCalc!$F$5,COUNTIF(SalesCalc!$E$6:$E$29,TRUE)-SalesCalc!$C$11+1,0),Data[Date],"&lt;"&amp;OFFSET(SalesCalc!$F$5,COUNTIF(SalesCalc!$E$6:$E$29,TRUE)+1,0)))</f>
        <v>0</v>
      </c>
      <c r="I60" s="2">
        <f ca="1">IF($C60="","",SUMIFS(Data[Value],Data[Account],$C60,Data[KAM],I$2,Data[Date],"&gt;="&amp;OFFSET(SalesCalc!$F$5,COUNTIF(SalesCalc!$E$6:$E$29,TRUE)-SalesCalc!$C$11+1,0),Data[Date],"&lt;"&amp;OFFSET(SalesCalc!$F$5,COUNTIF(SalesCalc!$E$6:$E$29,TRUE)+1,0)))</f>
        <v>0</v>
      </c>
      <c r="J60" s="2">
        <f ca="1">IF($C60="","",SUMIFS(Data[Value],Data[Account],$C60,Data[KAM],J$2,Data[Date],"&gt;="&amp;OFFSET(SalesCalc!$F$5,COUNTIF(SalesCalc!$E$6:$E$29,TRUE)-SalesCalc!$C$11+1,0),Data[Date],"&lt;"&amp;OFFSET(SalesCalc!$F$5,COUNTIF(SalesCalc!$E$6:$E$29,TRUE)+1,0)))</f>
        <v>0</v>
      </c>
      <c r="K60" s="2">
        <f ca="1">IF($C60="","",SUMIFS(Data[Value],Data[Account],$C60,Data[KAM],K$2,Data[Date],"&gt;="&amp;OFFSET(SalesCalc!$F$5,COUNTIF(SalesCalc!$E$6:$E$29,TRUE)-SalesCalc!$C$11+1,0),Data[Date],"&lt;"&amp;OFFSET(SalesCalc!$F$5,COUNTIF(SalesCalc!$E$6:$E$29,TRUE)+1,0)))</f>
        <v>0</v>
      </c>
      <c r="L60" s="2">
        <f ca="1">IF($C60="","",SUMIFS(Data[Value],Data[Account],$C60,Data[KAM],L$2,Data[Date],"&gt;="&amp;OFFSET(SalesCalc!$F$5,COUNTIF(SalesCalc!$E$6:$E$29,TRUE)-SalesCalc!$C$11+1,0),Data[Date],"&lt;"&amp;OFFSET(SalesCalc!$F$5,COUNTIF(SalesCalc!$E$6:$E$29,TRUE)+1,0)))</f>
        <v>0</v>
      </c>
    </row>
    <row r="61" spans="2:12" x14ac:dyDescent="0.25">
      <c r="B61" s="30">
        <f>OrdersByAcc!B63</f>
        <v>59</v>
      </c>
      <c r="C61" s="13" t="str">
        <f>OrdersByAcc!C63</f>
        <v>Capital One Services</v>
      </c>
      <c r="D61" s="14">
        <f>OrdersByAcc!D63</f>
        <v>44110</v>
      </c>
      <c r="E61" s="14" t="str" cm="1">
        <f t="array" ref="E61">IFERROR(INDEX(Data[KAM],MATCH(C61&amp;D61,INDEX(Data[Account]&amp;Data[Date],0),0)),"")</f>
        <v>Sofia</v>
      </c>
      <c r="G61" s="2">
        <f ca="1">IF($C61="","",SUMIFS(Data[Value],Data[Account],$C61,Data[Date],"&gt;="&amp;OFFSET(SalesCalc!$F$5,COUNTIF(SalesCalc!$E$6:$E$29,TRUE)-SalesCalc!$C$11+1,0),Data[Date],"&lt;"&amp;OFFSET(SalesCalc!$F$5,COUNTIF(SalesCalc!$E$6:$E$29,TRUE)+1,0)))</f>
        <v>0</v>
      </c>
      <c r="H61" s="2">
        <f ca="1">IF($C61="","",SUMIFS(Data[Value],Data[Account],$C61,Data[KAM],H$2,Data[Date],"&gt;="&amp;OFFSET(SalesCalc!$F$5,COUNTIF(SalesCalc!$E$6:$E$29,TRUE)-SalesCalc!$C$11+1,0),Data[Date],"&lt;"&amp;OFFSET(SalesCalc!$F$5,COUNTIF(SalesCalc!$E$6:$E$29,TRUE)+1,0)))</f>
        <v>0</v>
      </c>
      <c r="I61" s="2">
        <f ca="1">IF($C61="","",SUMIFS(Data[Value],Data[Account],$C61,Data[KAM],I$2,Data[Date],"&gt;="&amp;OFFSET(SalesCalc!$F$5,COUNTIF(SalesCalc!$E$6:$E$29,TRUE)-SalesCalc!$C$11+1,0),Data[Date],"&lt;"&amp;OFFSET(SalesCalc!$F$5,COUNTIF(SalesCalc!$E$6:$E$29,TRUE)+1,0)))</f>
        <v>0</v>
      </c>
      <c r="J61" s="2">
        <f ca="1">IF($C61="","",SUMIFS(Data[Value],Data[Account],$C61,Data[KAM],J$2,Data[Date],"&gt;="&amp;OFFSET(SalesCalc!$F$5,COUNTIF(SalesCalc!$E$6:$E$29,TRUE)-SalesCalc!$C$11+1,0),Data[Date],"&lt;"&amp;OFFSET(SalesCalc!$F$5,COUNTIF(SalesCalc!$E$6:$E$29,TRUE)+1,0)))</f>
        <v>0</v>
      </c>
      <c r="K61" s="2">
        <f ca="1">IF($C61="","",SUMIFS(Data[Value],Data[Account],$C61,Data[KAM],K$2,Data[Date],"&gt;="&amp;OFFSET(SalesCalc!$F$5,COUNTIF(SalesCalc!$E$6:$E$29,TRUE)-SalesCalc!$C$11+1,0),Data[Date],"&lt;"&amp;OFFSET(SalesCalc!$F$5,COUNTIF(SalesCalc!$E$6:$E$29,TRUE)+1,0)))</f>
        <v>0</v>
      </c>
      <c r="L61" s="2">
        <f ca="1">IF($C61="","",SUMIFS(Data[Value],Data[Account],$C61,Data[KAM],L$2,Data[Date],"&gt;="&amp;OFFSET(SalesCalc!$F$5,COUNTIF(SalesCalc!$E$6:$E$29,TRUE)-SalesCalc!$C$11+1,0),Data[Date],"&lt;"&amp;OFFSET(SalesCalc!$F$5,COUNTIF(SalesCalc!$E$6:$E$29,TRUE)+1,0)))</f>
        <v>0</v>
      </c>
    </row>
    <row r="62" spans="2:12" x14ac:dyDescent="0.25">
      <c r="B62" s="30">
        <f>OrdersByAcc!B64</f>
        <v>60</v>
      </c>
      <c r="C62" s="13" t="str">
        <f>OrdersByAcc!C64</f>
        <v>T-Mobile Usa</v>
      </c>
      <c r="D62" s="14">
        <f>OrdersByAcc!D64</f>
        <v>44125</v>
      </c>
      <c r="E62" s="14" t="str" cm="1">
        <f t="array" ref="E62">IFERROR(INDEX(Data[KAM],MATCH(C62&amp;D62,INDEX(Data[Account]&amp;Data[Date],0),0)),"")</f>
        <v>Peter</v>
      </c>
      <c r="G62" s="2">
        <f ca="1">IF($C62="","",SUMIFS(Data[Value],Data[Account],$C62,Data[Date],"&gt;="&amp;OFFSET(SalesCalc!$F$5,COUNTIF(SalesCalc!$E$6:$E$29,TRUE)-SalesCalc!$C$11+1,0),Data[Date],"&lt;"&amp;OFFSET(SalesCalc!$F$5,COUNTIF(SalesCalc!$E$6:$E$29,TRUE)+1,0)))</f>
        <v>0</v>
      </c>
      <c r="H62" s="2">
        <f ca="1">IF($C62="","",SUMIFS(Data[Value],Data[Account],$C62,Data[KAM],H$2,Data[Date],"&gt;="&amp;OFFSET(SalesCalc!$F$5,COUNTIF(SalesCalc!$E$6:$E$29,TRUE)-SalesCalc!$C$11+1,0),Data[Date],"&lt;"&amp;OFFSET(SalesCalc!$F$5,COUNTIF(SalesCalc!$E$6:$E$29,TRUE)+1,0)))</f>
        <v>0</v>
      </c>
      <c r="I62" s="2">
        <f ca="1">IF($C62="","",SUMIFS(Data[Value],Data[Account],$C62,Data[KAM],I$2,Data[Date],"&gt;="&amp;OFFSET(SalesCalc!$F$5,COUNTIF(SalesCalc!$E$6:$E$29,TRUE)-SalesCalc!$C$11+1,0),Data[Date],"&lt;"&amp;OFFSET(SalesCalc!$F$5,COUNTIF(SalesCalc!$E$6:$E$29,TRUE)+1,0)))</f>
        <v>0</v>
      </c>
      <c r="J62" s="2">
        <f ca="1">IF($C62="","",SUMIFS(Data[Value],Data[Account],$C62,Data[KAM],J$2,Data[Date],"&gt;="&amp;OFFSET(SalesCalc!$F$5,COUNTIF(SalesCalc!$E$6:$E$29,TRUE)-SalesCalc!$C$11+1,0),Data[Date],"&lt;"&amp;OFFSET(SalesCalc!$F$5,COUNTIF(SalesCalc!$E$6:$E$29,TRUE)+1,0)))</f>
        <v>0</v>
      </c>
      <c r="K62" s="2">
        <f ca="1">IF($C62="","",SUMIFS(Data[Value],Data[Account],$C62,Data[KAM],K$2,Data[Date],"&gt;="&amp;OFFSET(SalesCalc!$F$5,COUNTIF(SalesCalc!$E$6:$E$29,TRUE)-SalesCalc!$C$11+1,0),Data[Date],"&lt;"&amp;OFFSET(SalesCalc!$F$5,COUNTIF(SalesCalc!$E$6:$E$29,TRUE)+1,0)))</f>
        <v>0</v>
      </c>
      <c r="L62" s="2">
        <f ca="1">IF($C62="","",SUMIFS(Data[Value],Data[Account],$C62,Data[KAM],L$2,Data[Date],"&gt;="&amp;OFFSET(SalesCalc!$F$5,COUNTIF(SalesCalc!$E$6:$E$29,TRUE)-SalesCalc!$C$11+1,0),Data[Date],"&lt;"&amp;OFFSET(SalesCalc!$F$5,COUNTIF(SalesCalc!$E$6:$E$29,TRUE)+1,0)))</f>
        <v>0</v>
      </c>
    </row>
    <row r="63" spans="2:12" x14ac:dyDescent="0.25">
      <c r="B63" s="30">
        <f>OrdersByAcc!B65</f>
        <v>61</v>
      </c>
      <c r="C63" s="13" t="str">
        <f>OrdersByAcc!C65</f>
        <v>Hexaware Technologies</v>
      </c>
      <c r="D63" s="14">
        <f>OrdersByAcc!D65</f>
        <v>44135</v>
      </c>
      <c r="E63" s="14" t="str" cm="1">
        <f t="array" ref="E63">IFERROR(INDEX(Data[KAM],MATCH(C63&amp;D63,INDEX(Data[Account]&amp;Data[Date],0),0)),"")</f>
        <v>Emma</v>
      </c>
      <c r="G63" s="2">
        <f ca="1">IF($C63="","",SUMIFS(Data[Value],Data[Account],$C63,Data[Date],"&gt;="&amp;OFFSET(SalesCalc!$F$5,COUNTIF(SalesCalc!$E$6:$E$29,TRUE)-SalesCalc!$C$11+1,0),Data[Date],"&lt;"&amp;OFFSET(SalesCalc!$F$5,COUNTIF(SalesCalc!$E$6:$E$29,TRUE)+1,0)))</f>
        <v>288355.3</v>
      </c>
      <c r="H63" s="2">
        <f ca="1">IF($C63="","",SUMIFS(Data[Value],Data[Account],$C63,Data[KAM],H$2,Data[Date],"&gt;="&amp;OFFSET(SalesCalc!$F$5,COUNTIF(SalesCalc!$E$6:$E$29,TRUE)-SalesCalc!$C$11+1,0),Data[Date],"&lt;"&amp;OFFSET(SalesCalc!$F$5,COUNTIF(SalesCalc!$E$6:$E$29,TRUE)+1,0)))</f>
        <v>288355.3</v>
      </c>
      <c r="I63" s="2">
        <f ca="1">IF($C63="","",SUMIFS(Data[Value],Data[Account],$C63,Data[KAM],I$2,Data[Date],"&gt;="&amp;OFFSET(SalesCalc!$F$5,COUNTIF(SalesCalc!$E$6:$E$29,TRUE)-SalesCalc!$C$11+1,0),Data[Date],"&lt;"&amp;OFFSET(SalesCalc!$F$5,COUNTIF(SalesCalc!$E$6:$E$29,TRUE)+1,0)))</f>
        <v>0</v>
      </c>
      <c r="J63" s="2">
        <f ca="1">IF($C63="","",SUMIFS(Data[Value],Data[Account],$C63,Data[KAM],J$2,Data[Date],"&gt;="&amp;OFFSET(SalesCalc!$F$5,COUNTIF(SalesCalc!$E$6:$E$29,TRUE)-SalesCalc!$C$11+1,0),Data[Date],"&lt;"&amp;OFFSET(SalesCalc!$F$5,COUNTIF(SalesCalc!$E$6:$E$29,TRUE)+1,0)))</f>
        <v>0</v>
      </c>
      <c r="K63" s="2">
        <f ca="1">IF($C63="","",SUMIFS(Data[Value],Data[Account],$C63,Data[KAM],K$2,Data[Date],"&gt;="&amp;OFFSET(SalesCalc!$F$5,COUNTIF(SalesCalc!$E$6:$E$29,TRUE)-SalesCalc!$C$11+1,0),Data[Date],"&lt;"&amp;OFFSET(SalesCalc!$F$5,COUNTIF(SalesCalc!$E$6:$E$29,TRUE)+1,0)))</f>
        <v>0</v>
      </c>
      <c r="L63" s="2">
        <f ca="1">IF($C63="","",SUMIFS(Data[Value],Data[Account],$C63,Data[KAM],L$2,Data[Date],"&gt;="&amp;OFFSET(SalesCalc!$F$5,COUNTIF(SalesCalc!$E$6:$E$29,TRUE)-SalesCalc!$C$11+1,0),Data[Date],"&lt;"&amp;OFFSET(SalesCalc!$F$5,COUNTIF(SalesCalc!$E$6:$E$29,TRUE)+1,0)))</f>
        <v>0</v>
      </c>
    </row>
    <row r="64" spans="2:12" x14ac:dyDescent="0.25">
      <c r="B64" s="30">
        <f>OrdersByAcc!B66</f>
        <v>62</v>
      </c>
      <c r="C64" s="13" t="str">
        <f>OrdersByAcc!C66</f>
        <v>Mastech Digital Technologies</v>
      </c>
      <c r="D64" s="14">
        <f>OrdersByAcc!D66</f>
        <v>44138</v>
      </c>
      <c r="E64" s="14" t="str" cm="1">
        <f t="array" ref="E64">IFERROR(INDEX(Data[KAM],MATCH(C64&amp;D64,INDEX(Data[Account]&amp;Data[Date],0),0)),"")</f>
        <v>Emma</v>
      </c>
      <c r="G64" s="2">
        <f ca="1">IF($C64="","",SUMIFS(Data[Value],Data[Account],$C64,Data[Date],"&gt;="&amp;OFFSET(SalesCalc!$F$5,COUNTIF(SalesCalc!$E$6:$E$29,TRUE)-SalesCalc!$C$11+1,0),Data[Date],"&lt;"&amp;OFFSET(SalesCalc!$F$5,COUNTIF(SalesCalc!$E$6:$E$29,TRUE)+1,0)))</f>
        <v>0</v>
      </c>
      <c r="H64" s="2">
        <f ca="1">IF($C64="","",SUMIFS(Data[Value],Data[Account],$C64,Data[KAM],H$2,Data[Date],"&gt;="&amp;OFFSET(SalesCalc!$F$5,COUNTIF(SalesCalc!$E$6:$E$29,TRUE)-SalesCalc!$C$11+1,0),Data[Date],"&lt;"&amp;OFFSET(SalesCalc!$F$5,COUNTIF(SalesCalc!$E$6:$E$29,TRUE)+1,0)))</f>
        <v>0</v>
      </c>
      <c r="I64" s="2">
        <f ca="1">IF($C64="","",SUMIFS(Data[Value],Data[Account],$C64,Data[KAM],I$2,Data[Date],"&gt;="&amp;OFFSET(SalesCalc!$F$5,COUNTIF(SalesCalc!$E$6:$E$29,TRUE)-SalesCalc!$C$11+1,0),Data[Date],"&lt;"&amp;OFFSET(SalesCalc!$F$5,COUNTIF(SalesCalc!$E$6:$E$29,TRUE)+1,0)))</f>
        <v>0</v>
      </c>
      <c r="J64" s="2">
        <f ca="1">IF($C64="","",SUMIFS(Data[Value],Data[Account],$C64,Data[KAM],J$2,Data[Date],"&gt;="&amp;OFFSET(SalesCalc!$F$5,COUNTIF(SalesCalc!$E$6:$E$29,TRUE)-SalesCalc!$C$11+1,0),Data[Date],"&lt;"&amp;OFFSET(SalesCalc!$F$5,COUNTIF(SalesCalc!$E$6:$E$29,TRUE)+1,0)))</f>
        <v>0</v>
      </c>
      <c r="K64" s="2">
        <f ca="1">IF($C64="","",SUMIFS(Data[Value],Data[Account],$C64,Data[KAM],K$2,Data[Date],"&gt;="&amp;OFFSET(SalesCalc!$F$5,COUNTIF(SalesCalc!$E$6:$E$29,TRUE)-SalesCalc!$C$11+1,0),Data[Date],"&lt;"&amp;OFFSET(SalesCalc!$F$5,COUNTIF(SalesCalc!$E$6:$E$29,TRUE)+1,0)))</f>
        <v>0</v>
      </c>
      <c r="L64" s="2">
        <f ca="1">IF($C64="","",SUMIFS(Data[Value],Data[Account],$C64,Data[KAM],L$2,Data[Date],"&gt;="&amp;OFFSET(SalesCalc!$F$5,COUNTIF(SalesCalc!$E$6:$E$29,TRUE)-SalesCalc!$C$11+1,0),Data[Date],"&lt;"&amp;OFFSET(SalesCalc!$F$5,COUNTIF(SalesCalc!$E$6:$E$29,TRUE)+1,0)))</f>
        <v>0</v>
      </c>
    </row>
    <row r="65" spans="2:12" x14ac:dyDescent="0.25">
      <c r="B65" s="30">
        <f>OrdersByAcc!B67</f>
        <v>63</v>
      </c>
      <c r="C65" s="13" t="str">
        <f>OrdersByAcc!C67</f>
        <v>Ford Motor Company</v>
      </c>
      <c r="D65" s="14">
        <f>OrdersByAcc!D67</f>
        <v>44139</v>
      </c>
      <c r="E65" s="14" t="str" cm="1">
        <f t="array" ref="E65">IFERROR(INDEX(Data[KAM],MATCH(C65&amp;D65,INDEX(Data[Account]&amp;Data[Date],0),0)),"")</f>
        <v>Emma</v>
      </c>
      <c r="G65" s="2">
        <f ca="1">IF($C65="","",SUMIFS(Data[Value],Data[Account],$C65,Data[Date],"&gt;="&amp;OFFSET(SalesCalc!$F$5,COUNTIF(SalesCalc!$E$6:$E$29,TRUE)-SalesCalc!$C$11+1,0),Data[Date],"&lt;"&amp;OFFSET(SalesCalc!$F$5,COUNTIF(SalesCalc!$E$6:$E$29,TRUE)+1,0)))</f>
        <v>131510.29999999999</v>
      </c>
      <c r="H65" s="2">
        <f ca="1">IF($C65="","",SUMIFS(Data[Value],Data[Account],$C65,Data[KAM],H$2,Data[Date],"&gt;="&amp;OFFSET(SalesCalc!$F$5,COUNTIF(SalesCalc!$E$6:$E$29,TRUE)-SalesCalc!$C$11+1,0),Data[Date],"&lt;"&amp;OFFSET(SalesCalc!$F$5,COUNTIF(SalesCalc!$E$6:$E$29,TRUE)+1,0)))</f>
        <v>0</v>
      </c>
      <c r="I65" s="2">
        <f ca="1">IF($C65="","",SUMIFS(Data[Value],Data[Account],$C65,Data[KAM],I$2,Data[Date],"&gt;="&amp;OFFSET(SalesCalc!$F$5,COUNTIF(SalesCalc!$E$6:$E$29,TRUE)-SalesCalc!$C$11+1,0),Data[Date],"&lt;"&amp;OFFSET(SalesCalc!$F$5,COUNTIF(SalesCalc!$E$6:$E$29,TRUE)+1,0)))</f>
        <v>0</v>
      </c>
      <c r="J65" s="2">
        <f ca="1">IF($C65="","",SUMIFS(Data[Value],Data[Account],$C65,Data[KAM],J$2,Data[Date],"&gt;="&amp;OFFSET(SalesCalc!$F$5,COUNTIF(SalesCalc!$E$6:$E$29,TRUE)-SalesCalc!$C$11+1,0),Data[Date],"&lt;"&amp;OFFSET(SalesCalc!$F$5,COUNTIF(SalesCalc!$E$6:$E$29,TRUE)+1,0)))</f>
        <v>8298</v>
      </c>
      <c r="K65" s="2">
        <f ca="1">IF($C65="","",SUMIFS(Data[Value],Data[Account],$C65,Data[KAM],K$2,Data[Date],"&gt;="&amp;OFFSET(SalesCalc!$F$5,COUNTIF(SalesCalc!$E$6:$E$29,TRUE)-SalesCalc!$C$11+1,0),Data[Date],"&lt;"&amp;OFFSET(SalesCalc!$F$5,COUNTIF(SalesCalc!$E$6:$E$29,TRUE)+1,0)))</f>
        <v>0</v>
      </c>
      <c r="L65" s="2">
        <f ca="1">IF($C65="","",SUMIFS(Data[Value],Data[Account],$C65,Data[KAM],L$2,Data[Date],"&gt;="&amp;OFFSET(SalesCalc!$F$5,COUNTIF(SalesCalc!$E$6:$E$29,TRUE)-SalesCalc!$C$11+1,0),Data[Date],"&lt;"&amp;OFFSET(SalesCalc!$F$5,COUNTIF(SalesCalc!$E$6:$E$29,TRUE)+1,0)))</f>
        <v>0</v>
      </c>
    </row>
    <row r="66" spans="2:12" x14ac:dyDescent="0.25">
      <c r="B66" s="30">
        <f>OrdersByAcc!B68</f>
        <v>64</v>
      </c>
      <c r="C66" s="13" t="str">
        <f>OrdersByAcc!C68</f>
        <v>Comcast Cable Communications</v>
      </c>
      <c r="D66" s="14">
        <f>OrdersByAcc!D68</f>
        <v>44142</v>
      </c>
      <c r="E66" s="14" t="str" cm="1">
        <f t="array" ref="E66">IFERROR(INDEX(Data[KAM],MATCH(C66&amp;D66,INDEX(Data[Account]&amp;Data[Date],0),0)),"")</f>
        <v>Emma</v>
      </c>
      <c r="G66" s="2">
        <f ca="1">IF($C66="","",SUMIFS(Data[Value],Data[Account],$C66,Data[Date],"&gt;="&amp;OFFSET(SalesCalc!$F$5,COUNTIF(SalesCalc!$E$6:$E$29,TRUE)-SalesCalc!$C$11+1,0),Data[Date],"&lt;"&amp;OFFSET(SalesCalc!$F$5,COUNTIF(SalesCalc!$E$6:$E$29,TRUE)+1,0)))</f>
        <v>906148.18</v>
      </c>
      <c r="H66" s="2">
        <f ca="1">IF($C66="","",SUMIFS(Data[Value],Data[Account],$C66,Data[KAM],H$2,Data[Date],"&gt;="&amp;OFFSET(SalesCalc!$F$5,COUNTIF(SalesCalc!$E$6:$E$29,TRUE)-SalesCalc!$C$11+1,0),Data[Date],"&lt;"&amp;OFFSET(SalesCalc!$F$5,COUNTIF(SalesCalc!$E$6:$E$29,TRUE)+1,0)))</f>
        <v>906148.18</v>
      </c>
      <c r="I66" s="2">
        <f ca="1">IF($C66="","",SUMIFS(Data[Value],Data[Account],$C66,Data[KAM],I$2,Data[Date],"&gt;="&amp;OFFSET(SalesCalc!$F$5,COUNTIF(SalesCalc!$E$6:$E$29,TRUE)-SalesCalc!$C$11+1,0),Data[Date],"&lt;"&amp;OFFSET(SalesCalc!$F$5,COUNTIF(SalesCalc!$E$6:$E$29,TRUE)+1,0)))</f>
        <v>0</v>
      </c>
      <c r="J66" s="2">
        <f ca="1">IF($C66="","",SUMIFS(Data[Value],Data[Account],$C66,Data[KAM],J$2,Data[Date],"&gt;="&amp;OFFSET(SalesCalc!$F$5,COUNTIF(SalesCalc!$E$6:$E$29,TRUE)-SalesCalc!$C$11+1,0),Data[Date],"&lt;"&amp;OFFSET(SalesCalc!$F$5,COUNTIF(SalesCalc!$E$6:$E$29,TRUE)+1,0)))</f>
        <v>0</v>
      </c>
      <c r="K66" s="2">
        <f ca="1">IF($C66="","",SUMIFS(Data[Value],Data[Account],$C66,Data[KAM],K$2,Data[Date],"&gt;="&amp;OFFSET(SalesCalc!$F$5,COUNTIF(SalesCalc!$E$6:$E$29,TRUE)-SalesCalc!$C$11+1,0),Data[Date],"&lt;"&amp;OFFSET(SalesCalc!$F$5,COUNTIF(SalesCalc!$E$6:$E$29,TRUE)+1,0)))</f>
        <v>0</v>
      </c>
      <c r="L66" s="2">
        <f ca="1">IF($C66="","",SUMIFS(Data[Value],Data[Account],$C66,Data[KAM],L$2,Data[Date],"&gt;="&amp;OFFSET(SalesCalc!$F$5,COUNTIF(SalesCalc!$E$6:$E$29,TRUE)-SalesCalc!$C$11+1,0),Data[Date],"&lt;"&amp;OFFSET(SalesCalc!$F$5,COUNTIF(SalesCalc!$E$6:$E$29,TRUE)+1,0)))</f>
        <v>0</v>
      </c>
    </row>
    <row r="67" spans="2:12" x14ac:dyDescent="0.25">
      <c r="B67" s="30">
        <f>OrdersByAcc!B69</f>
        <v>65</v>
      </c>
      <c r="C67" s="13" t="str">
        <f>OrdersByAcc!C69</f>
        <v>Populus Group</v>
      </c>
      <c r="D67" s="14">
        <f>OrdersByAcc!D69</f>
        <v>44152</v>
      </c>
      <c r="E67" s="14" t="str" cm="1">
        <f t="array" ref="E67">IFERROR(INDEX(Data[KAM],MATCH(C67&amp;D67,INDEX(Data[Account]&amp;Data[Date],0),0)),"")</f>
        <v>Sofia</v>
      </c>
      <c r="G67" s="2">
        <f ca="1">IF($C67="","",SUMIFS(Data[Value],Data[Account],$C67,Data[Date],"&gt;="&amp;OFFSET(SalesCalc!$F$5,COUNTIF(SalesCalc!$E$6:$E$29,TRUE)-SalesCalc!$C$11+1,0),Data[Date],"&lt;"&amp;OFFSET(SalesCalc!$F$5,COUNTIF(SalesCalc!$E$6:$E$29,TRUE)+1,0)))</f>
        <v>0</v>
      </c>
      <c r="H67" s="2">
        <f ca="1">IF($C67="","",SUMIFS(Data[Value],Data[Account],$C67,Data[KAM],H$2,Data[Date],"&gt;="&amp;OFFSET(SalesCalc!$F$5,COUNTIF(SalesCalc!$E$6:$E$29,TRUE)-SalesCalc!$C$11+1,0),Data[Date],"&lt;"&amp;OFFSET(SalesCalc!$F$5,COUNTIF(SalesCalc!$E$6:$E$29,TRUE)+1,0)))</f>
        <v>0</v>
      </c>
      <c r="I67" s="2">
        <f ca="1">IF($C67="","",SUMIFS(Data[Value],Data[Account],$C67,Data[KAM],I$2,Data[Date],"&gt;="&amp;OFFSET(SalesCalc!$F$5,COUNTIF(SalesCalc!$E$6:$E$29,TRUE)-SalesCalc!$C$11+1,0),Data[Date],"&lt;"&amp;OFFSET(SalesCalc!$F$5,COUNTIF(SalesCalc!$E$6:$E$29,TRUE)+1,0)))</f>
        <v>0</v>
      </c>
      <c r="J67" s="2">
        <f ca="1">IF($C67="","",SUMIFS(Data[Value],Data[Account],$C67,Data[KAM],J$2,Data[Date],"&gt;="&amp;OFFSET(SalesCalc!$F$5,COUNTIF(SalesCalc!$E$6:$E$29,TRUE)-SalesCalc!$C$11+1,0),Data[Date],"&lt;"&amp;OFFSET(SalesCalc!$F$5,COUNTIF(SalesCalc!$E$6:$E$29,TRUE)+1,0)))</f>
        <v>0</v>
      </c>
      <c r="K67" s="2">
        <f ca="1">IF($C67="","",SUMIFS(Data[Value],Data[Account],$C67,Data[KAM],K$2,Data[Date],"&gt;="&amp;OFFSET(SalesCalc!$F$5,COUNTIF(SalesCalc!$E$6:$E$29,TRUE)-SalesCalc!$C$11+1,0),Data[Date],"&lt;"&amp;OFFSET(SalesCalc!$F$5,COUNTIF(SalesCalc!$E$6:$E$29,TRUE)+1,0)))</f>
        <v>0</v>
      </c>
      <c r="L67" s="2">
        <f ca="1">IF($C67="","",SUMIFS(Data[Value],Data[Account],$C67,Data[KAM],L$2,Data[Date],"&gt;="&amp;OFFSET(SalesCalc!$F$5,COUNTIF(SalesCalc!$E$6:$E$29,TRUE)-SalesCalc!$C$11+1,0),Data[Date],"&lt;"&amp;OFFSET(SalesCalc!$F$5,COUNTIF(SalesCalc!$E$6:$E$29,TRUE)+1,0)))</f>
        <v>0</v>
      </c>
    </row>
    <row r="68" spans="2:12" x14ac:dyDescent="0.25">
      <c r="B68" s="30">
        <f>OrdersByAcc!B70</f>
        <v>66</v>
      </c>
      <c r="C68" s="13" t="str">
        <f>OrdersByAcc!C70</f>
        <v>Kpmg</v>
      </c>
      <c r="D68" s="14">
        <f>OrdersByAcc!D70</f>
        <v>44153</v>
      </c>
      <c r="E68" s="14" t="str" cm="1">
        <f t="array" ref="E68">IFERROR(INDEX(Data[KAM],MATCH(C68&amp;D68,INDEX(Data[Account]&amp;Data[Date],0),0)),"")</f>
        <v>Sofia</v>
      </c>
      <c r="G68" s="2">
        <f ca="1">IF($C68="","",SUMIFS(Data[Value],Data[Account],$C68,Data[Date],"&gt;="&amp;OFFSET(SalesCalc!$F$5,COUNTIF(SalesCalc!$E$6:$E$29,TRUE)-SalesCalc!$C$11+1,0),Data[Date],"&lt;"&amp;OFFSET(SalesCalc!$F$5,COUNTIF(SalesCalc!$E$6:$E$29,TRUE)+1,0)))</f>
        <v>0</v>
      </c>
      <c r="H68" s="2">
        <f ca="1">IF($C68="","",SUMIFS(Data[Value],Data[Account],$C68,Data[KAM],H$2,Data[Date],"&gt;="&amp;OFFSET(SalesCalc!$F$5,COUNTIF(SalesCalc!$E$6:$E$29,TRUE)-SalesCalc!$C$11+1,0),Data[Date],"&lt;"&amp;OFFSET(SalesCalc!$F$5,COUNTIF(SalesCalc!$E$6:$E$29,TRUE)+1,0)))</f>
        <v>0</v>
      </c>
      <c r="I68" s="2">
        <f ca="1">IF($C68="","",SUMIFS(Data[Value],Data[Account],$C68,Data[KAM],I$2,Data[Date],"&gt;="&amp;OFFSET(SalesCalc!$F$5,COUNTIF(SalesCalc!$E$6:$E$29,TRUE)-SalesCalc!$C$11+1,0),Data[Date],"&lt;"&amp;OFFSET(SalesCalc!$F$5,COUNTIF(SalesCalc!$E$6:$E$29,TRUE)+1,0)))</f>
        <v>0</v>
      </c>
      <c r="J68" s="2">
        <f ca="1">IF($C68="","",SUMIFS(Data[Value],Data[Account],$C68,Data[KAM],J$2,Data[Date],"&gt;="&amp;OFFSET(SalesCalc!$F$5,COUNTIF(SalesCalc!$E$6:$E$29,TRUE)-SalesCalc!$C$11+1,0),Data[Date],"&lt;"&amp;OFFSET(SalesCalc!$F$5,COUNTIF(SalesCalc!$E$6:$E$29,TRUE)+1,0)))</f>
        <v>0</v>
      </c>
      <c r="K68" s="2">
        <f ca="1">IF($C68="","",SUMIFS(Data[Value],Data[Account],$C68,Data[KAM],K$2,Data[Date],"&gt;="&amp;OFFSET(SalesCalc!$F$5,COUNTIF(SalesCalc!$E$6:$E$29,TRUE)-SalesCalc!$C$11+1,0),Data[Date],"&lt;"&amp;OFFSET(SalesCalc!$F$5,COUNTIF(SalesCalc!$E$6:$E$29,TRUE)+1,0)))</f>
        <v>0</v>
      </c>
      <c r="L68" s="2">
        <f ca="1">IF($C68="","",SUMIFS(Data[Value],Data[Account],$C68,Data[KAM],L$2,Data[Date],"&gt;="&amp;OFFSET(SalesCalc!$F$5,COUNTIF(SalesCalc!$E$6:$E$29,TRUE)-SalesCalc!$C$11+1,0),Data[Date],"&lt;"&amp;OFFSET(SalesCalc!$F$5,COUNTIF(SalesCalc!$E$6:$E$29,TRUE)+1,0)))</f>
        <v>0</v>
      </c>
    </row>
    <row r="69" spans="2:12" x14ac:dyDescent="0.25">
      <c r="B69" s="30">
        <f>OrdersByAcc!B71</f>
        <v>67</v>
      </c>
      <c r="C69" s="13" t="str">
        <f>OrdersByAcc!C71</f>
        <v>Fis Management Services</v>
      </c>
      <c r="D69" s="14">
        <f>OrdersByAcc!D71</f>
        <v>44166</v>
      </c>
      <c r="E69" s="14" t="str" cm="1">
        <f t="array" ref="E69">IFERROR(INDEX(Data[KAM],MATCH(C69&amp;D69,INDEX(Data[Account]&amp;Data[Date],0),0)),"")</f>
        <v>Amy</v>
      </c>
      <c r="G69" s="2">
        <f ca="1">IF($C69="","",SUMIFS(Data[Value],Data[Account],$C69,Data[Date],"&gt;="&amp;OFFSET(SalesCalc!$F$5,COUNTIF(SalesCalc!$E$6:$E$29,TRUE)-SalesCalc!$C$11+1,0),Data[Date],"&lt;"&amp;OFFSET(SalesCalc!$F$5,COUNTIF(SalesCalc!$E$6:$E$29,TRUE)+1,0)))</f>
        <v>118504.15000000001</v>
      </c>
      <c r="H69" s="2">
        <f ca="1">IF($C69="","",SUMIFS(Data[Value],Data[Account],$C69,Data[KAM],H$2,Data[Date],"&gt;="&amp;OFFSET(SalesCalc!$F$5,COUNTIF(SalesCalc!$E$6:$E$29,TRUE)-SalesCalc!$C$11+1,0),Data[Date],"&lt;"&amp;OFFSET(SalesCalc!$F$5,COUNTIF(SalesCalc!$E$6:$E$29,TRUE)+1,0)))</f>
        <v>0</v>
      </c>
      <c r="I69" s="2">
        <f ca="1">IF($C69="","",SUMIFS(Data[Value],Data[Account],$C69,Data[KAM],I$2,Data[Date],"&gt;="&amp;OFFSET(SalesCalc!$F$5,COUNTIF(SalesCalc!$E$6:$E$29,TRUE)-SalesCalc!$C$11+1,0),Data[Date],"&lt;"&amp;OFFSET(SalesCalc!$F$5,COUNTIF(SalesCalc!$E$6:$E$29,TRUE)+1,0)))</f>
        <v>51706.3</v>
      </c>
      <c r="J69" s="2">
        <f ca="1">IF($C69="","",SUMIFS(Data[Value],Data[Account],$C69,Data[KAM],J$2,Data[Date],"&gt;="&amp;OFFSET(SalesCalc!$F$5,COUNTIF(SalesCalc!$E$6:$E$29,TRUE)-SalesCalc!$C$11+1,0),Data[Date],"&lt;"&amp;OFFSET(SalesCalc!$F$5,COUNTIF(SalesCalc!$E$6:$E$29,TRUE)+1,0)))</f>
        <v>66797.850000000006</v>
      </c>
      <c r="K69" s="2">
        <f ca="1">IF($C69="","",SUMIFS(Data[Value],Data[Account],$C69,Data[KAM],K$2,Data[Date],"&gt;="&amp;OFFSET(SalesCalc!$F$5,COUNTIF(SalesCalc!$E$6:$E$29,TRUE)-SalesCalc!$C$11+1,0),Data[Date],"&lt;"&amp;OFFSET(SalesCalc!$F$5,COUNTIF(SalesCalc!$E$6:$E$29,TRUE)+1,0)))</f>
        <v>0</v>
      </c>
      <c r="L69" s="2">
        <f ca="1">IF($C69="","",SUMIFS(Data[Value],Data[Account],$C69,Data[KAM],L$2,Data[Date],"&gt;="&amp;OFFSET(SalesCalc!$F$5,COUNTIF(SalesCalc!$E$6:$E$29,TRUE)-SalesCalc!$C$11+1,0),Data[Date],"&lt;"&amp;OFFSET(SalesCalc!$F$5,COUNTIF(SalesCalc!$E$6:$E$29,TRUE)+1,0)))</f>
        <v>0</v>
      </c>
    </row>
    <row r="70" spans="2:12" x14ac:dyDescent="0.25">
      <c r="B70" s="30">
        <f>OrdersByAcc!B72</f>
        <v>68</v>
      </c>
      <c r="C70" s="13" t="str">
        <f>OrdersByAcc!C72</f>
        <v>Nvidia</v>
      </c>
      <c r="D70" s="14">
        <f>OrdersByAcc!D72</f>
        <v>44166</v>
      </c>
      <c r="E70" s="14" t="str" cm="1">
        <f t="array" ref="E70">IFERROR(INDEX(Data[KAM],MATCH(C70&amp;D70,INDEX(Data[Account]&amp;Data[Date],0),0)),"")</f>
        <v>Sofia</v>
      </c>
      <c r="G70" s="2">
        <f ca="1">IF($C70="","",SUMIFS(Data[Value],Data[Account],$C70,Data[Date],"&gt;="&amp;OFFSET(SalesCalc!$F$5,COUNTIF(SalesCalc!$E$6:$E$29,TRUE)-SalesCalc!$C$11+1,0),Data[Date],"&lt;"&amp;OFFSET(SalesCalc!$F$5,COUNTIF(SalesCalc!$E$6:$E$29,TRUE)+1,0)))</f>
        <v>813355</v>
      </c>
      <c r="H70" s="2">
        <f ca="1">IF($C70="","",SUMIFS(Data[Value],Data[Account],$C70,Data[KAM],H$2,Data[Date],"&gt;="&amp;OFFSET(SalesCalc!$F$5,COUNTIF(SalesCalc!$E$6:$E$29,TRUE)-SalesCalc!$C$11+1,0),Data[Date],"&lt;"&amp;OFFSET(SalesCalc!$F$5,COUNTIF(SalesCalc!$E$6:$E$29,TRUE)+1,0)))</f>
        <v>442707.20000000001</v>
      </c>
      <c r="I70" s="2">
        <f ca="1">IF($C70="","",SUMIFS(Data[Value],Data[Account],$C70,Data[KAM],I$2,Data[Date],"&gt;="&amp;OFFSET(SalesCalc!$F$5,COUNTIF(SalesCalc!$E$6:$E$29,TRUE)-SalesCalc!$C$11+1,0),Data[Date],"&lt;"&amp;OFFSET(SalesCalc!$F$5,COUNTIF(SalesCalc!$E$6:$E$29,TRUE)+1,0)))</f>
        <v>0</v>
      </c>
      <c r="J70" s="2">
        <f ca="1">IF($C70="","",SUMIFS(Data[Value],Data[Account],$C70,Data[KAM],J$2,Data[Date],"&gt;="&amp;OFFSET(SalesCalc!$F$5,COUNTIF(SalesCalc!$E$6:$E$29,TRUE)-SalesCalc!$C$11+1,0),Data[Date],"&lt;"&amp;OFFSET(SalesCalc!$F$5,COUNTIF(SalesCalc!$E$6:$E$29,TRUE)+1,0)))</f>
        <v>0</v>
      </c>
      <c r="K70" s="2">
        <f ca="1">IF($C70="","",SUMIFS(Data[Value],Data[Account],$C70,Data[KAM],K$2,Data[Date],"&gt;="&amp;OFFSET(SalesCalc!$F$5,COUNTIF(SalesCalc!$E$6:$E$29,TRUE)-SalesCalc!$C$11+1,0),Data[Date],"&lt;"&amp;OFFSET(SalesCalc!$F$5,COUNTIF(SalesCalc!$E$6:$E$29,TRUE)+1,0)))</f>
        <v>0</v>
      </c>
      <c r="L70" s="2">
        <f ca="1">IF($C70="","",SUMIFS(Data[Value],Data[Account],$C70,Data[KAM],L$2,Data[Date],"&gt;="&amp;OFFSET(SalesCalc!$F$5,COUNTIF(SalesCalc!$E$6:$E$29,TRUE)-SalesCalc!$C$11+1,0),Data[Date],"&lt;"&amp;OFFSET(SalesCalc!$F$5,COUNTIF(SalesCalc!$E$6:$E$29,TRUE)+1,0)))</f>
        <v>370647.8</v>
      </c>
    </row>
    <row r="71" spans="2:12" x14ac:dyDescent="0.25">
      <c r="B71" s="30">
        <f>OrdersByAcc!B73</f>
        <v>69</v>
      </c>
      <c r="C71" s="13" t="str">
        <f>OrdersByAcc!C73</f>
        <v>Ust Global</v>
      </c>
      <c r="D71" s="14">
        <f>OrdersByAcc!D73</f>
        <v>44174</v>
      </c>
      <c r="E71" s="14" t="str" cm="1">
        <f t="array" ref="E71">IFERROR(INDEX(Data[KAM],MATCH(C71&amp;D71,INDEX(Data[Account]&amp;Data[Date],0),0)),"")</f>
        <v>Amy</v>
      </c>
      <c r="G71" s="2">
        <f ca="1">IF($C71="","",SUMIFS(Data[Value],Data[Account],$C71,Data[Date],"&gt;="&amp;OFFSET(SalesCalc!$F$5,COUNTIF(SalesCalc!$E$6:$E$29,TRUE)-SalesCalc!$C$11+1,0),Data[Date],"&lt;"&amp;OFFSET(SalesCalc!$F$5,COUNTIF(SalesCalc!$E$6:$E$29,TRUE)+1,0)))</f>
        <v>0</v>
      </c>
      <c r="H71" s="2">
        <f ca="1">IF($C71="","",SUMIFS(Data[Value],Data[Account],$C71,Data[KAM],H$2,Data[Date],"&gt;="&amp;OFFSET(SalesCalc!$F$5,COUNTIF(SalesCalc!$E$6:$E$29,TRUE)-SalesCalc!$C$11+1,0),Data[Date],"&lt;"&amp;OFFSET(SalesCalc!$F$5,COUNTIF(SalesCalc!$E$6:$E$29,TRUE)+1,0)))</f>
        <v>0</v>
      </c>
      <c r="I71" s="2">
        <f ca="1">IF($C71="","",SUMIFS(Data[Value],Data[Account],$C71,Data[KAM],I$2,Data[Date],"&gt;="&amp;OFFSET(SalesCalc!$F$5,COUNTIF(SalesCalc!$E$6:$E$29,TRUE)-SalesCalc!$C$11+1,0),Data[Date],"&lt;"&amp;OFFSET(SalesCalc!$F$5,COUNTIF(SalesCalc!$E$6:$E$29,TRUE)+1,0)))</f>
        <v>0</v>
      </c>
      <c r="J71" s="2">
        <f ca="1">IF($C71="","",SUMIFS(Data[Value],Data[Account],$C71,Data[KAM],J$2,Data[Date],"&gt;="&amp;OFFSET(SalesCalc!$F$5,COUNTIF(SalesCalc!$E$6:$E$29,TRUE)-SalesCalc!$C$11+1,0),Data[Date],"&lt;"&amp;OFFSET(SalesCalc!$F$5,COUNTIF(SalesCalc!$E$6:$E$29,TRUE)+1,0)))</f>
        <v>0</v>
      </c>
      <c r="K71" s="2">
        <f ca="1">IF($C71="","",SUMIFS(Data[Value],Data[Account],$C71,Data[KAM],K$2,Data[Date],"&gt;="&amp;OFFSET(SalesCalc!$F$5,COUNTIF(SalesCalc!$E$6:$E$29,TRUE)-SalesCalc!$C$11+1,0),Data[Date],"&lt;"&amp;OFFSET(SalesCalc!$F$5,COUNTIF(SalesCalc!$E$6:$E$29,TRUE)+1,0)))</f>
        <v>0</v>
      </c>
      <c r="L71" s="2">
        <f ca="1">IF($C71="","",SUMIFS(Data[Value],Data[Account],$C71,Data[KAM],L$2,Data[Date],"&gt;="&amp;OFFSET(SalesCalc!$F$5,COUNTIF(SalesCalc!$E$6:$E$29,TRUE)-SalesCalc!$C$11+1,0),Data[Date],"&lt;"&amp;OFFSET(SalesCalc!$F$5,COUNTIF(SalesCalc!$E$6:$E$29,TRUE)+1,0)))</f>
        <v>0</v>
      </c>
    </row>
    <row r="72" spans="2:12" x14ac:dyDescent="0.25">
      <c r="B72" s="30">
        <f>OrdersByAcc!B74</f>
        <v>70</v>
      </c>
      <c r="C72" s="13" t="str">
        <f>OrdersByAcc!C74</f>
        <v>Optum Services</v>
      </c>
      <c r="D72" s="14">
        <f>OrdersByAcc!D74</f>
        <v>44175</v>
      </c>
      <c r="E72" s="14" t="str" cm="1">
        <f t="array" ref="E72">IFERROR(INDEX(Data[KAM],MATCH(C72&amp;D72,INDEX(Data[Account]&amp;Data[Date],0),0)),"")</f>
        <v>Amy</v>
      </c>
      <c r="G72" s="2">
        <f ca="1">IF($C72="","",SUMIFS(Data[Value],Data[Account],$C72,Data[Date],"&gt;="&amp;OFFSET(SalesCalc!$F$5,COUNTIF(SalesCalc!$E$6:$E$29,TRUE)-SalesCalc!$C$11+1,0),Data[Date],"&lt;"&amp;OFFSET(SalesCalc!$F$5,COUNTIF(SalesCalc!$E$6:$E$29,TRUE)+1,0)))</f>
        <v>890</v>
      </c>
      <c r="H72" s="2">
        <f ca="1">IF($C72="","",SUMIFS(Data[Value],Data[Account],$C72,Data[KAM],H$2,Data[Date],"&gt;="&amp;OFFSET(SalesCalc!$F$5,COUNTIF(SalesCalc!$E$6:$E$29,TRUE)-SalesCalc!$C$11+1,0),Data[Date],"&lt;"&amp;OFFSET(SalesCalc!$F$5,COUNTIF(SalesCalc!$E$6:$E$29,TRUE)+1,0)))</f>
        <v>0</v>
      </c>
      <c r="I72" s="2">
        <f ca="1">IF($C72="","",SUMIFS(Data[Value],Data[Account],$C72,Data[KAM],I$2,Data[Date],"&gt;="&amp;OFFSET(SalesCalc!$F$5,COUNTIF(SalesCalc!$E$6:$E$29,TRUE)-SalesCalc!$C$11+1,0),Data[Date],"&lt;"&amp;OFFSET(SalesCalc!$F$5,COUNTIF(SalesCalc!$E$6:$E$29,TRUE)+1,0)))</f>
        <v>890</v>
      </c>
      <c r="J72" s="2">
        <f ca="1">IF($C72="","",SUMIFS(Data[Value],Data[Account],$C72,Data[KAM],J$2,Data[Date],"&gt;="&amp;OFFSET(SalesCalc!$F$5,COUNTIF(SalesCalc!$E$6:$E$29,TRUE)-SalesCalc!$C$11+1,0),Data[Date],"&lt;"&amp;OFFSET(SalesCalc!$F$5,COUNTIF(SalesCalc!$E$6:$E$29,TRUE)+1,0)))</f>
        <v>0</v>
      </c>
      <c r="K72" s="2">
        <f ca="1">IF($C72="","",SUMIFS(Data[Value],Data[Account],$C72,Data[KAM],K$2,Data[Date],"&gt;="&amp;OFFSET(SalesCalc!$F$5,COUNTIF(SalesCalc!$E$6:$E$29,TRUE)-SalesCalc!$C$11+1,0),Data[Date],"&lt;"&amp;OFFSET(SalesCalc!$F$5,COUNTIF(SalesCalc!$E$6:$E$29,TRUE)+1,0)))</f>
        <v>0</v>
      </c>
      <c r="L72" s="2">
        <f ca="1">IF($C72="","",SUMIFS(Data[Value],Data[Account],$C72,Data[KAM],L$2,Data[Date],"&gt;="&amp;OFFSET(SalesCalc!$F$5,COUNTIF(SalesCalc!$E$6:$E$29,TRUE)-SalesCalc!$C$11+1,0),Data[Date],"&lt;"&amp;OFFSET(SalesCalc!$F$5,COUNTIF(SalesCalc!$E$6:$E$29,TRUE)+1,0)))</f>
        <v>0</v>
      </c>
    </row>
    <row r="73" spans="2:12" x14ac:dyDescent="0.25">
      <c r="B73" s="30">
        <f>OrdersByAcc!B75</f>
        <v>71</v>
      </c>
      <c r="C73" s="13" t="str">
        <f>OrdersByAcc!C75</f>
        <v>U.S. Bank National Association</v>
      </c>
      <c r="D73" s="14">
        <f>OrdersByAcc!D75</f>
        <v>44181</v>
      </c>
      <c r="E73" s="14" t="str" cm="1">
        <f t="array" ref="E73">IFERROR(INDEX(Data[KAM],MATCH(C73&amp;D73,INDEX(Data[Account]&amp;Data[Date],0),0)),"")</f>
        <v>Amy</v>
      </c>
      <c r="G73" s="2">
        <f ca="1">IF($C73="","",SUMIFS(Data[Value],Data[Account],$C73,Data[Date],"&gt;="&amp;OFFSET(SalesCalc!$F$5,COUNTIF(SalesCalc!$E$6:$E$29,TRUE)-SalesCalc!$C$11+1,0),Data[Date],"&lt;"&amp;OFFSET(SalesCalc!$F$5,COUNTIF(SalesCalc!$E$6:$E$29,TRUE)+1,0)))</f>
        <v>722121.7</v>
      </c>
      <c r="H73" s="2">
        <f ca="1">IF($C73="","",SUMIFS(Data[Value],Data[Account],$C73,Data[KAM],H$2,Data[Date],"&gt;="&amp;OFFSET(SalesCalc!$F$5,COUNTIF(SalesCalc!$E$6:$E$29,TRUE)-SalesCalc!$C$11+1,0),Data[Date],"&lt;"&amp;OFFSET(SalesCalc!$F$5,COUNTIF(SalesCalc!$E$6:$E$29,TRUE)+1,0)))</f>
        <v>23065</v>
      </c>
      <c r="I73" s="2">
        <f ca="1">IF($C73="","",SUMIFS(Data[Value],Data[Account],$C73,Data[KAM],I$2,Data[Date],"&gt;="&amp;OFFSET(SalesCalc!$F$5,COUNTIF(SalesCalc!$E$6:$E$29,TRUE)-SalesCalc!$C$11+1,0),Data[Date],"&lt;"&amp;OFFSET(SalesCalc!$F$5,COUNTIF(SalesCalc!$E$6:$E$29,TRUE)+1,0)))</f>
        <v>699056.7</v>
      </c>
      <c r="J73" s="2">
        <f ca="1">IF($C73="","",SUMIFS(Data[Value],Data[Account],$C73,Data[KAM],J$2,Data[Date],"&gt;="&amp;OFFSET(SalesCalc!$F$5,COUNTIF(SalesCalc!$E$6:$E$29,TRUE)-SalesCalc!$C$11+1,0),Data[Date],"&lt;"&amp;OFFSET(SalesCalc!$F$5,COUNTIF(SalesCalc!$E$6:$E$29,TRUE)+1,0)))</f>
        <v>0</v>
      </c>
      <c r="K73" s="2">
        <f ca="1">IF($C73="","",SUMIFS(Data[Value],Data[Account],$C73,Data[KAM],K$2,Data[Date],"&gt;="&amp;OFFSET(SalesCalc!$F$5,COUNTIF(SalesCalc!$E$6:$E$29,TRUE)-SalesCalc!$C$11+1,0),Data[Date],"&lt;"&amp;OFFSET(SalesCalc!$F$5,COUNTIF(SalesCalc!$E$6:$E$29,TRUE)+1,0)))</f>
        <v>0</v>
      </c>
      <c r="L73" s="2">
        <f ca="1">IF($C73="","",SUMIFS(Data[Value],Data[Account],$C73,Data[KAM],L$2,Data[Date],"&gt;="&amp;OFFSET(SalesCalc!$F$5,COUNTIF(SalesCalc!$E$6:$E$29,TRUE)-SalesCalc!$C$11+1,0),Data[Date],"&lt;"&amp;OFFSET(SalesCalc!$F$5,COUNTIF(SalesCalc!$E$6:$E$29,TRUE)+1,0)))</f>
        <v>0</v>
      </c>
    </row>
    <row r="74" spans="2:12" x14ac:dyDescent="0.25">
      <c r="B74" s="30">
        <f>OrdersByAcc!B76</f>
        <v>72</v>
      </c>
      <c r="C74" s="13" t="str">
        <f>OrdersByAcc!C76</f>
        <v>Dfs Services</v>
      </c>
      <c r="D74" s="14">
        <f>OrdersByAcc!D76</f>
        <v>44198</v>
      </c>
      <c r="E74" s="14" t="str" cm="1">
        <f t="array" ref="E74">IFERROR(INDEX(Data[KAM],MATCH(C74&amp;D74,INDEX(Data[Account]&amp;Data[Date],0),0)),"")</f>
        <v>Sofia</v>
      </c>
      <c r="G74" s="2">
        <f ca="1">IF($C74="","",SUMIFS(Data[Value],Data[Account],$C74,Data[Date],"&gt;="&amp;OFFSET(SalesCalc!$F$5,COUNTIF(SalesCalc!$E$6:$E$29,TRUE)-SalesCalc!$C$11+1,0),Data[Date],"&lt;"&amp;OFFSET(SalesCalc!$F$5,COUNTIF(SalesCalc!$E$6:$E$29,TRUE)+1,0)))</f>
        <v>542238.07999999996</v>
      </c>
      <c r="H74" s="2">
        <f ca="1">IF($C74="","",SUMIFS(Data[Value],Data[Account],$C74,Data[KAM],H$2,Data[Date],"&gt;="&amp;OFFSET(SalesCalc!$F$5,COUNTIF(SalesCalc!$E$6:$E$29,TRUE)-SalesCalc!$C$11+1,0),Data[Date],"&lt;"&amp;OFFSET(SalesCalc!$F$5,COUNTIF(SalesCalc!$E$6:$E$29,TRUE)+1,0)))</f>
        <v>271110.48</v>
      </c>
      <c r="I74" s="2">
        <f ca="1">IF($C74="","",SUMIFS(Data[Value],Data[Account],$C74,Data[KAM],I$2,Data[Date],"&gt;="&amp;OFFSET(SalesCalc!$F$5,COUNTIF(SalesCalc!$E$6:$E$29,TRUE)-SalesCalc!$C$11+1,0),Data[Date],"&lt;"&amp;OFFSET(SalesCalc!$F$5,COUNTIF(SalesCalc!$E$6:$E$29,TRUE)+1,0)))</f>
        <v>0</v>
      </c>
      <c r="J74" s="2">
        <f ca="1">IF($C74="","",SUMIFS(Data[Value],Data[Account],$C74,Data[KAM],J$2,Data[Date],"&gt;="&amp;OFFSET(SalesCalc!$F$5,COUNTIF(SalesCalc!$E$6:$E$29,TRUE)-SalesCalc!$C$11+1,0),Data[Date],"&lt;"&amp;OFFSET(SalesCalc!$F$5,COUNTIF(SalesCalc!$E$6:$E$29,TRUE)+1,0)))</f>
        <v>0</v>
      </c>
      <c r="K74" s="2">
        <f ca="1">IF($C74="","",SUMIFS(Data[Value],Data[Account],$C74,Data[KAM],K$2,Data[Date],"&gt;="&amp;OFFSET(SalesCalc!$F$5,COUNTIF(SalesCalc!$E$6:$E$29,TRUE)-SalesCalc!$C$11+1,0),Data[Date],"&lt;"&amp;OFFSET(SalesCalc!$F$5,COUNTIF(SalesCalc!$E$6:$E$29,TRUE)+1,0)))</f>
        <v>0</v>
      </c>
      <c r="L74" s="2">
        <f ca="1">IF($C74="","",SUMIFS(Data[Value],Data[Account],$C74,Data[KAM],L$2,Data[Date],"&gt;="&amp;OFFSET(SalesCalc!$F$5,COUNTIF(SalesCalc!$E$6:$E$29,TRUE)-SalesCalc!$C$11+1,0),Data[Date],"&lt;"&amp;OFFSET(SalesCalc!$F$5,COUNTIF(SalesCalc!$E$6:$E$29,TRUE)+1,0)))</f>
        <v>271127.59999999998</v>
      </c>
    </row>
    <row r="75" spans="2:12" x14ac:dyDescent="0.25">
      <c r="B75" s="30">
        <f>OrdersByAcc!B77</f>
        <v>73</v>
      </c>
      <c r="C75" s="13" t="str">
        <f>OrdersByAcc!C77</f>
        <v>Deloitte Tax</v>
      </c>
      <c r="D75" s="14">
        <f>OrdersByAcc!D77</f>
        <v>44204</v>
      </c>
      <c r="E75" s="14" t="str" cm="1">
        <f t="array" ref="E75">IFERROR(INDEX(Data[KAM],MATCH(C75&amp;D75,INDEX(Data[Account]&amp;Data[Date],0),0)),"")</f>
        <v>Peter</v>
      </c>
      <c r="G75" s="2">
        <f ca="1">IF($C75="","",SUMIFS(Data[Value],Data[Account],$C75,Data[Date],"&gt;="&amp;OFFSET(SalesCalc!$F$5,COUNTIF(SalesCalc!$E$6:$E$29,TRUE)-SalesCalc!$C$11+1,0),Data[Date],"&lt;"&amp;OFFSET(SalesCalc!$F$5,COUNTIF(SalesCalc!$E$6:$E$29,TRUE)+1,0)))</f>
        <v>802600</v>
      </c>
      <c r="H75" s="2">
        <f ca="1">IF($C75="","",SUMIFS(Data[Value],Data[Account],$C75,Data[KAM],H$2,Data[Date],"&gt;="&amp;OFFSET(SalesCalc!$F$5,COUNTIF(SalesCalc!$E$6:$E$29,TRUE)-SalesCalc!$C$11+1,0),Data[Date],"&lt;"&amp;OFFSET(SalesCalc!$F$5,COUNTIF(SalesCalc!$E$6:$E$29,TRUE)+1,0)))</f>
        <v>0</v>
      </c>
      <c r="I75" s="2">
        <f ca="1">IF($C75="","",SUMIFS(Data[Value],Data[Account],$C75,Data[KAM],I$2,Data[Date],"&gt;="&amp;OFFSET(SalesCalc!$F$5,COUNTIF(SalesCalc!$E$6:$E$29,TRUE)-SalesCalc!$C$11+1,0),Data[Date],"&lt;"&amp;OFFSET(SalesCalc!$F$5,COUNTIF(SalesCalc!$E$6:$E$29,TRUE)+1,0)))</f>
        <v>802600</v>
      </c>
      <c r="J75" s="2">
        <f ca="1">IF($C75="","",SUMIFS(Data[Value],Data[Account],$C75,Data[KAM],J$2,Data[Date],"&gt;="&amp;OFFSET(SalesCalc!$F$5,COUNTIF(SalesCalc!$E$6:$E$29,TRUE)-SalesCalc!$C$11+1,0),Data[Date],"&lt;"&amp;OFFSET(SalesCalc!$F$5,COUNTIF(SalesCalc!$E$6:$E$29,TRUE)+1,0)))</f>
        <v>0</v>
      </c>
      <c r="K75" s="2">
        <f ca="1">IF($C75="","",SUMIFS(Data[Value],Data[Account],$C75,Data[KAM],K$2,Data[Date],"&gt;="&amp;OFFSET(SalesCalc!$F$5,COUNTIF(SalesCalc!$E$6:$E$29,TRUE)-SalesCalc!$C$11+1,0),Data[Date],"&lt;"&amp;OFFSET(SalesCalc!$F$5,COUNTIF(SalesCalc!$E$6:$E$29,TRUE)+1,0)))</f>
        <v>0</v>
      </c>
      <c r="L75" s="2">
        <f ca="1">IF($C75="","",SUMIFS(Data[Value],Data[Account],$C75,Data[KAM],L$2,Data[Date],"&gt;="&amp;OFFSET(SalesCalc!$F$5,COUNTIF(SalesCalc!$E$6:$E$29,TRUE)-SalesCalc!$C$11+1,0),Data[Date],"&lt;"&amp;OFFSET(SalesCalc!$F$5,COUNTIF(SalesCalc!$E$6:$E$29,TRUE)+1,0)))</f>
        <v>0</v>
      </c>
    </row>
    <row r="76" spans="2:12" x14ac:dyDescent="0.25">
      <c r="B76" s="30">
        <f>OrdersByAcc!B78</f>
        <v>74</v>
      </c>
      <c r="C76" s="13" t="str">
        <f>OrdersByAcc!C78</f>
        <v>Micron Technology</v>
      </c>
      <c r="D76" s="14">
        <f>OrdersByAcc!D78</f>
        <v>44230</v>
      </c>
      <c r="E76" s="14" t="str" cm="1">
        <f t="array" ref="E76">IFERROR(INDEX(Data[KAM],MATCH(C76&amp;D76,INDEX(Data[Account]&amp;Data[Date],0),0)),"")</f>
        <v>Sofia</v>
      </c>
      <c r="G76" s="2">
        <f ca="1">IF($C76="","",SUMIFS(Data[Value],Data[Account],$C76,Data[Date],"&gt;="&amp;OFFSET(SalesCalc!$F$5,COUNTIF(SalesCalc!$E$6:$E$29,TRUE)-SalesCalc!$C$11+1,0),Data[Date],"&lt;"&amp;OFFSET(SalesCalc!$F$5,COUNTIF(SalesCalc!$E$6:$E$29,TRUE)+1,0)))</f>
        <v>334844.95000000007</v>
      </c>
      <c r="H76" s="2">
        <f ca="1">IF($C76="","",SUMIFS(Data[Value],Data[Account],$C76,Data[KAM],H$2,Data[Date],"&gt;="&amp;OFFSET(SalesCalc!$F$5,COUNTIF(SalesCalc!$E$6:$E$29,TRUE)-SalesCalc!$C$11+1,0),Data[Date],"&lt;"&amp;OFFSET(SalesCalc!$F$5,COUNTIF(SalesCalc!$E$6:$E$29,TRUE)+1,0)))</f>
        <v>334844.95000000007</v>
      </c>
      <c r="I76" s="2">
        <f ca="1">IF($C76="","",SUMIFS(Data[Value],Data[Account],$C76,Data[KAM],I$2,Data[Date],"&gt;="&amp;OFFSET(SalesCalc!$F$5,COUNTIF(SalesCalc!$E$6:$E$29,TRUE)-SalesCalc!$C$11+1,0),Data[Date],"&lt;"&amp;OFFSET(SalesCalc!$F$5,COUNTIF(SalesCalc!$E$6:$E$29,TRUE)+1,0)))</f>
        <v>0</v>
      </c>
      <c r="J76" s="2">
        <f ca="1">IF($C76="","",SUMIFS(Data[Value],Data[Account],$C76,Data[KAM],J$2,Data[Date],"&gt;="&amp;OFFSET(SalesCalc!$F$5,COUNTIF(SalesCalc!$E$6:$E$29,TRUE)-SalesCalc!$C$11+1,0),Data[Date],"&lt;"&amp;OFFSET(SalesCalc!$F$5,COUNTIF(SalesCalc!$E$6:$E$29,TRUE)+1,0)))</f>
        <v>0</v>
      </c>
      <c r="K76" s="2">
        <f ca="1">IF($C76="","",SUMIFS(Data[Value],Data[Account],$C76,Data[KAM],K$2,Data[Date],"&gt;="&amp;OFFSET(SalesCalc!$F$5,COUNTIF(SalesCalc!$E$6:$E$29,TRUE)-SalesCalc!$C$11+1,0),Data[Date],"&lt;"&amp;OFFSET(SalesCalc!$F$5,COUNTIF(SalesCalc!$E$6:$E$29,TRUE)+1,0)))</f>
        <v>0</v>
      </c>
      <c r="L76" s="2">
        <f ca="1">IF($C76="","",SUMIFS(Data[Value],Data[Account],$C76,Data[KAM],L$2,Data[Date],"&gt;="&amp;OFFSET(SalesCalc!$F$5,COUNTIF(SalesCalc!$E$6:$E$29,TRUE)-SalesCalc!$C$11+1,0),Data[Date],"&lt;"&amp;OFFSET(SalesCalc!$F$5,COUNTIF(SalesCalc!$E$6:$E$29,TRUE)+1,0)))</f>
        <v>0</v>
      </c>
    </row>
    <row r="77" spans="2:12" x14ac:dyDescent="0.25">
      <c r="B77" s="30">
        <f>OrdersByAcc!B79</f>
        <v>75</v>
      </c>
      <c r="C77" s="13" t="str">
        <f>OrdersByAcc!C79</f>
        <v>NTT DATA</v>
      </c>
      <c r="D77" s="14">
        <f>OrdersByAcc!D79</f>
        <v>44231</v>
      </c>
      <c r="E77" s="14" t="str" cm="1">
        <f t="array" ref="E77">IFERROR(INDEX(Data[KAM],MATCH(C77&amp;D77,INDEX(Data[Account]&amp;Data[Date],0),0)),"")</f>
        <v>Sofia</v>
      </c>
      <c r="G77" s="2">
        <f ca="1">IF($C77="","",SUMIFS(Data[Value],Data[Account],$C77,Data[Date],"&gt;="&amp;OFFSET(SalesCalc!$F$5,COUNTIF(SalesCalc!$E$6:$E$29,TRUE)-SalesCalc!$C$11+1,0),Data[Date],"&lt;"&amp;OFFSET(SalesCalc!$F$5,COUNTIF(SalesCalc!$E$6:$E$29,TRUE)+1,0)))</f>
        <v>467548.58</v>
      </c>
      <c r="H77" s="2">
        <f ca="1">IF($C77="","",SUMIFS(Data[Value],Data[Account],$C77,Data[KAM],H$2,Data[Date],"&gt;="&amp;OFFSET(SalesCalc!$F$5,COUNTIF(SalesCalc!$E$6:$E$29,TRUE)-SalesCalc!$C$11+1,0),Data[Date],"&lt;"&amp;OFFSET(SalesCalc!$F$5,COUNTIF(SalesCalc!$E$6:$E$29,TRUE)+1,0)))</f>
        <v>467548.58</v>
      </c>
      <c r="I77" s="2">
        <f ca="1">IF($C77="","",SUMIFS(Data[Value],Data[Account],$C77,Data[KAM],I$2,Data[Date],"&gt;="&amp;OFFSET(SalesCalc!$F$5,COUNTIF(SalesCalc!$E$6:$E$29,TRUE)-SalesCalc!$C$11+1,0),Data[Date],"&lt;"&amp;OFFSET(SalesCalc!$F$5,COUNTIF(SalesCalc!$E$6:$E$29,TRUE)+1,0)))</f>
        <v>0</v>
      </c>
      <c r="J77" s="2">
        <f ca="1">IF($C77="","",SUMIFS(Data[Value],Data[Account],$C77,Data[KAM],J$2,Data[Date],"&gt;="&amp;OFFSET(SalesCalc!$F$5,COUNTIF(SalesCalc!$E$6:$E$29,TRUE)-SalesCalc!$C$11+1,0),Data[Date],"&lt;"&amp;OFFSET(SalesCalc!$F$5,COUNTIF(SalesCalc!$E$6:$E$29,TRUE)+1,0)))</f>
        <v>0</v>
      </c>
      <c r="K77" s="2">
        <f ca="1">IF($C77="","",SUMIFS(Data[Value],Data[Account],$C77,Data[KAM],K$2,Data[Date],"&gt;="&amp;OFFSET(SalesCalc!$F$5,COUNTIF(SalesCalc!$E$6:$E$29,TRUE)-SalesCalc!$C$11+1,0),Data[Date],"&lt;"&amp;OFFSET(SalesCalc!$F$5,COUNTIF(SalesCalc!$E$6:$E$29,TRUE)+1,0)))</f>
        <v>0</v>
      </c>
      <c r="L77" s="2">
        <f ca="1">IF($C77="","",SUMIFS(Data[Value],Data[Account],$C77,Data[KAM],L$2,Data[Date],"&gt;="&amp;OFFSET(SalesCalc!$F$5,COUNTIF(SalesCalc!$E$6:$E$29,TRUE)-SalesCalc!$C$11+1,0),Data[Date],"&lt;"&amp;OFFSET(SalesCalc!$F$5,COUNTIF(SalesCalc!$E$6:$E$29,TRUE)+1,0)))</f>
        <v>0</v>
      </c>
    </row>
    <row r="78" spans="2:12" x14ac:dyDescent="0.25">
      <c r="B78" s="30">
        <f>OrdersByAcc!B80</f>
        <v>76</v>
      </c>
      <c r="C78" s="13" t="str">
        <f>OrdersByAcc!C80</f>
        <v>AmEx Travel Related Services</v>
      </c>
      <c r="D78" s="14">
        <f>OrdersByAcc!D80</f>
        <v>44238</v>
      </c>
      <c r="E78" s="14" t="str" cm="1">
        <f t="array" ref="E78">IFERROR(INDEX(Data[KAM],MATCH(C78&amp;D78,INDEX(Data[Account]&amp;Data[Date],0),0)),"")</f>
        <v>Amy</v>
      </c>
      <c r="G78" s="2">
        <f ca="1">IF($C78="","",SUMIFS(Data[Value],Data[Account],$C78,Data[Date],"&gt;="&amp;OFFSET(SalesCalc!$F$5,COUNTIF(SalesCalc!$E$6:$E$29,TRUE)-SalesCalc!$C$11+1,0),Data[Date],"&lt;"&amp;OFFSET(SalesCalc!$F$5,COUNTIF(SalesCalc!$E$6:$E$29,TRUE)+1,0)))</f>
        <v>45061</v>
      </c>
      <c r="H78" s="2">
        <f ca="1">IF($C78="","",SUMIFS(Data[Value],Data[Account],$C78,Data[KAM],H$2,Data[Date],"&gt;="&amp;OFFSET(SalesCalc!$F$5,COUNTIF(SalesCalc!$E$6:$E$29,TRUE)-SalesCalc!$C$11+1,0),Data[Date],"&lt;"&amp;OFFSET(SalesCalc!$F$5,COUNTIF(SalesCalc!$E$6:$E$29,TRUE)+1,0)))</f>
        <v>45061</v>
      </c>
      <c r="I78" s="2">
        <f ca="1">IF($C78="","",SUMIFS(Data[Value],Data[Account],$C78,Data[KAM],I$2,Data[Date],"&gt;="&amp;OFFSET(SalesCalc!$F$5,COUNTIF(SalesCalc!$E$6:$E$29,TRUE)-SalesCalc!$C$11+1,0),Data[Date],"&lt;"&amp;OFFSET(SalesCalc!$F$5,COUNTIF(SalesCalc!$E$6:$E$29,TRUE)+1,0)))</f>
        <v>0</v>
      </c>
      <c r="J78" s="2">
        <f ca="1">IF($C78="","",SUMIFS(Data[Value],Data[Account],$C78,Data[KAM],J$2,Data[Date],"&gt;="&amp;OFFSET(SalesCalc!$F$5,COUNTIF(SalesCalc!$E$6:$E$29,TRUE)-SalesCalc!$C$11+1,0),Data[Date],"&lt;"&amp;OFFSET(SalesCalc!$F$5,COUNTIF(SalesCalc!$E$6:$E$29,TRUE)+1,0)))</f>
        <v>0</v>
      </c>
      <c r="K78" s="2">
        <f ca="1">IF($C78="","",SUMIFS(Data[Value],Data[Account],$C78,Data[KAM],K$2,Data[Date],"&gt;="&amp;OFFSET(SalesCalc!$F$5,COUNTIF(SalesCalc!$E$6:$E$29,TRUE)-SalesCalc!$C$11+1,0),Data[Date],"&lt;"&amp;OFFSET(SalesCalc!$F$5,COUNTIF(SalesCalc!$E$6:$E$29,TRUE)+1,0)))</f>
        <v>0</v>
      </c>
      <c r="L78" s="2">
        <f ca="1">IF($C78="","",SUMIFS(Data[Value],Data[Account],$C78,Data[KAM],L$2,Data[Date],"&gt;="&amp;OFFSET(SalesCalc!$F$5,COUNTIF(SalesCalc!$E$6:$E$29,TRUE)-SalesCalc!$C$11+1,0),Data[Date],"&lt;"&amp;OFFSET(SalesCalc!$F$5,COUNTIF(SalesCalc!$E$6:$E$29,TRUE)+1,0)))</f>
        <v>0</v>
      </c>
    </row>
    <row r="79" spans="2:12" x14ac:dyDescent="0.25">
      <c r="B79" s="30">
        <f>OrdersByAcc!B81</f>
        <v>77</v>
      </c>
      <c r="C79" s="13" t="str">
        <f>OrdersByAcc!C81</f>
        <v>HP Enterprise Company</v>
      </c>
      <c r="D79" s="14">
        <f>OrdersByAcc!D81</f>
        <v>44243</v>
      </c>
      <c r="E79" s="14" t="str" cm="1">
        <f t="array" ref="E79">IFERROR(INDEX(Data[KAM],MATCH(C79&amp;D79,INDEX(Data[Account]&amp;Data[Date],0),0)),"")</f>
        <v>Peter</v>
      </c>
      <c r="G79" s="2">
        <f ca="1">IF($C79="","",SUMIFS(Data[Value],Data[Account],$C79,Data[Date],"&gt;="&amp;OFFSET(SalesCalc!$F$5,COUNTIF(SalesCalc!$E$6:$E$29,TRUE)-SalesCalc!$C$11+1,0),Data[Date],"&lt;"&amp;OFFSET(SalesCalc!$F$5,COUNTIF(SalesCalc!$E$6:$E$29,TRUE)+1,0)))</f>
        <v>2005975.0699999998</v>
      </c>
      <c r="H79" s="2">
        <f ca="1">IF($C79="","",SUMIFS(Data[Value],Data[Account],$C79,Data[KAM],H$2,Data[Date],"&gt;="&amp;OFFSET(SalesCalc!$F$5,COUNTIF(SalesCalc!$E$6:$E$29,TRUE)-SalesCalc!$C$11+1,0),Data[Date],"&lt;"&amp;OFFSET(SalesCalc!$F$5,COUNTIF(SalesCalc!$E$6:$E$29,TRUE)+1,0)))</f>
        <v>785131.84000000008</v>
      </c>
      <c r="I79" s="2">
        <f ca="1">IF($C79="","",SUMIFS(Data[Value],Data[Account],$C79,Data[KAM],I$2,Data[Date],"&gt;="&amp;OFFSET(SalesCalc!$F$5,COUNTIF(SalesCalc!$E$6:$E$29,TRUE)-SalesCalc!$C$11+1,0),Data[Date],"&lt;"&amp;OFFSET(SalesCalc!$F$5,COUNTIF(SalesCalc!$E$6:$E$29,TRUE)+1,0)))</f>
        <v>1220843.23</v>
      </c>
      <c r="J79" s="2">
        <f ca="1">IF($C79="","",SUMIFS(Data[Value],Data[Account],$C79,Data[KAM],J$2,Data[Date],"&gt;="&amp;OFFSET(SalesCalc!$F$5,COUNTIF(SalesCalc!$E$6:$E$29,TRUE)-SalesCalc!$C$11+1,0),Data[Date],"&lt;"&amp;OFFSET(SalesCalc!$F$5,COUNTIF(SalesCalc!$E$6:$E$29,TRUE)+1,0)))</f>
        <v>0</v>
      </c>
      <c r="K79" s="2">
        <f ca="1">IF($C79="","",SUMIFS(Data[Value],Data[Account],$C79,Data[KAM],K$2,Data[Date],"&gt;="&amp;OFFSET(SalesCalc!$F$5,COUNTIF(SalesCalc!$E$6:$E$29,TRUE)-SalesCalc!$C$11+1,0),Data[Date],"&lt;"&amp;OFFSET(SalesCalc!$F$5,COUNTIF(SalesCalc!$E$6:$E$29,TRUE)+1,0)))</f>
        <v>0</v>
      </c>
      <c r="L79" s="2">
        <f ca="1">IF($C79="","",SUMIFS(Data[Value],Data[Account],$C79,Data[KAM],L$2,Data[Date],"&gt;="&amp;OFFSET(SalesCalc!$F$5,COUNTIF(SalesCalc!$E$6:$E$29,TRUE)-SalesCalc!$C$11+1,0),Data[Date],"&lt;"&amp;OFFSET(SalesCalc!$F$5,COUNTIF(SalesCalc!$E$6:$E$29,TRUE)+1,0)))</f>
        <v>0</v>
      </c>
    </row>
    <row r="80" spans="2:12" x14ac:dyDescent="0.25">
      <c r="B80" s="30">
        <f>OrdersByAcc!B82</f>
        <v>78</v>
      </c>
      <c r="C80" s="13" t="str">
        <f>OrdersByAcc!C82</f>
        <v>Morgan Stanley Services Group</v>
      </c>
      <c r="D80" s="14">
        <f>OrdersByAcc!D82</f>
        <v>44261</v>
      </c>
      <c r="E80" s="14" t="str" cm="1">
        <f t="array" ref="E80">IFERROR(INDEX(Data[KAM],MATCH(C80&amp;D80,INDEX(Data[Account]&amp;Data[Date],0),0)),"")</f>
        <v>David</v>
      </c>
      <c r="G80" s="2">
        <f ca="1">IF($C80="","",SUMIFS(Data[Value],Data[Account],$C80,Data[Date],"&gt;="&amp;OFFSET(SalesCalc!$F$5,COUNTIF(SalesCalc!$E$6:$E$29,TRUE)-SalesCalc!$C$11+1,0),Data[Date],"&lt;"&amp;OFFSET(SalesCalc!$F$5,COUNTIF(SalesCalc!$E$6:$E$29,TRUE)+1,0)))</f>
        <v>270646</v>
      </c>
      <c r="H80" s="2">
        <f ca="1">IF($C80="","",SUMIFS(Data[Value],Data[Account],$C80,Data[KAM],H$2,Data[Date],"&gt;="&amp;OFFSET(SalesCalc!$F$5,COUNTIF(SalesCalc!$E$6:$E$29,TRUE)-SalesCalc!$C$11+1,0),Data[Date],"&lt;"&amp;OFFSET(SalesCalc!$F$5,COUNTIF(SalesCalc!$E$6:$E$29,TRUE)+1,0)))</f>
        <v>0</v>
      </c>
      <c r="I80" s="2">
        <f ca="1">IF($C80="","",SUMIFS(Data[Value],Data[Account],$C80,Data[KAM],I$2,Data[Date],"&gt;="&amp;OFFSET(SalesCalc!$F$5,COUNTIF(SalesCalc!$E$6:$E$29,TRUE)-SalesCalc!$C$11+1,0),Data[Date],"&lt;"&amp;OFFSET(SalesCalc!$F$5,COUNTIF(SalesCalc!$E$6:$E$29,TRUE)+1,0)))</f>
        <v>0</v>
      </c>
      <c r="J80" s="2">
        <f ca="1">IF($C80="","",SUMIFS(Data[Value],Data[Account],$C80,Data[KAM],J$2,Data[Date],"&gt;="&amp;OFFSET(SalesCalc!$F$5,COUNTIF(SalesCalc!$E$6:$E$29,TRUE)-SalesCalc!$C$11+1,0),Data[Date],"&lt;"&amp;OFFSET(SalesCalc!$F$5,COUNTIF(SalesCalc!$E$6:$E$29,TRUE)+1,0)))</f>
        <v>129682</v>
      </c>
      <c r="K80" s="2">
        <f ca="1">IF($C80="","",SUMIFS(Data[Value],Data[Account],$C80,Data[KAM],K$2,Data[Date],"&gt;="&amp;OFFSET(SalesCalc!$F$5,COUNTIF(SalesCalc!$E$6:$E$29,TRUE)-SalesCalc!$C$11+1,0),Data[Date],"&lt;"&amp;OFFSET(SalesCalc!$F$5,COUNTIF(SalesCalc!$E$6:$E$29,TRUE)+1,0)))</f>
        <v>0</v>
      </c>
      <c r="L80" s="2">
        <f ca="1">IF($C80="","",SUMIFS(Data[Value],Data[Account],$C80,Data[KAM],L$2,Data[Date],"&gt;="&amp;OFFSET(SalesCalc!$F$5,COUNTIF(SalesCalc!$E$6:$E$29,TRUE)-SalesCalc!$C$11+1,0),Data[Date],"&lt;"&amp;OFFSET(SalesCalc!$F$5,COUNTIF(SalesCalc!$E$6:$E$29,TRUE)+1,0)))</f>
        <v>0</v>
      </c>
    </row>
    <row r="81" spans="2:12" x14ac:dyDescent="0.25">
      <c r="B81" s="30">
        <f>OrdersByAcc!B83</f>
        <v>79</v>
      </c>
      <c r="C81" s="13" t="str">
        <f>OrdersByAcc!C83</f>
        <v>University Of Michigan</v>
      </c>
      <c r="D81" s="14">
        <f>OrdersByAcc!D83</f>
        <v>44267</v>
      </c>
      <c r="E81" s="14" t="str" cm="1">
        <f t="array" ref="E81">IFERROR(INDEX(Data[KAM],MATCH(C81&amp;D81,INDEX(Data[Account]&amp;Data[Date],0),0)),"")</f>
        <v>Sofia</v>
      </c>
      <c r="G81" s="2">
        <f ca="1">IF($C81="","",SUMIFS(Data[Value],Data[Account],$C81,Data[Date],"&gt;="&amp;OFFSET(SalesCalc!$F$5,COUNTIF(SalesCalc!$E$6:$E$29,TRUE)-SalesCalc!$C$11+1,0),Data[Date],"&lt;"&amp;OFFSET(SalesCalc!$F$5,COUNTIF(SalesCalc!$E$6:$E$29,TRUE)+1,0)))</f>
        <v>110445</v>
      </c>
      <c r="H81" s="2">
        <f ca="1">IF($C81="","",SUMIFS(Data[Value],Data[Account],$C81,Data[KAM],H$2,Data[Date],"&gt;="&amp;OFFSET(SalesCalc!$F$5,COUNTIF(SalesCalc!$E$6:$E$29,TRUE)-SalesCalc!$C$11+1,0),Data[Date],"&lt;"&amp;OFFSET(SalesCalc!$F$5,COUNTIF(SalesCalc!$E$6:$E$29,TRUE)+1,0)))</f>
        <v>105090</v>
      </c>
      <c r="I81" s="2">
        <f ca="1">IF($C81="","",SUMIFS(Data[Value],Data[Account],$C81,Data[KAM],I$2,Data[Date],"&gt;="&amp;OFFSET(SalesCalc!$F$5,COUNTIF(SalesCalc!$E$6:$E$29,TRUE)-SalesCalc!$C$11+1,0),Data[Date],"&lt;"&amp;OFFSET(SalesCalc!$F$5,COUNTIF(SalesCalc!$E$6:$E$29,TRUE)+1,0)))</f>
        <v>0</v>
      </c>
      <c r="J81" s="2">
        <f ca="1">IF($C81="","",SUMIFS(Data[Value],Data[Account],$C81,Data[KAM],J$2,Data[Date],"&gt;="&amp;OFFSET(SalesCalc!$F$5,COUNTIF(SalesCalc!$E$6:$E$29,TRUE)-SalesCalc!$C$11+1,0),Data[Date],"&lt;"&amp;OFFSET(SalesCalc!$F$5,COUNTIF(SalesCalc!$E$6:$E$29,TRUE)+1,0)))</f>
        <v>5355</v>
      </c>
      <c r="K81" s="2">
        <f ca="1">IF($C81="","",SUMIFS(Data[Value],Data[Account],$C81,Data[KAM],K$2,Data[Date],"&gt;="&amp;OFFSET(SalesCalc!$F$5,COUNTIF(SalesCalc!$E$6:$E$29,TRUE)-SalesCalc!$C$11+1,0),Data[Date],"&lt;"&amp;OFFSET(SalesCalc!$F$5,COUNTIF(SalesCalc!$E$6:$E$29,TRUE)+1,0)))</f>
        <v>0</v>
      </c>
      <c r="L81" s="2">
        <f ca="1">IF($C81="","",SUMIFS(Data[Value],Data[Account],$C81,Data[KAM],L$2,Data[Date],"&gt;="&amp;OFFSET(SalesCalc!$F$5,COUNTIF(SalesCalc!$E$6:$E$29,TRUE)-SalesCalc!$C$11+1,0),Data[Date],"&lt;"&amp;OFFSET(SalesCalc!$F$5,COUNTIF(SalesCalc!$E$6:$E$29,TRUE)+1,0)))</f>
        <v>0</v>
      </c>
    </row>
    <row r="82" spans="2:12" x14ac:dyDescent="0.25">
      <c r="B82" s="30">
        <f>OrdersByAcc!B84</f>
        <v>80</v>
      </c>
      <c r="C82" s="13" t="str">
        <f>OrdersByAcc!C84</f>
        <v>Dell Usa</v>
      </c>
      <c r="D82" s="14">
        <f>OrdersByAcc!D84</f>
        <v>44286</v>
      </c>
      <c r="E82" s="14" t="str" cm="1">
        <f t="array" ref="E82">IFERROR(INDEX(Data[KAM],MATCH(C82&amp;D82,INDEX(Data[Account]&amp;Data[Date],0),0)),"")</f>
        <v>Sofia</v>
      </c>
      <c r="G82" s="2">
        <f ca="1">IF($C82="","",SUMIFS(Data[Value],Data[Account],$C82,Data[Date],"&gt;="&amp;OFFSET(SalesCalc!$F$5,COUNTIF(SalesCalc!$E$6:$E$29,TRUE)-SalesCalc!$C$11+1,0),Data[Date],"&lt;"&amp;OFFSET(SalesCalc!$F$5,COUNTIF(SalesCalc!$E$6:$E$29,TRUE)+1,0)))</f>
        <v>442000.11</v>
      </c>
      <c r="H82" s="2">
        <f ca="1">IF($C82="","",SUMIFS(Data[Value],Data[Account],$C82,Data[KAM],H$2,Data[Date],"&gt;="&amp;OFFSET(SalesCalc!$F$5,COUNTIF(SalesCalc!$E$6:$E$29,TRUE)-SalesCalc!$C$11+1,0),Data[Date],"&lt;"&amp;OFFSET(SalesCalc!$F$5,COUNTIF(SalesCalc!$E$6:$E$29,TRUE)+1,0)))</f>
        <v>442000.11</v>
      </c>
      <c r="I82" s="2">
        <f ca="1">IF($C82="","",SUMIFS(Data[Value],Data[Account],$C82,Data[KAM],I$2,Data[Date],"&gt;="&amp;OFFSET(SalesCalc!$F$5,COUNTIF(SalesCalc!$E$6:$E$29,TRUE)-SalesCalc!$C$11+1,0),Data[Date],"&lt;"&amp;OFFSET(SalesCalc!$F$5,COUNTIF(SalesCalc!$E$6:$E$29,TRUE)+1,0)))</f>
        <v>0</v>
      </c>
      <c r="J82" s="2">
        <f ca="1">IF($C82="","",SUMIFS(Data[Value],Data[Account],$C82,Data[KAM],J$2,Data[Date],"&gt;="&amp;OFFSET(SalesCalc!$F$5,COUNTIF(SalesCalc!$E$6:$E$29,TRUE)-SalesCalc!$C$11+1,0),Data[Date],"&lt;"&amp;OFFSET(SalesCalc!$F$5,COUNTIF(SalesCalc!$E$6:$E$29,TRUE)+1,0)))</f>
        <v>0</v>
      </c>
      <c r="K82" s="2">
        <f ca="1">IF($C82="","",SUMIFS(Data[Value],Data[Account],$C82,Data[KAM],K$2,Data[Date],"&gt;="&amp;OFFSET(SalesCalc!$F$5,COUNTIF(SalesCalc!$E$6:$E$29,TRUE)-SalesCalc!$C$11+1,0),Data[Date],"&lt;"&amp;OFFSET(SalesCalc!$F$5,COUNTIF(SalesCalc!$E$6:$E$29,TRUE)+1,0)))</f>
        <v>0</v>
      </c>
      <c r="L82" s="2">
        <f ca="1">IF($C82="","",SUMIFS(Data[Value],Data[Account],$C82,Data[KAM],L$2,Data[Date],"&gt;="&amp;OFFSET(SalesCalc!$F$5,COUNTIF(SalesCalc!$E$6:$E$29,TRUE)-SalesCalc!$C$11+1,0),Data[Date],"&lt;"&amp;OFFSET(SalesCalc!$F$5,COUNTIF(SalesCalc!$E$6:$E$29,TRUE)+1,0)))</f>
        <v>0</v>
      </c>
    </row>
    <row r="83" spans="2:12" x14ac:dyDescent="0.25">
      <c r="B83" s="30">
        <f>OrdersByAcc!B85</f>
        <v>81</v>
      </c>
      <c r="C83" s="13" t="str">
        <f>OrdersByAcc!C85</f>
        <v>Cerner</v>
      </c>
      <c r="D83" s="14">
        <f>OrdersByAcc!D85</f>
        <v>44294</v>
      </c>
      <c r="E83" s="14" t="str" cm="1">
        <f t="array" ref="E83">IFERROR(INDEX(Data[KAM],MATCH(C83&amp;D83,INDEX(Data[Account]&amp;Data[Date],0),0)),"")</f>
        <v>Adam</v>
      </c>
      <c r="G83" s="2">
        <f ca="1">IF($C83="","",SUMIFS(Data[Value],Data[Account],$C83,Data[Date],"&gt;="&amp;OFFSET(SalesCalc!$F$5,COUNTIF(SalesCalc!$E$6:$E$29,TRUE)-SalesCalc!$C$11+1,0),Data[Date],"&lt;"&amp;OFFSET(SalesCalc!$F$5,COUNTIF(SalesCalc!$E$6:$E$29,TRUE)+1,0)))</f>
        <v>363854.9</v>
      </c>
      <c r="H83" s="2">
        <f ca="1">IF($C83="","",SUMIFS(Data[Value],Data[Account],$C83,Data[KAM],H$2,Data[Date],"&gt;="&amp;OFFSET(SalesCalc!$F$5,COUNTIF(SalesCalc!$E$6:$E$29,TRUE)-SalesCalc!$C$11+1,0),Data[Date],"&lt;"&amp;OFFSET(SalesCalc!$F$5,COUNTIF(SalesCalc!$E$6:$E$29,TRUE)+1,0)))</f>
        <v>0</v>
      </c>
      <c r="I83" s="2">
        <f ca="1">IF($C83="","",SUMIFS(Data[Value],Data[Account],$C83,Data[KAM],I$2,Data[Date],"&gt;="&amp;OFFSET(SalesCalc!$F$5,COUNTIF(SalesCalc!$E$6:$E$29,TRUE)-SalesCalc!$C$11+1,0),Data[Date],"&lt;"&amp;OFFSET(SalesCalc!$F$5,COUNTIF(SalesCalc!$E$6:$E$29,TRUE)+1,0)))</f>
        <v>0</v>
      </c>
      <c r="J83" s="2">
        <f ca="1">IF($C83="","",SUMIFS(Data[Value],Data[Account],$C83,Data[KAM],J$2,Data[Date],"&gt;="&amp;OFFSET(SalesCalc!$F$5,COUNTIF(SalesCalc!$E$6:$E$29,TRUE)-SalesCalc!$C$11+1,0),Data[Date],"&lt;"&amp;OFFSET(SalesCalc!$F$5,COUNTIF(SalesCalc!$E$6:$E$29,TRUE)+1,0)))</f>
        <v>0</v>
      </c>
      <c r="K83" s="2">
        <f ca="1">IF($C83="","",SUMIFS(Data[Value],Data[Account],$C83,Data[KAM],K$2,Data[Date],"&gt;="&amp;OFFSET(SalesCalc!$F$5,COUNTIF(SalesCalc!$E$6:$E$29,TRUE)-SalesCalc!$C$11+1,0),Data[Date],"&lt;"&amp;OFFSET(SalesCalc!$F$5,COUNTIF(SalesCalc!$E$6:$E$29,TRUE)+1,0)))</f>
        <v>159102</v>
      </c>
      <c r="L83" s="2">
        <f ca="1">IF($C83="","",SUMIFS(Data[Value],Data[Account],$C83,Data[KAM],L$2,Data[Date],"&gt;="&amp;OFFSET(SalesCalc!$F$5,COUNTIF(SalesCalc!$E$6:$E$29,TRUE)-SalesCalc!$C$11+1,0),Data[Date],"&lt;"&amp;OFFSET(SalesCalc!$F$5,COUNTIF(SalesCalc!$E$6:$E$29,TRUE)+1,0)))</f>
        <v>40000</v>
      </c>
    </row>
    <row r="84" spans="2:12" x14ac:dyDescent="0.25">
      <c r="B84" s="30">
        <f>OrdersByAcc!B86</f>
        <v>82</v>
      </c>
      <c r="C84" s="13" t="str">
        <f>OrdersByAcc!C86</f>
        <v>Management Health Systems</v>
      </c>
      <c r="D84" s="14">
        <f>OrdersByAcc!D86</f>
        <v>44295</v>
      </c>
      <c r="E84" s="14" t="str" cm="1">
        <f t="array" ref="E84">IFERROR(INDEX(Data[KAM],MATCH(C84&amp;D84,INDEX(Data[Account]&amp;Data[Date],0),0)),"")</f>
        <v>Adam</v>
      </c>
      <c r="G84" s="2">
        <f ca="1">IF($C84="","",SUMIFS(Data[Value],Data[Account],$C84,Data[Date],"&gt;="&amp;OFFSET(SalesCalc!$F$5,COUNTIF(SalesCalc!$E$6:$E$29,TRUE)-SalesCalc!$C$11+1,0),Data[Date],"&lt;"&amp;OFFSET(SalesCalc!$F$5,COUNTIF(SalesCalc!$E$6:$E$29,TRUE)+1,0)))</f>
        <v>3927286.98</v>
      </c>
      <c r="H84" s="2">
        <f ca="1">IF($C84="","",SUMIFS(Data[Value],Data[Account],$C84,Data[KAM],H$2,Data[Date],"&gt;="&amp;OFFSET(SalesCalc!$F$5,COUNTIF(SalesCalc!$E$6:$E$29,TRUE)-SalesCalc!$C$11+1,0),Data[Date],"&lt;"&amp;OFFSET(SalesCalc!$F$5,COUNTIF(SalesCalc!$E$6:$E$29,TRUE)+1,0)))</f>
        <v>1862098.98</v>
      </c>
      <c r="I84" s="2">
        <f ca="1">IF($C84="","",SUMIFS(Data[Value],Data[Account],$C84,Data[KAM],I$2,Data[Date],"&gt;="&amp;OFFSET(SalesCalc!$F$5,COUNTIF(SalesCalc!$E$6:$E$29,TRUE)-SalesCalc!$C$11+1,0),Data[Date],"&lt;"&amp;OFFSET(SalesCalc!$F$5,COUNTIF(SalesCalc!$E$6:$E$29,TRUE)+1,0)))</f>
        <v>0</v>
      </c>
      <c r="J84" s="2">
        <f ca="1">IF($C84="","",SUMIFS(Data[Value],Data[Account],$C84,Data[KAM],J$2,Data[Date],"&gt;="&amp;OFFSET(SalesCalc!$F$5,COUNTIF(SalesCalc!$E$6:$E$29,TRUE)-SalesCalc!$C$11+1,0),Data[Date],"&lt;"&amp;OFFSET(SalesCalc!$F$5,COUNTIF(SalesCalc!$E$6:$E$29,TRUE)+1,0)))</f>
        <v>0</v>
      </c>
      <c r="K84" s="2">
        <f ca="1">IF($C84="","",SUMIFS(Data[Value],Data[Account],$C84,Data[KAM],K$2,Data[Date],"&gt;="&amp;OFFSET(SalesCalc!$F$5,COUNTIF(SalesCalc!$E$6:$E$29,TRUE)-SalesCalc!$C$11+1,0),Data[Date],"&lt;"&amp;OFFSET(SalesCalc!$F$5,COUNTIF(SalesCalc!$E$6:$E$29,TRUE)+1,0)))</f>
        <v>0</v>
      </c>
      <c r="L84" s="2">
        <f ca="1">IF($C84="","",SUMIFS(Data[Value],Data[Account],$C84,Data[KAM],L$2,Data[Date],"&gt;="&amp;OFFSET(SalesCalc!$F$5,COUNTIF(SalesCalc!$E$6:$E$29,TRUE)-SalesCalc!$C$11+1,0),Data[Date],"&lt;"&amp;OFFSET(SalesCalc!$F$5,COUNTIF(SalesCalc!$E$6:$E$29,TRUE)+1,0)))</f>
        <v>0</v>
      </c>
    </row>
    <row r="85" spans="2:12" x14ac:dyDescent="0.25">
      <c r="B85" s="30">
        <f>OrdersByAcc!B87</f>
        <v>83</v>
      </c>
      <c r="C85" s="13" t="str">
        <f>OrdersByAcc!C87</f>
        <v>Western Digital Technologies</v>
      </c>
      <c r="D85" s="14">
        <f>OrdersByAcc!D87</f>
        <v>44302</v>
      </c>
      <c r="E85" s="14" t="str" cm="1">
        <f t="array" ref="E85">IFERROR(INDEX(Data[KAM],MATCH(C85&amp;D85,INDEX(Data[Account]&amp;Data[Date],0),0)),"")</f>
        <v>Sofia</v>
      </c>
      <c r="G85" s="2">
        <f ca="1">IF($C85="","",SUMIFS(Data[Value],Data[Account],$C85,Data[Date],"&gt;="&amp;OFFSET(SalesCalc!$F$5,COUNTIF(SalesCalc!$E$6:$E$29,TRUE)-SalesCalc!$C$11+1,0),Data[Date],"&lt;"&amp;OFFSET(SalesCalc!$F$5,COUNTIF(SalesCalc!$E$6:$E$29,TRUE)+1,0)))</f>
        <v>87813</v>
      </c>
      <c r="H85" s="2">
        <f ca="1">IF($C85="","",SUMIFS(Data[Value],Data[Account],$C85,Data[KAM],H$2,Data[Date],"&gt;="&amp;OFFSET(SalesCalc!$F$5,COUNTIF(SalesCalc!$E$6:$E$29,TRUE)-SalesCalc!$C$11+1,0),Data[Date],"&lt;"&amp;OFFSET(SalesCalc!$F$5,COUNTIF(SalesCalc!$E$6:$E$29,TRUE)+1,0)))</f>
        <v>87813</v>
      </c>
      <c r="I85" s="2">
        <f ca="1">IF($C85="","",SUMIFS(Data[Value],Data[Account],$C85,Data[KAM],I$2,Data[Date],"&gt;="&amp;OFFSET(SalesCalc!$F$5,COUNTIF(SalesCalc!$E$6:$E$29,TRUE)-SalesCalc!$C$11+1,0),Data[Date],"&lt;"&amp;OFFSET(SalesCalc!$F$5,COUNTIF(SalesCalc!$E$6:$E$29,TRUE)+1,0)))</f>
        <v>0</v>
      </c>
      <c r="J85" s="2">
        <f ca="1">IF($C85="","",SUMIFS(Data[Value],Data[Account],$C85,Data[KAM],J$2,Data[Date],"&gt;="&amp;OFFSET(SalesCalc!$F$5,COUNTIF(SalesCalc!$E$6:$E$29,TRUE)-SalesCalc!$C$11+1,0),Data[Date],"&lt;"&amp;OFFSET(SalesCalc!$F$5,COUNTIF(SalesCalc!$E$6:$E$29,TRUE)+1,0)))</f>
        <v>0</v>
      </c>
      <c r="K85" s="2">
        <f ca="1">IF($C85="","",SUMIFS(Data[Value],Data[Account],$C85,Data[KAM],K$2,Data[Date],"&gt;="&amp;OFFSET(SalesCalc!$F$5,COUNTIF(SalesCalc!$E$6:$E$29,TRUE)-SalesCalc!$C$11+1,0),Data[Date],"&lt;"&amp;OFFSET(SalesCalc!$F$5,COUNTIF(SalesCalc!$E$6:$E$29,TRUE)+1,0)))</f>
        <v>0</v>
      </c>
      <c r="L85" s="2">
        <f ca="1">IF($C85="","",SUMIFS(Data[Value],Data[Account],$C85,Data[KAM],L$2,Data[Date],"&gt;="&amp;OFFSET(SalesCalc!$F$5,COUNTIF(SalesCalc!$E$6:$E$29,TRUE)-SalesCalc!$C$11+1,0),Data[Date],"&lt;"&amp;OFFSET(SalesCalc!$F$5,COUNTIF(SalesCalc!$E$6:$E$29,TRUE)+1,0)))</f>
        <v>0</v>
      </c>
    </row>
    <row r="86" spans="2:12" x14ac:dyDescent="0.25">
      <c r="B86" s="30">
        <f>OrdersByAcc!B88</f>
        <v>84</v>
      </c>
      <c r="C86" s="13" t="str">
        <f>OrdersByAcc!C88</f>
        <v>The Boston Consulting Group</v>
      </c>
      <c r="D86" s="14">
        <f>OrdersByAcc!D88</f>
        <v>44302</v>
      </c>
      <c r="E86" s="14" t="str" cm="1">
        <f t="array" ref="E86">IFERROR(INDEX(Data[KAM],MATCH(C86&amp;D86,INDEX(Data[Account]&amp;Data[Date],0),0)),"")</f>
        <v>David</v>
      </c>
      <c r="G86" s="2">
        <f ca="1">IF($C86="","",SUMIFS(Data[Value],Data[Account],$C86,Data[Date],"&gt;="&amp;OFFSET(SalesCalc!$F$5,COUNTIF(SalesCalc!$E$6:$E$29,TRUE)-SalesCalc!$C$11+1,0),Data[Date],"&lt;"&amp;OFFSET(SalesCalc!$F$5,COUNTIF(SalesCalc!$E$6:$E$29,TRUE)+1,0)))</f>
        <v>84038</v>
      </c>
      <c r="H86" s="2">
        <f ca="1">IF($C86="","",SUMIFS(Data[Value],Data[Account],$C86,Data[KAM],H$2,Data[Date],"&gt;="&amp;OFFSET(SalesCalc!$F$5,COUNTIF(SalesCalc!$E$6:$E$29,TRUE)-SalesCalc!$C$11+1,0),Data[Date],"&lt;"&amp;OFFSET(SalesCalc!$F$5,COUNTIF(SalesCalc!$E$6:$E$29,TRUE)+1,0)))</f>
        <v>0</v>
      </c>
      <c r="I86" s="2">
        <f ca="1">IF($C86="","",SUMIFS(Data[Value],Data[Account],$C86,Data[KAM],I$2,Data[Date],"&gt;="&amp;OFFSET(SalesCalc!$F$5,COUNTIF(SalesCalc!$E$6:$E$29,TRUE)-SalesCalc!$C$11+1,0),Data[Date],"&lt;"&amp;OFFSET(SalesCalc!$F$5,COUNTIF(SalesCalc!$E$6:$E$29,TRUE)+1,0)))</f>
        <v>0</v>
      </c>
      <c r="J86" s="2">
        <f ca="1">IF($C86="","",SUMIFS(Data[Value],Data[Account],$C86,Data[KAM],J$2,Data[Date],"&gt;="&amp;OFFSET(SalesCalc!$F$5,COUNTIF(SalesCalc!$E$6:$E$29,TRUE)-SalesCalc!$C$11+1,0),Data[Date],"&lt;"&amp;OFFSET(SalesCalc!$F$5,COUNTIF(SalesCalc!$E$6:$E$29,TRUE)+1,0)))</f>
        <v>25000</v>
      </c>
      <c r="K86" s="2">
        <f ca="1">IF($C86="","",SUMIFS(Data[Value],Data[Account],$C86,Data[KAM],K$2,Data[Date],"&gt;="&amp;OFFSET(SalesCalc!$F$5,COUNTIF(SalesCalc!$E$6:$E$29,TRUE)-SalesCalc!$C$11+1,0),Data[Date],"&lt;"&amp;OFFSET(SalesCalc!$F$5,COUNTIF(SalesCalc!$E$6:$E$29,TRUE)+1,0)))</f>
        <v>0</v>
      </c>
      <c r="L86" s="2">
        <f ca="1">IF($C86="","",SUMIFS(Data[Value],Data[Account],$C86,Data[KAM],L$2,Data[Date],"&gt;="&amp;OFFSET(SalesCalc!$F$5,COUNTIF(SalesCalc!$E$6:$E$29,TRUE)-SalesCalc!$C$11+1,0),Data[Date],"&lt;"&amp;OFFSET(SalesCalc!$F$5,COUNTIF(SalesCalc!$E$6:$E$29,TRUE)+1,0)))</f>
        <v>0</v>
      </c>
    </row>
    <row r="87" spans="2:12" x14ac:dyDescent="0.25">
      <c r="B87" s="30">
        <f>OrdersByAcc!B89</f>
        <v>85</v>
      </c>
      <c r="C87" s="13" t="str">
        <f>OrdersByAcc!C89</f>
        <v>Advanced Micro Devices</v>
      </c>
      <c r="D87" s="14">
        <f>OrdersByAcc!D89</f>
        <v>44313</v>
      </c>
      <c r="E87" s="14" t="str" cm="1">
        <f t="array" ref="E87">IFERROR(INDEX(Data[KAM],MATCH(C87&amp;D87,INDEX(Data[Account]&amp;Data[Date],0),0)),"")</f>
        <v>Peter</v>
      </c>
      <c r="G87" s="2">
        <f ca="1">IF($C87="","",SUMIFS(Data[Value],Data[Account],$C87,Data[Date],"&gt;="&amp;OFFSET(SalesCalc!$F$5,COUNTIF(SalesCalc!$E$6:$E$29,TRUE)-SalesCalc!$C$11+1,0),Data[Date],"&lt;"&amp;OFFSET(SalesCalc!$F$5,COUNTIF(SalesCalc!$E$6:$E$29,TRUE)+1,0)))</f>
        <v>1524719</v>
      </c>
      <c r="H87" s="2">
        <f ca="1">IF($C87="","",SUMIFS(Data[Value],Data[Account],$C87,Data[KAM],H$2,Data[Date],"&gt;="&amp;OFFSET(SalesCalc!$F$5,COUNTIF(SalesCalc!$E$6:$E$29,TRUE)-SalesCalc!$C$11+1,0),Data[Date],"&lt;"&amp;OFFSET(SalesCalc!$F$5,COUNTIF(SalesCalc!$E$6:$E$29,TRUE)+1,0)))</f>
        <v>0</v>
      </c>
      <c r="I87" s="2">
        <f ca="1">IF($C87="","",SUMIFS(Data[Value],Data[Account],$C87,Data[KAM],I$2,Data[Date],"&gt;="&amp;OFFSET(SalesCalc!$F$5,COUNTIF(SalesCalc!$E$6:$E$29,TRUE)-SalesCalc!$C$11+1,0),Data[Date],"&lt;"&amp;OFFSET(SalesCalc!$F$5,COUNTIF(SalesCalc!$E$6:$E$29,TRUE)+1,0)))</f>
        <v>714084</v>
      </c>
      <c r="J87" s="2">
        <f ca="1">IF($C87="","",SUMIFS(Data[Value],Data[Account],$C87,Data[KAM],J$2,Data[Date],"&gt;="&amp;OFFSET(SalesCalc!$F$5,COUNTIF(SalesCalc!$E$6:$E$29,TRUE)-SalesCalc!$C$11+1,0),Data[Date],"&lt;"&amp;OFFSET(SalesCalc!$F$5,COUNTIF(SalesCalc!$E$6:$E$29,TRUE)+1,0)))</f>
        <v>0</v>
      </c>
      <c r="K87" s="2">
        <f ca="1">IF($C87="","",SUMIFS(Data[Value],Data[Account],$C87,Data[KAM],K$2,Data[Date],"&gt;="&amp;OFFSET(SalesCalc!$F$5,COUNTIF(SalesCalc!$E$6:$E$29,TRUE)-SalesCalc!$C$11+1,0),Data[Date],"&lt;"&amp;OFFSET(SalesCalc!$F$5,COUNTIF(SalesCalc!$E$6:$E$29,TRUE)+1,0)))</f>
        <v>605232</v>
      </c>
      <c r="L87" s="2">
        <f ca="1">IF($C87="","",SUMIFS(Data[Value],Data[Account],$C87,Data[KAM],L$2,Data[Date],"&gt;="&amp;OFFSET(SalesCalc!$F$5,COUNTIF(SalesCalc!$E$6:$E$29,TRUE)-SalesCalc!$C$11+1,0),Data[Date],"&lt;"&amp;OFFSET(SalesCalc!$F$5,COUNTIF(SalesCalc!$E$6:$E$29,TRUE)+1,0)))</f>
        <v>205403</v>
      </c>
    </row>
    <row r="88" spans="2:12" x14ac:dyDescent="0.25">
      <c r="B88" s="30">
        <f>OrdersByAcc!B90</f>
        <v>86</v>
      </c>
      <c r="C88" s="13" t="str">
        <f>OrdersByAcc!C90</f>
        <v>VM Ware</v>
      </c>
      <c r="D88" s="14">
        <f>OrdersByAcc!D90</f>
        <v>44355</v>
      </c>
      <c r="E88" s="14" t="str" cm="1">
        <f t="array" ref="E88">IFERROR(INDEX(Data[KAM],MATCH(C88&amp;D88,INDEX(Data[Account]&amp;Data[Date],0),0)),"")</f>
        <v>David</v>
      </c>
      <c r="G88" s="2">
        <f ca="1">IF($C88="","",SUMIFS(Data[Value],Data[Account],$C88,Data[Date],"&gt;="&amp;OFFSET(SalesCalc!$F$5,COUNTIF(SalesCalc!$E$6:$E$29,TRUE)-SalesCalc!$C$11+1,0),Data[Date],"&lt;"&amp;OFFSET(SalesCalc!$F$5,COUNTIF(SalesCalc!$E$6:$E$29,TRUE)+1,0)))</f>
        <v>203667.25</v>
      </c>
      <c r="H88" s="2">
        <f ca="1">IF($C88="","",SUMIFS(Data[Value],Data[Account],$C88,Data[KAM],H$2,Data[Date],"&gt;="&amp;OFFSET(SalesCalc!$F$5,COUNTIF(SalesCalc!$E$6:$E$29,TRUE)-SalesCalc!$C$11+1,0),Data[Date],"&lt;"&amp;OFFSET(SalesCalc!$F$5,COUNTIF(SalesCalc!$E$6:$E$29,TRUE)+1,0)))</f>
        <v>0</v>
      </c>
      <c r="I88" s="2">
        <f ca="1">IF($C88="","",SUMIFS(Data[Value],Data[Account],$C88,Data[KAM],I$2,Data[Date],"&gt;="&amp;OFFSET(SalesCalc!$F$5,COUNTIF(SalesCalc!$E$6:$E$29,TRUE)-SalesCalc!$C$11+1,0),Data[Date],"&lt;"&amp;OFFSET(SalesCalc!$F$5,COUNTIF(SalesCalc!$E$6:$E$29,TRUE)+1,0)))</f>
        <v>0</v>
      </c>
      <c r="J88" s="2">
        <f ca="1">IF($C88="","",SUMIFS(Data[Value],Data[Account],$C88,Data[KAM],J$2,Data[Date],"&gt;="&amp;OFFSET(SalesCalc!$F$5,COUNTIF(SalesCalc!$E$6:$E$29,TRUE)-SalesCalc!$C$11+1,0),Data[Date],"&lt;"&amp;OFFSET(SalesCalc!$F$5,COUNTIF(SalesCalc!$E$6:$E$29,TRUE)+1,0)))</f>
        <v>149952.25</v>
      </c>
      <c r="K88" s="2">
        <f ca="1">IF($C88="","",SUMIFS(Data[Value],Data[Account],$C88,Data[KAM],K$2,Data[Date],"&gt;="&amp;OFFSET(SalesCalc!$F$5,COUNTIF(SalesCalc!$E$6:$E$29,TRUE)-SalesCalc!$C$11+1,0),Data[Date],"&lt;"&amp;OFFSET(SalesCalc!$F$5,COUNTIF(SalesCalc!$E$6:$E$29,TRUE)+1,0)))</f>
        <v>0</v>
      </c>
      <c r="L88" s="2">
        <f ca="1">IF($C88="","",SUMIFS(Data[Value],Data[Account],$C88,Data[KAM],L$2,Data[Date],"&gt;="&amp;OFFSET(SalesCalc!$F$5,COUNTIF(SalesCalc!$E$6:$E$29,TRUE)-SalesCalc!$C$11+1,0),Data[Date],"&lt;"&amp;OFFSET(SalesCalc!$F$5,COUNTIF(SalesCalc!$E$6:$E$29,TRUE)+1,0)))</f>
        <v>0</v>
      </c>
    </row>
    <row r="89" spans="2:12" x14ac:dyDescent="0.25">
      <c r="B89" s="30">
        <f>OrdersByAcc!B91</f>
        <v>87</v>
      </c>
      <c r="C89" s="13" t="str">
        <f>OrdersByAcc!C91</f>
        <v>Oath Holdings</v>
      </c>
      <c r="D89" s="14">
        <f>OrdersByAcc!D91</f>
        <v>44366</v>
      </c>
      <c r="E89" s="14" t="str" cm="1">
        <f t="array" ref="E89">IFERROR(INDEX(Data[KAM],MATCH(C89&amp;D89,INDEX(Data[Account]&amp;Data[Date],0),0)),"")</f>
        <v>Emma</v>
      </c>
      <c r="G89" s="2">
        <f ca="1">IF($C89="","",SUMIFS(Data[Value],Data[Account],$C89,Data[Date],"&gt;="&amp;OFFSET(SalesCalc!$F$5,COUNTIF(SalesCalc!$E$6:$E$29,TRUE)-SalesCalc!$C$11+1,0),Data[Date],"&lt;"&amp;OFFSET(SalesCalc!$F$5,COUNTIF(SalesCalc!$E$6:$E$29,TRUE)+1,0)))</f>
        <v>2345820</v>
      </c>
      <c r="H89" s="2">
        <f ca="1">IF($C89="","",SUMIFS(Data[Value],Data[Account],$C89,Data[KAM],H$2,Data[Date],"&gt;="&amp;OFFSET(SalesCalc!$F$5,COUNTIF(SalesCalc!$E$6:$E$29,TRUE)-SalesCalc!$C$11+1,0),Data[Date],"&lt;"&amp;OFFSET(SalesCalc!$F$5,COUNTIF(SalesCalc!$E$6:$E$29,TRUE)+1,0)))</f>
        <v>0</v>
      </c>
      <c r="I89" s="2">
        <f ca="1">IF($C89="","",SUMIFS(Data[Value],Data[Account],$C89,Data[KAM],I$2,Data[Date],"&gt;="&amp;OFFSET(SalesCalc!$F$5,COUNTIF(SalesCalc!$E$6:$E$29,TRUE)-SalesCalc!$C$11+1,0),Data[Date],"&lt;"&amp;OFFSET(SalesCalc!$F$5,COUNTIF(SalesCalc!$E$6:$E$29,TRUE)+1,0)))</f>
        <v>0</v>
      </c>
      <c r="J89" s="2">
        <f ca="1">IF($C89="","",SUMIFS(Data[Value],Data[Account],$C89,Data[KAM],J$2,Data[Date],"&gt;="&amp;OFFSET(SalesCalc!$F$5,COUNTIF(SalesCalc!$E$6:$E$29,TRUE)-SalesCalc!$C$11+1,0),Data[Date],"&lt;"&amp;OFFSET(SalesCalc!$F$5,COUNTIF(SalesCalc!$E$6:$E$29,TRUE)+1,0)))</f>
        <v>997211</v>
      </c>
      <c r="K89" s="2">
        <f ca="1">IF($C89="","",SUMIFS(Data[Value],Data[Account],$C89,Data[KAM],K$2,Data[Date],"&gt;="&amp;OFFSET(SalesCalc!$F$5,COUNTIF(SalesCalc!$E$6:$E$29,TRUE)-SalesCalc!$C$11+1,0),Data[Date],"&lt;"&amp;OFFSET(SalesCalc!$F$5,COUNTIF(SalesCalc!$E$6:$E$29,TRUE)+1,0)))</f>
        <v>1348609</v>
      </c>
      <c r="L89" s="2">
        <f ca="1">IF($C89="","",SUMIFS(Data[Value],Data[Account],$C89,Data[KAM],L$2,Data[Date],"&gt;="&amp;OFFSET(SalesCalc!$F$5,COUNTIF(SalesCalc!$E$6:$E$29,TRUE)-SalesCalc!$C$11+1,0),Data[Date],"&lt;"&amp;OFFSET(SalesCalc!$F$5,COUNTIF(SalesCalc!$E$6:$E$29,TRUE)+1,0)))</f>
        <v>0</v>
      </c>
    </row>
    <row r="90" spans="2:12" x14ac:dyDescent="0.25">
      <c r="B90" s="30">
        <f>OrdersByAcc!B92</f>
        <v>88</v>
      </c>
      <c r="C90" s="13" t="str">
        <f>OrdersByAcc!C92</f>
        <v>Juniper Networks</v>
      </c>
      <c r="D90" s="14">
        <f>OrdersByAcc!D92</f>
        <v>44366</v>
      </c>
      <c r="E90" s="14" t="str" cm="1">
        <f t="array" ref="E90">IFERROR(INDEX(Data[KAM],MATCH(C90&amp;D90,INDEX(Data[Account]&amp;Data[Date],0),0)),"")</f>
        <v>Wasi</v>
      </c>
      <c r="G90" s="2">
        <f ca="1">IF($C90="","",SUMIFS(Data[Value],Data[Account],$C90,Data[Date],"&gt;="&amp;OFFSET(SalesCalc!$F$5,COUNTIF(SalesCalc!$E$6:$E$29,TRUE)-SalesCalc!$C$11+1,0),Data[Date],"&lt;"&amp;OFFSET(SalesCalc!$F$5,COUNTIF(SalesCalc!$E$6:$E$29,TRUE)+1,0)))</f>
        <v>271645.5</v>
      </c>
      <c r="H90" s="2">
        <f ca="1">IF($C90="","",SUMIFS(Data[Value],Data[Account],$C90,Data[KAM],H$2,Data[Date],"&gt;="&amp;OFFSET(SalesCalc!$F$5,COUNTIF(SalesCalc!$E$6:$E$29,TRUE)-SalesCalc!$C$11+1,0),Data[Date],"&lt;"&amp;OFFSET(SalesCalc!$F$5,COUNTIF(SalesCalc!$E$6:$E$29,TRUE)+1,0)))</f>
        <v>0</v>
      </c>
      <c r="I90" s="2">
        <f ca="1">IF($C90="","",SUMIFS(Data[Value],Data[Account],$C90,Data[KAM],I$2,Data[Date],"&gt;="&amp;OFFSET(SalesCalc!$F$5,COUNTIF(SalesCalc!$E$6:$E$29,TRUE)-SalesCalc!$C$11+1,0),Data[Date],"&lt;"&amp;OFFSET(SalesCalc!$F$5,COUNTIF(SalesCalc!$E$6:$E$29,TRUE)+1,0)))</f>
        <v>0</v>
      </c>
      <c r="J90" s="2">
        <f ca="1">IF($C90="","",SUMIFS(Data[Value],Data[Account],$C90,Data[KAM],J$2,Data[Date],"&gt;="&amp;OFFSET(SalesCalc!$F$5,COUNTIF(SalesCalc!$E$6:$E$29,TRUE)-SalesCalc!$C$11+1,0),Data[Date],"&lt;"&amp;OFFSET(SalesCalc!$F$5,COUNTIF(SalesCalc!$E$6:$E$29,TRUE)+1,0)))</f>
        <v>271645.5</v>
      </c>
      <c r="K90" s="2">
        <f ca="1">IF($C90="","",SUMIFS(Data[Value],Data[Account],$C90,Data[KAM],K$2,Data[Date],"&gt;="&amp;OFFSET(SalesCalc!$F$5,COUNTIF(SalesCalc!$E$6:$E$29,TRUE)-SalesCalc!$C$11+1,0),Data[Date],"&lt;"&amp;OFFSET(SalesCalc!$F$5,COUNTIF(SalesCalc!$E$6:$E$29,TRUE)+1,0)))</f>
        <v>0</v>
      </c>
      <c r="L90" s="2">
        <f ca="1">IF($C90="","",SUMIFS(Data[Value],Data[Account],$C90,Data[KAM],L$2,Data[Date],"&gt;="&amp;OFFSET(SalesCalc!$F$5,COUNTIF(SalesCalc!$E$6:$E$29,TRUE)-SalesCalc!$C$11+1,0),Data[Date],"&lt;"&amp;OFFSET(SalesCalc!$F$5,COUNTIF(SalesCalc!$E$6:$E$29,TRUE)+1,0)))</f>
        <v>0</v>
      </c>
    </row>
    <row r="91" spans="2:12" x14ac:dyDescent="0.25">
      <c r="B91" s="30">
        <f>OrdersByAcc!B93</f>
        <v>89</v>
      </c>
      <c r="C91" s="13" t="str">
        <f>OrdersByAcc!C93</f>
        <v>Wayfair</v>
      </c>
      <c r="D91" s="14">
        <f>OrdersByAcc!D93</f>
        <v>44369</v>
      </c>
      <c r="E91" s="14" t="str" cm="1">
        <f t="array" ref="E91">IFERROR(INDEX(Data[KAM],MATCH(C91&amp;D91,INDEX(Data[Account]&amp;Data[Date],0),0)),"")</f>
        <v>Sofia</v>
      </c>
      <c r="G91" s="2">
        <f ca="1">IF($C91="","",SUMIFS(Data[Value],Data[Account],$C91,Data[Date],"&gt;="&amp;OFFSET(SalesCalc!$F$5,COUNTIF(SalesCalc!$E$6:$E$29,TRUE)-SalesCalc!$C$11+1,0),Data[Date],"&lt;"&amp;OFFSET(SalesCalc!$F$5,COUNTIF(SalesCalc!$E$6:$E$29,TRUE)+1,0)))</f>
        <v>1763.2</v>
      </c>
      <c r="H91" s="2">
        <f ca="1">IF($C91="","",SUMIFS(Data[Value],Data[Account],$C91,Data[KAM],H$2,Data[Date],"&gt;="&amp;OFFSET(SalesCalc!$F$5,COUNTIF(SalesCalc!$E$6:$E$29,TRUE)-SalesCalc!$C$11+1,0),Data[Date],"&lt;"&amp;OFFSET(SalesCalc!$F$5,COUNTIF(SalesCalc!$E$6:$E$29,TRUE)+1,0)))</f>
        <v>1763.2</v>
      </c>
      <c r="I91" s="2">
        <f ca="1">IF($C91="","",SUMIFS(Data[Value],Data[Account],$C91,Data[KAM],I$2,Data[Date],"&gt;="&amp;OFFSET(SalesCalc!$F$5,COUNTIF(SalesCalc!$E$6:$E$29,TRUE)-SalesCalc!$C$11+1,0),Data[Date],"&lt;"&amp;OFFSET(SalesCalc!$F$5,COUNTIF(SalesCalc!$E$6:$E$29,TRUE)+1,0)))</f>
        <v>0</v>
      </c>
      <c r="J91" s="2">
        <f ca="1">IF($C91="","",SUMIFS(Data[Value],Data[Account],$C91,Data[KAM],J$2,Data[Date],"&gt;="&amp;OFFSET(SalesCalc!$F$5,COUNTIF(SalesCalc!$E$6:$E$29,TRUE)-SalesCalc!$C$11+1,0),Data[Date],"&lt;"&amp;OFFSET(SalesCalc!$F$5,COUNTIF(SalesCalc!$E$6:$E$29,TRUE)+1,0)))</f>
        <v>0</v>
      </c>
      <c r="K91" s="2">
        <f ca="1">IF($C91="","",SUMIFS(Data[Value],Data[Account],$C91,Data[KAM],K$2,Data[Date],"&gt;="&amp;OFFSET(SalesCalc!$F$5,COUNTIF(SalesCalc!$E$6:$E$29,TRUE)-SalesCalc!$C$11+1,0),Data[Date],"&lt;"&amp;OFFSET(SalesCalc!$F$5,COUNTIF(SalesCalc!$E$6:$E$29,TRUE)+1,0)))</f>
        <v>0</v>
      </c>
      <c r="L91" s="2">
        <f ca="1">IF($C91="","",SUMIFS(Data[Value],Data[Account],$C91,Data[KAM],L$2,Data[Date],"&gt;="&amp;OFFSET(SalesCalc!$F$5,COUNTIF(SalesCalc!$E$6:$E$29,TRUE)-SalesCalc!$C$11+1,0),Data[Date],"&lt;"&amp;OFFSET(SalesCalc!$F$5,COUNTIF(SalesCalc!$E$6:$E$29,TRUE)+1,0)))</f>
        <v>0</v>
      </c>
    </row>
    <row r="92" spans="2:12" x14ac:dyDescent="0.25">
      <c r="B92" s="30">
        <f>OrdersByAcc!B94</f>
        <v>90</v>
      </c>
      <c r="C92" s="13" t="str">
        <f>OrdersByAcc!C94</f>
        <v>Doordash</v>
      </c>
      <c r="D92" s="14">
        <f>OrdersByAcc!D94</f>
        <v>44369</v>
      </c>
      <c r="E92" s="14" t="str" cm="1">
        <f t="array" ref="E92">IFERROR(INDEX(Data[KAM],MATCH(C92&amp;D92,INDEX(Data[Account]&amp;Data[Date],0),0)),"")</f>
        <v>Sofia</v>
      </c>
      <c r="G92" s="2">
        <f ca="1">IF($C92="","",SUMIFS(Data[Value],Data[Account],$C92,Data[Date],"&gt;="&amp;OFFSET(SalesCalc!$F$5,COUNTIF(SalesCalc!$E$6:$E$29,TRUE)-SalesCalc!$C$11+1,0),Data[Date],"&lt;"&amp;OFFSET(SalesCalc!$F$5,COUNTIF(SalesCalc!$E$6:$E$29,TRUE)+1,0)))</f>
        <v>29591.5</v>
      </c>
      <c r="H92" s="2">
        <f ca="1">IF($C92="","",SUMIFS(Data[Value],Data[Account],$C92,Data[KAM],H$2,Data[Date],"&gt;="&amp;OFFSET(SalesCalc!$F$5,COUNTIF(SalesCalc!$E$6:$E$29,TRUE)-SalesCalc!$C$11+1,0),Data[Date],"&lt;"&amp;OFFSET(SalesCalc!$F$5,COUNTIF(SalesCalc!$E$6:$E$29,TRUE)+1,0)))</f>
        <v>29591.5</v>
      </c>
      <c r="I92" s="2">
        <f ca="1">IF($C92="","",SUMIFS(Data[Value],Data[Account],$C92,Data[KAM],I$2,Data[Date],"&gt;="&amp;OFFSET(SalesCalc!$F$5,COUNTIF(SalesCalc!$E$6:$E$29,TRUE)-SalesCalc!$C$11+1,0),Data[Date],"&lt;"&amp;OFFSET(SalesCalc!$F$5,COUNTIF(SalesCalc!$E$6:$E$29,TRUE)+1,0)))</f>
        <v>0</v>
      </c>
      <c r="J92" s="2">
        <f ca="1">IF($C92="","",SUMIFS(Data[Value],Data[Account],$C92,Data[KAM],J$2,Data[Date],"&gt;="&amp;OFFSET(SalesCalc!$F$5,COUNTIF(SalesCalc!$E$6:$E$29,TRUE)-SalesCalc!$C$11+1,0),Data[Date],"&lt;"&amp;OFFSET(SalesCalc!$F$5,COUNTIF(SalesCalc!$E$6:$E$29,TRUE)+1,0)))</f>
        <v>0</v>
      </c>
      <c r="K92" s="2">
        <f ca="1">IF($C92="","",SUMIFS(Data[Value],Data[Account],$C92,Data[KAM],K$2,Data[Date],"&gt;="&amp;OFFSET(SalesCalc!$F$5,COUNTIF(SalesCalc!$E$6:$E$29,TRUE)-SalesCalc!$C$11+1,0),Data[Date],"&lt;"&amp;OFFSET(SalesCalc!$F$5,COUNTIF(SalesCalc!$E$6:$E$29,TRUE)+1,0)))</f>
        <v>0</v>
      </c>
      <c r="L92" s="2">
        <f ca="1">IF($C92="","",SUMIFS(Data[Value],Data[Account],$C92,Data[KAM],L$2,Data[Date],"&gt;="&amp;OFFSET(SalesCalc!$F$5,COUNTIF(SalesCalc!$E$6:$E$29,TRUE)-SalesCalc!$C$11+1,0),Data[Date],"&lt;"&amp;OFFSET(SalesCalc!$F$5,COUNTIF(SalesCalc!$E$6:$E$29,TRUE)+1,0)))</f>
        <v>0</v>
      </c>
    </row>
    <row r="93" spans="2:12" x14ac:dyDescent="0.25">
      <c r="B93" s="30">
        <f>OrdersByAcc!B95</f>
        <v>91</v>
      </c>
      <c r="C93" s="13" t="str">
        <f>OrdersByAcc!C95</f>
        <v>Palo Alto Networks</v>
      </c>
      <c r="D93" s="14">
        <f>OrdersByAcc!D95</f>
        <v>44369</v>
      </c>
      <c r="E93" s="14" t="str" cm="1">
        <f t="array" ref="E93">IFERROR(INDEX(Data[KAM],MATCH(C93&amp;D93,INDEX(Data[Account]&amp;Data[Date],0),0)),"")</f>
        <v>Sofia</v>
      </c>
      <c r="G93" s="2">
        <f ca="1">IF($C93="","",SUMIFS(Data[Value],Data[Account],$C93,Data[Date],"&gt;="&amp;OFFSET(SalesCalc!$F$5,COUNTIF(SalesCalc!$E$6:$E$29,TRUE)-SalesCalc!$C$11+1,0),Data[Date],"&lt;"&amp;OFFSET(SalesCalc!$F$5,COUNTIF(SalesCalc!$E$6:$E$29,TRUE)+1,0)))</f>
        <v>42970.1</v>
      </c>
      <c r="H93" s="2">
        <f ca="1">IF($C93="","",SUMIFS(Data[Value],Data[Account],$C93,Data[KAM],H$2,Data[Date],"&gt;="&amp;OFFSET(SalesCalc!$F$5,COUNTIF(SalesCalc!$E$6:$E$29,TRUE)-SalesCalc!$C$11+1,0),Data[Date],"&lt;"&amp;OFFSET(SalesCalc!$F$5,COUNTIF(SalesCalc!$E$6:$E$29,TRUE)+1,0)))</f>
        <v>42970.1</v>
      </c>
      <c r="I93" s="2">
        <f ca="1">IF($C93="","",SUMIFS(Data[Value],Data[Account],$C93,Data[KAM],I$2,Data[Date],"&gt;="&amp;OFFSET(SalesCalc!$F$5,COUNTIF(SalesCalc!$E$6:$E$29,TRUE)-SalesCalc!$C$11+1,0),Data[Date],"&lt;"&amp;OFFSET(SalesCalc!$F$5,COUNTIF(SalesCalc!$E$6:$E$29,TRUE)+1,0)))</f>
        <v>0</v>
      </c>
      <c r="J93" s="2">
        <f ca="1">IF($C93="","",SUMIFS(Data[Value],Data[Account],$C93,Data[KAM],J$2,Data[Date],"&gt;="&amp;OFFSET(SalesCalc!$F$5,COUNTIF(SalesCalc!$E$6:$E$29,TRUE)-SalesCalc!$C$11+1,0),Data[Date],"&lt;"&amp;OFFSET(SalesCalc!$F$5,COUNTIF(SalesCalc!$E$6:$E$29,TRUE)+1,0)))</f>
        <v>0</v>
      </c>
      <c r="K93" s="2">
        <f ca="1">IF($C93="","",SUMIFS(Data[Value],Data[Account],$C93,Data[KAM],K$2,Data[Date],"&gt;="&amp;OFFSET(SalesCalc!$F$5,COUNTIF(SalesCalc!$E$6:$E$29,TRUE)-SalesCalc!$C$11+1,0),Data[Date],"&lt;"&amp;OFFSET(SalesCalc!$F$5,COUNTIF(SalesCalc!$E$6:$E$29,TRUE)+1,0)))</f>
        <v>0</v>
      </c>
      <c r="L93" s="2">
        <f ca="1">IF($C93="","",SUMIFS(Data[Value],Data[Account],$C93,Data[KAM],L$2,Data[Date],"&gt;="&amp;OFFSET(SalesCalc!$F$5,COUNTIF(SalesCalc!$E$6:$E$29,TRUE)-SalesCalc!$C$11+1,0),Data[Date],"&lt;"&amp;OFFSET(SalesCalc!$F$5,COUNTIF(SalesCalc!$E$6:$E$29,TRUE)+1,0)))</f>
        <v>0</v>
      </c>
    </row>
    <row r="94" spans="2:12" x14ac:dyDescent="0.25">
      <c r="B94" s="30">
        <f>OrdersByAcc!B96</f>
        <v>92</v>
      </c>
      <c r="C94" s="13" t="str">
        <f>OrdersByAcc!C96</f>
        <v>Charles Schwab And Company</v>
      </c>
      <c r="D94" s="14">
        <f>OrdersByAcc!D96</f>
        <v>44369</v>
      </c>
      <c r="E94" s="14" t="str" cm="1">
        <f t="array" ref="E94">IFERROR(INDEX(Data[KAM],MATCH(C94&amp;D94,INDEX(Data[Account]&amp;Data[Date],0),0)),"")</f>
        <v>Sofia</v>
      </c>
      <c r="G94" s="2">
        <f ca="1">IF($C94="","",SUMIFS(Data[Value],Data[Account],$C94,Data[Date],"&gt;="&amp;OFFSET(SalesCalc!$F$5,COUNTIF(SalesCalc!$E$6:$E$29,TRUE)-SalesCalc!$C$11+1,0),Data[Date],"&lt;"&amp;OFFSET(SalesCalc!$F$5,COUNTIF(SalesCalc!$E$6:$E$29,TRUE)+1,0)))</f>
        <v>49720.6</v>
      </c>
      <c r="H94" s="2">
        <f ca="1">IF($C94="","",SUMIFS(Data[Value],Data[Account],$C94,Data[KAM],H$2,Data[Date],"&gt;="&amp;OFFSET(SalesCalc!$F$5,COUNTIF(SalesCalc!$E$6:$E$29,TRUE)-SalesCalc!$C$11+1,0),Data[Date],"&lt;"&amp;OFFSET(SalesCalc!$F$5,COUNTIF(SalesCalc!$E$6:$E$29,TRUE)+1,0)))</f>
        <v>49720.6</v>
      </c>
      <c r="I94" s="2">
        <f ca="1">IF($C94="","",SUMIFS(Data[Value],Data[Account],$C94,Data[KAM],I$2,Data[Date],"&gt;="&amp;OFFSET(SalesCalc!$F$5,COUNTIF(SalesCalc!$E$6:$E$29,TRUE)-SalesCalc!$C$11+1,0),Data[Date],"&lt;"&amp;OFFSET(SalesCalc!$F$5,COUNTIF(SalesCalc!$E$6:$E$29,TRUE)+1,0)))</f>
        <v>0</v>
      </c>
      <c r="J94" s="2">
        <f ca="1">IF($C94="","",SUMIFS(Data[Value],Data[Account],$C94,Data[KAM],J$2,Data[Date],"&gt;="&amp;OFFSET(SalesCalc!$F$5,COUNTIF(SalesCalc!$E$6:$E$29,TRUE)-SalesCalc!$C$11+1,0),Data[Date],"&lt;"&amp;OFFSET(SalesCalc!$F$5,COUNTIF(SalesCalc!$E$6:$E$29,TRUE)+1,0)))</f>
        <v>0</v>
      </c>
      <c r="K94" s="2">
        <f ca="1">IF($C94="","",SUMIFS(Data[Value],Data[Account],$C94,Data[KAM],K$2,Data[Date],"&gt;="&amp;OFFSET(SalesCalc!$F$5,COUNTIF(SalesCalc!$E$6:$E$29,TRUE)-SalesCalc!$C$11+1,0),Data[Date],"&lt;"&amp;OFFSET(SalesCalc!$F$5,COUNTIF(SalesCalc!$E$6:$E$29,TRUE)+1,0)))</f>
        <v>0</v>
      </c>
      <c r="L94" s="2">
        <f ca="1">IF($C94="","",SUMIFS(Data[Value],Data[Account],$C94,Data[KAM],L$2,Data[Date],"&gt;="&amp;OFFSET(SalesCalc!$F$5,COUNTIF(SalesCalc!$E$6:$E$29,TRUE)-SalesCalc!$C$11+1,0),Data[Date],"&lt;"&amp;OFFSET(SalesCalc!$F$5,COUNTIF(SalesCalc!$E$6:$E$29,TRUE)+1,0)))</f>
        <v>0</v>
      </c>
    </row>
    <row r="95" spans="2:12" x14ac:dyDescent="0.25">
      <c r="B95" s="30">
        <f>OrdersByAcc!B97</f>
        <v>93</v>
      </c>
      <c r="C95" s="13" t="str">
        <f>OrdersByAcc!C97</f>
        <v>System Soft Technologies</v>
      </c>
      <c r="D95" s="14">
        <f>OrdersByAcc!D97</f>
        <v>44369</v>
      </c>
      <c r="E95" s="14" t="str" cm="1">
        <f t="array" ref="E95">IFERROR(INDEX(Data[KAM],MATCH(C95&amp;D95,INDEX(Data[Account]&amp;Data[Date],0),0)),"")</f>
        <v>Sofia</v>
      </c>
      <c r="G95" s="2">
        <f ca="1">IF($C95="","",SUMIFS(Data[Value],Data[Account],$C95,Data[Date],"&gt;="&amp;OFFSET(SalesCalc!$F$5,COUNTIF(SalesCalc!$E$6:$E$29,TRUE)-SalesCalc!$C$11+1,0),Data[Date],"&lt;"&amp;OFFSET(SalesCalc!$F$5,COUNTIF(SalesCalc!$E$6:$E$29,TRUE)+1,0)))</f>
        <v>15654.2</v>
      </c>
      <c r="H95" s="2">
        <f ca="1">IF($C95="","",SUMIFS(Data[Value],Data[Account],$C95,Data[KAM],H$2,Data[Date],"&gt;="&amp;OFFSET(SalesCalc!$F$5,COUNTIF(SalesCalc!$E$6:$E$29,TRUE)-SalesCalc!$C$11+1,0),Data[Date],"&lt;"&amp;OFFSET(SalesCalc!$F$5,COUNTIF(SalesCalc!$E$6:$E$29,TRUE)+1,0)))</f>
        <v>15654.2</v>
      </c>
      <c r="I95" s="2">
        <f ca="1">IF($C95="","",SUMIFS(Data[Value],Data[Account],$C95,Data[KAM],I$2,Data[Date],"&gt;="&amp;OFFSET(SalesCalc!$F$5,COUNTIF(SalesCalc!$E$6:$E$29,TRUE)-SalesCalc!$C$11+1,0),Data[Date],"&lt;"&amp;OFFSET(SalesCalc!$F$5,COUNTIF(SalesCalc!$E$6:$E$29,TRUE)+1,0)))</f>
        <v>0</v>
      </c>
      <c r="J95" s="2">
        <f ca="1">IF($C95="","",SUMIFS(Data[Value],Data[Account],$C95,Data[KAM],J$2,Data[Date],"&gt;="&amp;OFFSET(SalesCalc!$F$5,COUNTIF(SalesCalc!$E$6:$E$29,TRUE)-SalesCalc!$C$11+1,0),Data[Date],"&lt;"&amp;OFFSET(SalesCalc!$F$5,COUNTIF(SalesCalc!$E$6:$E$29,TRUE)+1,0)))</f>
        <v>0</v>
      </c>
      <c r="K95" s="2">
        <f ca="1">IF($C95="","",SUMIFS(Data[Value],Data[Account],$C95,Data[KAM],K$2,Data[Date],"&gt;="&amp;OFFSET(SalesCalc!$F$5,COUNTIF(SalesCalc!$E$6:$E$29,TRUE)-SalesCalc!$C$11+1,0),Data[Date],"&lt;"&amp;OFFSET(SalesCalc!$F$5,COUNTIF(SalesCalc!$E$6:$E$29,TRUE)+1,0)))</f>
        <v>0</v>
      </c>
      <c r="L95" s="2">
        <f ca="1">IF($C95="","",SUMIFS(Data[Value],Data[Account],$C95,Data[KAM],L$2,Data[Date],"&gt;="&amp;OFFSET(SalesCalc!$F$5,COUNTIF(SalesCalc!$E$6:$E$29,TRUE)-SalesCalc!$C$11+1,0),Data[Date],"&lt;"&amp;OFFSET(SalesCalc!$F$5,COUNTIF(SalesCalc!$E$6:$E$29,TRUE)+1,0)))</f>
        <v>0</v>
      </c>
    </row>
    <row r="96" spans="2:12" x14ac:dyDescent="0.25">
      <c r="B96" s="30">
        <f>OrdersByAcc!B98</f>
        <v>94</v>
      </c>
      <c r="C96" s="13" t="str">
        <f>OrdersByAcc!C98</f>
        <v>Barclays Services</v>
      </c>
      <c r="D96" s="14">
        <f>OrdersByAcc!D98</f>
        <v>44369</v>
      </c>
      <c r="E96" s="14" t="str" cm="1">
        <f t="array" ref="E96">IFERROR(INDEX(Data[KAM],MATCH(C96&amp;D96,INDEX(Data[Account]&amp;Data[Date],0),0)),"")</f>
        <v>Sofia</v>
      </c>
      <c r="G96" s="2">
        <f ca="1">IF($C96="","",SUMIFS(Data[Value],Data[Account],$C96,Data[Date],"&gt;="&amp;OFFSET(SalesCalc!$F$5,COUNTIF(SalesCalc!$E$6:$E$29,TRUE)-SalesCalc!$C$11+1,0),Data[Date],"&lt;"&amp;OFFSET(SalesCalc!$F$5,COUNTIF(SalesCalc!$E$6:$E$29,TRUE)+1,0)))</f>
        <v>27585.9</v>
      </c>
      <c r="H96" s="2">
        <f ca="1">IF($C96="","",SUMIFS(Data[Value],Data[Account],$C96,Data[KAM],H$2,Data[Date],"&gt;="&amp;OFFSET(SalesCalc!$F$5,COUNTIF(SalesCalc!$E$6:$E$29,TRUE)-SalesCalc!$C$11+1,0),Data[Date],"&lt;"&amp;OFFSET(SalesCalc!$F$5,COUNTIF(SalesCalc!$E$6:$E$29,TRUE)+1,0)))</f>
        <v>27585.9</v>
      </c>
      <c r="I96" s="2">
        <f ca="1">IF($C96="","",SUMIFS(Data[Value],Data[Account],$C96,Data[KAM],I$2,Data[Date],"&gt;="&amp;OFFSET(SalesCalc!$F$5,COUNTIF(SalesCalc!$E$6:$E$29,TRUE)-SalesCalc!$C$11+1,0),Data[Date],"&lt;"&amp;OFFSET(SalesCalc!$F$5,COUNTIF(SalesCalc!$E$6:$E$29,TRUE)+1,0)))</f>
        <v>0</v>
      </c>
      <c r="J96" s="2">
        <f ca="1">IF($C96="","",SUMIFS(Data[Value],Data[Account],$C96,Data[KAM],J$2,Data[Date],"&gt;="&amp;OFFSET(SalesCalc!$F$5,COUNTIF(SalesCalc!$E$6:$E$29,TRUE)-SalesCalc!$C$11+1,0),Data[Date],"&lt;"&amp;OFFSET(SalesCalc!$F$5,COUNTIF(SalesCalc!$E$6:$E$29,TRUE)+1,0)))</f>
        <v>0</v>
      </c>
      <c r="K96" s="2">
        <f ca="1">IF($C96="","",SUMIFS(Data[Value],Data[Account],$C96,Data[KAM],K$2,Data[Date],"&gt;="&amp;OFFSET(SalesCalc!$F$5,COUNTIF(SalesCalc!$E$6:$E$29,TRUE)-SalesCalc!$C$11+1,0),Data[Date],"&lt;"&amp;OFFSET(SalesCalc!$F$5,COUNTIF(SalesCalc!$E$6:$E$29,TRUE)+1,0)))</f>
        <v>0</v>
      </c>
      <c r="L96" s="2">
        <f ca="1">IF($C96="","",SUMIFS(Data[Value],Data[Account],$C96,Data[KAM],L$2,Data[Date],"&gt;="&amp;OFFSET(SalesCalc!$F$5,COUNTIF(SalesCalc!$E$6:$E$29,TRUE)-SalesCalc!$C$11+1,0),Data[Date],"&lt;"&amp;OFFSET(SalesCalc!$F$5,COUNTIF(SalesCalc!$E$6:$E$29,TRUE)+1,0)))</f>
        <v>0</v>
      </c>
    </row>
    <row r="97" spans="2:12" x14ac:dyDescent="0.25">
      <c r="B97" s="30">
        <f>OrdersByAcc!B99</f>
        <v>95</v>
      </c>
      <c r="C97" s="13" t="str">
        <f>OrdersByAcc!C99</f>
        <v>Expedia</v>
      </c>
      <c r="D97" s="14">
        <f>OrdersByAcc!D99</f>
        <v>44378</v>
      </c>
      <c r="E97" s="14" t="str" cm="1">
        <f t="array" ref="E97">IFERROR(INDEX(Data[KAM],MATCH(C97&amp;D97,INDEX(Data[Account]&amp;Data[Date],0),0)),"")</f>
        <v>Emma</v>
      </c>
      <c r="G97" s="2">
        <f ca="1">IF($C97="","",SUMIFS(Data[Value],Data[Account],$C97,Data[Date],"&gt;="&amp;OFFSET(SalesCalc!$F$5,COUNTIF(SalesCalc!$E$6:$E$29,TRUE)-SalesCalc!$C$11+1,0),Data[Date],"&lt;"&amp;OFFSET(SalesCalc!$F$5,COUNTIF(SalesCalc!$E$6:$E$29,TRUE)+1,0)))</f>
        <v>115566</v>
      </c>
      <c r="H97" s="2">
        <f ca="1">IF($C97="","",SUMIFS(Data[Value],Data[Account],$C97,Data[KAM],H$2,Data[Date],"&gt;="&amp;OFFSET(SalesCalc!$F$5,COUNTIF(SalesCalc!$E$6:$E$29,TRUE)-SalesCalc!$C$11+1,0),Data[Date],"&lt;"&amp;OFFSET(SalesCalc!$F$5,COUNTIF(SalesCalc!$E$6:$E$29,TRUE)+1,0)))</f>
        <v>0</v>
      </c>
      <c r="I97" s="2">
        <f ca="1">IF($C97="","",SUMIFS(Data[Value],Data[Account],$C97,Data[KAM],I$2,Data[Date],"&gt;="&amp;OFFSET(SalesCalc!$F$5,COUNTIF(SalesCalc!$E$6:$E$29,TRUE)-SalesCalc!$C$11+1,0),Data[Date],"&lt;"&amp;OFFSET(SalesCalc!$F$5,COUNTIF(SalesCalc!$E$6:$E$29,TRUE)+1,0)))</f>
        <v>0</v>
      </c>
      <c r="J97" s="2">
        <f ca="1">IF($C97="","",SUMIFS(Data[Value],Data[Account],$C97,Data[KAM],J$2,Data[Date],"&gt;="&amp;OFFSET(SalesCalc!$F$5,COUNTIF(SalesCalc!$E$6:$E$29,TRUE)-SalesCalc!$C$11+1,0),Data[Date],"&lt;"&amp;OFFSET(SalesCalc!$F$5,COUNTIF(SalesCalc!$E$6:$E$29,TRUE)+1,0)))</f>
        <v>0</v>
      </c>
      <c r="K97" s="2">
        <f ca="1">IF($C97="","",SUMIFS(Data[Value],Data[Account],$C97,Data[KAM],K$2,Data[Date],"&gt;="&amp;OFFSET(SalesCalc!$F$5,COUNTIF(SalesCalc!$E$6:$E$29,TRUE)-SalesCalc!$C$11+1,0),Data[Date],"&lt;"&amp;OFFSET(SalesCalc!$F$5,COUNTIF(SalesCalc!$E$6:$E$29,TRUE)+1,0)))</f>
        <v>84282</v>
      </c>
      <c r="L97" s="2">
        <f ca="1">IF($C97="","",SUMIFS(Data[Value],Data[Account],$C97,Data[KAM],L$2,Data[Date],"&gt;="&amp;OFFSET(SalesCalc!$F$5,COUNTIF(SalesCalc!$E$6:$E$29,TRUE)-SalesCalc!$C$11+1,0),Data[Date],"&lt;"&amp;OFFSET(SalesCalc!$F$5,COUNTIF(SalesCalc!$E$6:$E$29,TRUE)+1,0)))</f>
        <v>31284</v>
      </c>
    </row>
    <row r="98" spans="2:12" x14ac:dyDescent="0.25">
      <c r="B98" s="30">
        <f>OrdersByAcc!B100</f>
        <v>96</v>
      </c>
      <c r="C98" s="13" t="str">
        <f>OrdersByAcc!C100</f>
        <v>Hcl Global Systems</v>
      </c>
      <c r="D98" s="14">
        <f>OrdersByAcc!D100</f>
        <v>44380</v>
      </c>
      <c r="E98" s="14" t="str" cm="1">
        <f t="array" ref="E98">IFERROR(INDEX(Data[KAM],MATCH(C98&amp;D98,INDEX(Data[Account]&amp;Data[Date],0),0)),"")</f>
        <v>Sofia</v>
      </c>
      <c r="G98" s="2">
        <f ca="1">IF($C98="","",SUMIFS(Data[Value],Data[Account],$C98,Data[Date],"&gt;="&amp;OFFSET(SalesCalc!$F$5,COUNTIF(SalesCalc!$E$6:$E$29,TRUE)-SalesCalc!$C$11+1,0),Data[Date],"&lt;"&amp;OFFSET(SalesCalc!$F$5,COUNTIF(SalesCalc!$E$6:$E$29,TRUE)+1,0)))</f>
        <v>30000</v>
      </c>
      <c r="H98" s="2">
        <f ca="1">IF($C98="","",SUMIFS(Data[Value],Data[Account],$C98,Data[KAM],H$2,Data[Date],"&gt;="&amp;OFFSET(SalesCalc!$F$5,COUNTIF(SalesCalc!$E$6:$E$29,TRUE)-SalesCalc!$C$11+1,0),Data[Date],"&lt;"&amp;OFFSET(SalesCalc!$F$5,COUNTIF(SalesCalc!$E$6:$E$29,TRUE)+1,0)))</f>
        <v>30000</v>
      </c>
      <c r="I98" s="2">
        <f ca="1">IF($C98="","",SUMIFS(Data[Value],Data[Account],$C98,Data[KAM],I$2,Data[Date],"&gt;="&amp;OFFSET(SalesCalc!$F$5,COUNTIF(SalesCalc!$E$6:$E$29,TRUE)-SalesCalc!$C$11+1,0),Data[Date],"&lt;"&amp;OFFSET(SalesCalc!$F$5,COUNTIF(SalesCalc!$E$6:$E$29,TRUE)+1,0)))</f>
        <v>0</v>
      </c>
      <c r="J98" s="2">
        <f ca="1">IF($C98="","",SUMIFS(Data[Value],Data[Account],$C98,Data[KAM],J$2,Data[Date],"&gt;="&amp;OFFSET(SalesCalc!$F$5,COUNTIF(SalesCalc!$E$6:$E$29,TRUE)-SalesCalc!$C$11+1,0),Data[Date],"&lt;"&amp;OFFSET(SalesCalc!$F$5,COUNTIF(SalesCalc!$E$6:$E$29,TRUE)+1,0)))</f>
        <v>0</v>
      </c>
      <c r="K98" s="2">
        <f ca="1">IF($C98="","",SUMIFS(Data[Value],Data[Account],$C98,Data[KAM],K$2,Data[Date],"&gt;="&amp;OFFSET(SalesCalc!$F$5,COUNTIF(SalesCalc!$E$6:$E$29,TRUE)-SalesCalc!$C$11+1,0),Data[Date],"&lt;"&amp;OFFSET(SalesCalc!$F$5,COUNTIF(SalesCalc!$E$6:$E$29,TRUE)+1,0)))</f>
        <v>0</v>
      </c>
      <c r="L98" s="2">
        <f ca="1">IF($C98="","",SUMIFS(Data[Value],Data[Account],$C98,Data[KAM],L$2,Data[Date],"&gt;="&amp;OFFSET(SalesCalc!$F$5,COUNTIF(SalesCalc!$E$6:$E$29,TRUE)-SalesCalc!$C$11+1,0),Data[Date],"&lt;"&amp;OFFSET(SalesCalc!$F$5,COUNTIF(SalesCalc!$E$6:$E$29,TRUE)+1,0)))</f>
        <v>0</v>
      </c>
    </row>
    <row r="99" spans="2:12" x14ac:dyDescent="0.25">
      <c r="B99" s="30">
        <f>OrdersByAcc!B101</f>
        <v>97</v>
      </c>
      <c r="C99" s="13" t="str">
        <f>OrdersByAcc!C101</f>
        <v>Amgen</v>
      </c>
      <c r="D99" s="14">
        <f>OrdersByAcc!D101</f>
        <v>44385</v>
      </c>
      <c r="E99" s="14" t="str" cm="1">
        <f t="array" ref="E99">IFERROR(INDEX(Data[KAM],MATCH(C99&amp;D99,INDEX(Data[Account]&amp;Data[Date],0),0)),"")</f>
        <v>Wasi</v>
      </c>
      <c r="G99" s="2">
        <f ca="1">IF($C99="","",SUMIFS(Data[Value],Data[Account],$C99,Data[Date],"&gt;="&amp;OFFSET(SalesCalc!$F$5,COUNTIF(SalesCalc!$E$6:$E$29,TRUE)-SalesCalc!$C$11+1,0),Data[Date],"&lt;"&amp;OFFSET(SalesCalc!$F$5,COUNTIF(SalesCalc!$E$6:$E$29,TRUE)+1,0)))</f>
        <v>473561.32</v>
      </c>
      <c r="H99" s="2">
        <f ca="1">IF($C99="","",SUMIFS(Data[Value],Data[Account],$C99,Data[KAM],H$2,Data[Date],"&gt;="&amp;OFFSET(SalesCalc!$F$5,COUNTIF(SalesCalc!$E$6:$E$29,TRUE)-SalesCalc!$C$11+1,0),Data[Date],"&lt;"&amp;OFFSET(SalesCalc!$F$5,COUNTIF(SalesCalc!$E$6:$E$29,TRUE)+1,0)))</f>
        <v>0</v>
      </c>
      <c r="I99" s="2">
        <f ca="1">IF($C99="","",SUMIFS(Data[Value],Data[Account],$C99,Data[KAM],I$2,Data[Date],"&gt;="&amp;OFFSET(SalesCalc!$F$5,COUNTIF(SalesCalc!$E$6:$E$29,TRUE)-SalesCalc!$C$11+1,0),Data[Date],"&lt;"&amp;OFFSET(SalesCalc!$F$5,COUNTIF(SalesCalc!$E$6:$E$29,TRUE)+1,0)))</f>
        <v>0</v>
      </c>
      <c r="J99" s="2">
        <f ca="1">IF($C99="","",SUMIFS(Data[Value],Data[Account],$C99,Data[KAM],J$2,Data[Date],"&gt;="&amp;OFFSET(SalesCalc!$F$5,COUNTIF(SalesCalc!$E$6:$E$29,TRUE)-SalesCalc!$C$11+1,0),Data[Date],"&lt;"&amp;OFFSET(SalesCalc!$F$5,COUNTIF(SalesCalc!$E$6:$E$29,TRUE)+1,0)))</f>
        <v>473561.32</v>
      </c>
      <c r="K99" s="2">
        <f ca="1">IF($C99="","",SUMIFS(Data[Value],Data[Account],$C99,Data[KAM],K$2,Data[Date],"&gt;="&amp;OFFSET(SalesCalc!$F$5,COUNTIF(SalesCalc!$E$6:$E$29,TRUE)-SalesCalc!$C$11+1,0),Data[Date],"&lt;"&amp;OFFSET(SalesCalc!$F$5,COUNTIF(SalesCalc!$E$6:$E$29,TRUE)+1,0)))</f>
        <v>0</v>
      </c>
      <c r="L99" s="2">
        <f ca="1">IF($C99="","",SUMIFS(Data[Value],Data[Account],$C99,Data[KAM],L$2,Data[Date],"&gt;="&amp;OFFSET(SalesCalc!$F$5,COUNTIF(SalesCalc!$E$6:$E$29,TRUE)-SalesCalc!$C$11+1,0),Data[Date],"&lt;"&amp;OFFSET(SalesCalc!$F$5,COUNTIF(SalesCalc!$E$6:$E$29,TRUE)+1,0)))</f>
        <v>0</v>
      </c>
    </row>
    <row r="100" spans="2:12" x14ac:dyDescent="0.25">
      <c r="B100" s="30">
        <f>OrdersByAcc!B102</f>
        <v>98</v>
      </c>
      <c r="C100" s="13" t="str">
        <f>OrdersByAcc!C102</f>
        <v>Twitter</v>
      </c>
      <c r="D100" s="14">
        <f>OrdersByAcc!D102</f>
        <v>44397</v>
      </c>
      <c r="E100" s="14" t="str" cm="1">
        <f t="array" ref="E100">IFERROR(INDEX(Data[KAM],MATCH(C100&amp;D100,INDEX(Data[Account]&amp;Data[Date],0),0)),"")</f>
        <v>Sofia</v>
      </c>
      <c r="G100" s="2">
        <f ca="1">IF($C100="","",SUMIFS(Data[Value],Data[Account],$C100,Data[Date],"&gt;="&amp;OFFSET(SalesCalc!$F$5,COUNTIF(SalesCalc!$E$6:$E$29,TRUE)-SalesCalc!$C$11+1,0),Data[Date],"&lt;"&amp;OFFSET(SalesCalc!$F$5,COUNTIF(SalesCalc!$E$6:$E$29,TRUE)+1,0)))</f>
        <v>490</v>
      </c>
      <c r="H100" s="2">
        <f ca="1">IF($C100="","",SUMIFS(Data[Value],Data[Account],$C100,Data[KAM],H$2,Data[Date],"&gt;="&amp;OFFSET(SalesCalc!$F$5,COUNTIF(SalesCalc!$E$6:$E$29,TRUE)-SalesCalc!$C$11+1,0),Data[Date],"&lt;"&amp;OFFSET(SalesCalc!$F$5,COUNTIF(SalesCalc!$E$6:$E$29,TRUE)+1,0)))</f>
        <v>490</v>
      </c>
      <c r="I100" s="2">
        <f ca="1">IF($C100="","",SUMIFS(Data[Value],Data[Account],$C100,Data[KAM],I$2,Data[Date],"&gt;="&amp;OFFSET(SalesCalc!$F$5,COUNTIF(SalesCalc!$E$6:$E$29,TRUE)-SalesCalc!$C$11+1,0),Data[Date],"&lt;"&amp;OFFSET(SalesCalc!$F$5,COUNTIF(SalesCalc!$E$6:$E$29,TRUE)+1,0)))</f>
        <v>0</v>
      </c>
      <c r="J100" s="2">
        <f ca="1">IF($C100="","",SUMIFS(Data[Value],Data[Account],$C100,Data[KAM],J$2,Data[Date],"&gt;="&amp;OFFSET(SalesCalc!$F$5,COUNTIF(SalesCalc!$E$6:$E$29,TRUE)-SalesCalc!$C$11+1,0),Data[Date],"&lt;"&amp;OFFSET(SalesCalc!$F$5,COUNTIF(SalesCalc!$E$6:$E$29,TRUE)+1,0)))</f>
        <v>0</v>
      </c>
      <c r="K100" s="2">
        <f ca="1">IF($C100="","",SUMIFS(Data[Value],Data[Account],$C100,Data[KAM],K$2,Data[Date],"&gt;="&amp;OFFSET(SalesCalc!$F$5,COUNTIF(SalesCalc!$E$6:$E$29,TRUE)-SalesCalc!$C$11+1,0),Data[Date],"&lt;"&amp;OFFSET(SalesCalc!$F$5,COUNTIF(SalesCalc!$E$6:$E$29,TRUE)+1,0)))</f>
        <v>0</v>
      </c>
      <c r="L100" s="2">
        <f ca="1">IF($C100="","",SUMIFS(Data[Value],Data[Account],$C100,Data[KAM],L$2,Data[Date],"&gt;="&amp;OFFSET(SalesCalc!$F$5,COUNTIF(SalesCalc!$E$6:$E$29,TRUE)-SalesCalc!$C$11+1,0),Data[Date],"&lt;"&amp;OFFSET(SalesCalc!$F$5,COUNTIF(SalesCalc!$E$6:$E$29,TRUE)+1,0)))</f>
        <v>0</v>
      </c>
    </row>
    <row r="101" spans="2:12" x14ac:dyDescent="0.25">
      <c r="B101" s="30">
        <f>OrdersByAcc!B103</f>
        <v>99</v>
      </c>
      <c r="C101" s="13" t="str">
        <f>OrdersByAcc!C103</f>
        <v>Nike</v>
      </c>
      <c r="D101" s="14">
        <f>OrdersByAcc!D103</f>
        <v>44397</v>
      </c>
      <c r="E101" s="14" t="str" cm="1">
        <f t="array" ref="E101">IFERROR(INDEX(Data[KAM],MATCH(C101&amp;D101,INDEX(Data[Account]&amp;Data[Date],0),0)),"")</f>
        <v>Sofia</v>
      </c>
      <c r="G101" s="2">
        <f ca="1">IF($C101="","",SUMIFS(Data[Value],Data[Account],$C101,Data[Date],"&gt;="&amp;OFFSET(SalesCalc!$F$5,COUNTIF(SalesCalc!$E$6:$E$29,TRUE)-SalesCalc!$C$11+1,0),Data[Date],"&lt;"&amp;OFFSET(SalesCalc!$F$5,COUNTIF(SalesCalc!$E$6:$E$29,TRUE)+1,0)))</f>
        <v>3485</v>
      </c>
      <c r="H101" s="2">
        <f ca="1">IF($C101="","",SUMIFS(Data[Value],Data[Account],$C101,Data[KAM],H$2,Data[Date],"&gt;="&amp;OFFSET(SalesCalc!$F$5,COUNTIF(SalesCalc!$E$6:$E$29,TRUE)-SalesCalc!$C$11+1,0),Data[Date],"&lt;"&amp;OFFSET(SalesCalc!$F$5,COUNTIF(SalesCalc!$E$6:$E$29,TRUE)+1,0)))</f>
        <v>3485</v>
      </c>
      <c r="I101" s="2">
        <f ca="1">IF($C101="","",SUMIFS(Data[Value],Data[Account],$C101,Data[KAM],I$2,Data[Date],"&gt;="&amp;OFFSET(SalesCalc!$F$5,COUNTIF(SalesCalc!$E$6:$E$29,TRUE)-SalesCalc!$C$11+1,0),Data[Date],"&lt;"&amp;OFFSET(SalesCalc!$F$5,COUNTIF(SalesCalc!$E$6:$E$29,TRUE)+1,0)))</f>
        <v>0</v>
      </c>
      <c r="J101" s="2">
        <f ca="1">IF($C101="","",SUMIFS(Data[Value],Data[Account],$C101,Data[KAM],J$2,Data[Date],"&gt;="&amp;OFFSET(SalesCalc!$F$5,COUNTIF(SalesCalc!$E$6:$E$29,TRUE)-SalesCalc!$C$11+1,0),Data[Date],"&lt;"&amp;OFFSET(SalesCalc!$F$5,COUNTIF(SalesCalc!$E$6:$E$29,TRUE)+1,0)))</f>
        <v>0</v>
      </c>
      <c r="K101" s="2">
        <f ca="1">IF($C101="","",SUMIFS(Data[Value],Data[Account],$C101,Data[KAM],K$2,Data[Date],"&gt;="&amp;OFFSET(SalesCalc!$F$5,COUNTIF(SalesCalc!$E$6:$E$29,TRUE)-SalesCalc!$C$11+1,0),Data[Date],"&lt;"&amp;OFFSET(SalesCalc!$F$5,COUNTIF(SalesCalc!$E$6:$E$29,TRUE)+1,0)))</f>
        <v>0</v>
      </c>
      <c r="L101" s="2">
        <f ca="1">IF($C101="","",SUMIFS(Data[Value],Data[Account],$C101,Data[KAM],L$2,Data[Date],"&gt;="&amp;OFFSET(SalesCalc!$F$5,COUNTIF(SalesCalc!$E$6:$E$29,TRUE)-SalesCalc!$C$11+1,0),Data[Date],"&lt;"&amp;OFFSET(SalesCalc!$F$5,COUNTIF(SalesCalc!$E$6:$E$29,TRUE)+1,0)))</f>
        <v>0</v>
      </c>
    </row>
    <row r="102" spans="2:12" x14ac:dyDescent="0.25">
      <c r="B102" s="30">
        <f>OrdersByAcc!B104</f>
        <v>100</v>
      </c>
      <c r="C102" s="13" t="str">
        <f>OrdersByAcc!C104</f>
        <v>Applied Materials</v>
      </c>
      <c r="D102" s="14">
        <f>OrdersByAcc!D104</f>
        <v>44411</v>
      </c>
      <c r="E102" s="14" t="str" cm="1">
        <f t="array" ref="E102">IFERROR(INDEX(Data[KAM],MATCH(C102&amp;D102,INDEX(Data[Account]&amp;Data[Date],0),0)),"")</f>
        <v>Emma</v>
      </c>
      <c r="G102" s="2">
        <f ca="1">IF($C102="","",SUMIFS(Data[Value],Data[Account],$C102,Data[Date],"&gt;="&amp;OFFSET(SalesCalc!$F$5,COUNTIF(SalesCalc!$E$6:$E$29,TRUE)-SalesCalc!$C$11+1,0),Data[Date],"&lt;"&amp;OFFSET(SalesCalc!$F$5,COUNTIF(SalesCalc!$E$6:$E$29,TRUE)+1,0)))</f>
        <v>952844.7</v>
      </c>
      <c r="H102" s="2">
        <f ca="1">IF($C102="","",SUMIFS(Data[Value],Data[Account],$C102,Data[KAM],H$2,Data[Date],"&gt;="&amp;OFFSET(SalesCalc!$F$5,COUNTIF(SalesCalc!$E$6:$E$29,TRUE)-SalesCalc!$C$11+1,0),Data[Date],"&lt;"&amp;OFFSET(SalesCalc!$F$5,COUNTIF(SalesCalc!$E$6:$E$29,TRUE)+1,0)))</f>
        <v>0</v>
      </c>
      <c r="I102" s="2">
        <f ca="1">IF($C102="","",SUMIFS(Data[Value],Data[Account],$C102,Data[KAM],I$2,Data[Date],"&gt;="&amp;OFFSET(SalesCalc!$F$5,COUNTIF(SalesCalc!$E$6:$E$29,TRUE)-SalesCalc!$C$11+1,0),Data[Date],"&lt;"&amp;OFFSET(SalesCalc!$F$5,COUNTIF(SalesCalc!$E$6:$E$29,TRUE)+1,0)))</f>
        <v>0</v>
      </c>
      <c r="J102" s="2">
        <f ca="1">IF($C102="","",SUMIFS(Data[Value],Data[Account],$C102,Data[KAM],J$2,Data[Date],"&gt;="&amp;OFFSET(SalesCalc!$F$5,COUNTIF(SalesCalc!$E$6:$E$29,TRUE)-SalesCalc!$C$11+1,0),Data[Date],"&lt;"&amp;OFFSET(SalesCalc!$F$5,COUNTIF(SalesCalc!$E$6:$E$29,TRUE)+1,0)))</f>
        <v>279980.7</v>
      </c>
      <c r="K102" s="2">
        <f ca="1">IF($C102="","",SUMIFS(Data[Value],Data[Account],$C102,Data[KAM],K$2,Data[Date],"&gt;="&amp;OFFSET(SalesCalc!$F$5,COUNTIF(SalesCalc!$E$6:$E$29,TRUE)-SalesCalc!$C$11+1,0),Data[Date],"&lt;"&amp;OFFSET(SalesCalc!$F$5,COUNTIF(SalesCalc!$E$6:$E$29,TRUE)+1,0)))</f>
        <v>672864</v>
      </c>
      <c r="L102" s="2">
        <f ca="1">IF($C102="","",SUMIFS(Data[Value],Data[Account],$C102,Data[KAM],L$2,Data[Date],"&gt;="&amp;OFFSET(SalesCalc!$F$5,COUNTIF(SalesCalc!$E$6:$E$29,TRUE)-SalesCalc!$C$11+1,0),Data[Date],"&lt;"&amp;OFFSET(SalesCalc!$F$5,COUNTIF(SalesCalc!$E$6:$E$29,TRUE)+1,0)))</f>
        <v>0</v>
      </c>
    </row>
    <row r="103" spans="2:12" x14ac:dyDescent="0.25">
      <c r="B103" s="30">
        <f>OrdersByAcc!B105</f>
        <v>101</v>
      </c>
      <c r="C103" s="13" t="str">
        <f>OrdersByAcc!C105</f>
        <v>JMI Hospital</v>
      </c>
      <c r="D103" s="14">
        <f>OrdersByAcc!D105</f>
        <v>44426</v>
      </c>
      <c r="E103" s="14" t="str" cm="1">
        <f t="array" ref="E103">IFERROR(INDEX(Data[KAM],MATCH(C103&amp;D103,INDEX(Data[Account]&amp;Data[Date],0),0)),"")</f>
        <v>Peter</v>
      </c>
      <c r="G103" s="2">
        <f ca="1">IF($C103="","",SUMIFS(Data[Value],Data[Account],$C103,Data[Date],"&gt;="&amp;OFFSET(SalesCalc!$F$5,COUNTIF(SalesCalc!$E$6:$E$29,TRUE)-SalesCalc!$C$11+1,0),Data[Date],"&lt;"&amp;OFFSET(SalesCalc!$F$5,COUNTIF(SalesCalc!$E$6:$E$29,TRUE)+1,0)))</f>
        <v>97356.97</v>
      </c>
      <c r="H103" s="2">
        <f ca="1">IF($C103="","",SUMIFS(Data[Value],Data[Account],$C103,Data[KAM],H$2,Data[Date],"&gt;="&amp;OFFSET(SalesCalc!$F$5,COUNTIF(SalesCalc!$E$6:$E$29,TRUE)-SalesCalc!$C$11+1,0),Data[Date],"&lt;"&amp;OFFSET(SalesCalc!$F$5,COUNTIF(SalesCalc!$E$6:$E$29,TRUE)+1,0)))</f>
        <v>88189.97</v>
      </c>
      <c r="I103" s="2">
        <f ca="1">IF($C103="","",SUMIFS(Data[Value],Data[Account],$C103,Data[KAM],I$2,Data[Date],"&gt;="&amp;OFFSET(SalesCalc!$F$5,COUNTIF(SalesCalc!$E$6:$E$29,TRUE)-SalesCalc!$C$11+1,0),Data[Date],"&lt;"&amp;OFFSET(SalesCalc!$F$5,COUNTIF(SalesCalc!$E$6:$E$29,TRUE)+1,0)))</f>
        <v>9167</v>
      </c>
      <c r="J103" s="2">
        <f ca="1">IF($C103="","",SUMIFS(Data[Value],Data[Account],$C103,Data[KAM],J$2,Data[Date],"&gt;="&amp;OFFSET(SalesCalc!$F$5,COUNTIF(SalesCalc!$E$6:$E$29,TRUE)-SalesCalc!$C$11+1,0),Data[Date],"&lt;"&amp;OFFSET(SalesCalc!$F$5,COUNTIF(SalesCalc!$E$6:$E$29,TRUE)+1,0)))</f>
        <v>0</v>
      </c>
      <c r="K103" s="2">
        <f ca="1">IF($C103="","",SUMIFS(Data[Value],Data[Account],$C103,Data[KAM],K$2,Data[Date],"&gt;="&amp;OFFSET(SalesCalc!$F$5,COUNTIF(SalesCalc!$E$6:$E$29,TRUE)-SalesCalc!$C$11+1,0),Data[Date],"&lt;"&amp;OFFSET(SalesCalc!$F$5,COUNTIF(SalesCalc!$E$6:$E$29,TRUE)+1,0)))</f>
        <v>0</v>
      </c>
      <c r="L103" s="2">
        <f ca="1">IF($C103="","",SUMIFS(Data[Value],Data[Account],$C103,Data[KAM],L$2,Data[Date],"&gt;="&amp;OFFSET(SalesCalc!$F$5,COUNTIF(SalesCalc!$E$6:$E$29,TRUE)-SalesCalc!$C$11+1,0),Data[Date],"&lt;"&amp;OFFSET(SalesCalc!$F$5,COUNTIF(SalesCalc!$E$6:$E$29,TRUE)+1,0)))</f>
        <v>0</v>
      </c>
    </row>
    <row r="104" spans="2:12" x14ac:dyDescent="0.25">
      <c r="B104" s="30">
        <f>OrdersByAcc!B106</f>
        <v>102</v>
      </c>
      <c r="C104" s="13" t="str">
        <f>OrdersByAcc!C106</f>
        <v>JMI Marketing</v>
      </c>
      <c r="D104" s="14">
        <f>OrdersByAcc!D106</f>
        <v>44426</v>
      </c>
      <c r="E104" s="14" t="str" cm="1">
        <f t="array" ref="E104">IFERROR(INDEX(Data[KAM],MATCH(C104&amp;D104,INDEX(Data[Account]&amp;Data[Date],0),0)),"")</f>
        <v>Peter</v>
      </c>
      <c r="G104" s="2">
        <f ca="1">IF($C104="","",SUMIFS(Data[Value],Data[Account],$C104,Data[Date],"&gt;="&amp;OFFSET(SalesCalc!$F$5,COUNTIF(SalesCalc!$E$6:$E$29,TRUE)-SalesCalc!$C$11+1,0),Data[Date],"&lt;"&amp;OFFSET(SalesCalc!$F$5,COUNTIF(SalesCalc!$E$6:$E$29,TRUE)+1,0)))</f>
        <v>40263.69</v>
      </c>
      <c r="H104" s="2">
        <f ca="1">IF($C104="","",SUMIFS(Data[Value],Data[Account],$C104,Data[KAM],H$2,Data[Date],"&gt;="&amp;OFFSET(SalesCalc!$F$5,COUNTIF(SalesCalc!$E$6:$E$29,TRUE)-SalesCalc!$C$11+1,0),Data[Date],"&lt;"&amp;OFFSET(SalesCalc!$F$5,COUNTIF(SalesCalc!$E$6:$E$29,TRUE)+1,0)))</f>
        <v>24513.69</v>
      </c>
      <c r="I104" s="2">
        <f ca="1">IF($C104="","",SUMIFS(Data[Value],Data[Account],$C104,Data[KAM],I$2,Data[Date],"&gt;="&amp;OFFSET(SalesCalc!$F$5,COUNTIF(SalesCalc!$E$6:$E$29,TRUE)-SalesCalc!$C$11+1,0),Data[Date],"&lt;"&amp;OFFSET(SalesCalc!$F$5,COUNTIF(SalesCalc!$E$6:$E$29,TRUE)+1,0)))</f>
        <v>15750</v>
      </c>
      <c r="J104" s="2">
        <f ca="1">IF($C104="","",SUMIFS(Data[Value],Data[Account],$C104,Data[KAM],J$2,Data[Date],"&gt;="&amp;OFFSET(SalesCalc!$F$5,COUNTIF(SalesCalc!$E$6:$E$29,TRUE)-SalesCalc!$C$11+1,0),Data[Date],"&lt;"&amp;OFFSET(SalesCalc!$F$5,COUNTIF(SalesCalc!$E$6:$E$29,TRUE)+1,0)))</f>
        <v>0</v>
      </c>
      <c r="K104" s="2">
        <f ca="1">IF($C104="","",SUMIFS(Data[Value],Data[Account],$C104,Data[KAM],K$2,Data[Date],"&gt;="&amp;OFFSET(SalesCalc!$F$5,COUNTIF(SalesCalc!$E$6:$E$29,TRUE)-SalesCalc!$C$11+1,0),Data[Date],"&lt;"&amp;OFFSET(SalesCalc!$F$5,COUNTIF(SalesCalc!$E$6:$E$29,TRUE)+1,0)))</f>
        <v>0</v>
      </c>
      <c r="L104" s="2">
        <f ca="1">IF($C104="","",SUMIFS(Data[Value],Data[Account],$C104,Data[KAM],L$2,Data[Date],"&gt;="&amp;OFFSET(SalesCalc!$F$5,COUNTIF(SalesCalc!$E$6:$E$29,TRUE)-SalesCalc!$C$11+1,0),Data[Date],"&lt;"&amp;OFFSET(SalesCalc!$F$5,COUNTIF(SalesCalc!$E$6:$E$29,TRUE)+1,0)))</f>
        <v>0</v>
      </c>
    </row>
    <row r="105" spans="2:12" x14ac:dyDescent="0.25">
      <c r="B105" s="30">
        <f>OrdersByAcc!B107</f>
        <v>103</v>
      </c>
      <c r="C105" s="13" t="str">
        <f>OrdersByAcc!C107</f>
        <v>Community Bank</v>
      </c>
      <c r="D105" s="14">
        <f>OrdersByAcc!D107</f>
        <v>44429</v>
      </c>
      <c r="E105" s="14" t="str" cm="1">
        <f t="array" ref="E105">IFERROR(INDEX(Data[KAM],MATCH(C105&amp;D105,INDEX(Data[Account]&amp;Data[Date],0),0)),"")</f>
        <v>Adam</v>
      </c>
      <c r="G105" s="2">
        <f ca="1">IF($C105="","",SUMIFS(Data[Value],Data[Account],$C105,Data[Date],"&gt;="&amp;OFFSET(SalesCalc!$F$5,COUNTIF(SalesCalc!$E$6:$E$29,TRUE)-SalesCalc!$C$11+1,0),Data[Date],"&lt;"&amp;OFFSET(SalesCalc!$F$5,COUNTIF(SalesCalc!$E$6:$E$29,TRUE)+1,0)))</f>
        <v>76834.5</v>
      </c>
      <c r="H105" s="2">
        <f ca="1">IF($C105="","",SUMIFS(Data[Value],Data[Account],$C105,Data[KAM],H$2,Data[Date],"&gt;="&amp;OFFSET(SalesCalc!$F$5,COUNTIF(SalesCalc!$E$6:$E$29,TRUE)-SalesCalc!$C$11+1,0),Data[Date],"&lt;"&amp;OFFSET(SalesCalc!$F$5,COUNTIF(SalesCalc!$E$6:$E$29,TRUE)+1,0)))</f>
        <v>0</v>
      </c>
      <c r="I105" s="2">
        <f ca="1">IF($C105="","",SUMIFS(Data[Value],Data[Account],$C105,Data[KAM],I$2,Data[Date],"&gt;="&amp;OFFSET(SalesCalc!$F$5,COUNTIF(SalesCalc!$E$6:$E$29,TRUE)-SalesCalc!$C$11+1,0),Data[Date],"&lt;"&amp;OFFSET(SalesCalc!$F$5,COUNTIF(SalesCalc!$E$6:$E$29,TRUE)+1,0)))</f>
        <v>0</v>
      </c>
      <c r="J105" s="2">
        <f ca="1">IF($C105="","",SUMIFS(Data[Value],Data[Account],$C105,Data[KAM],J$2,Data[Date],"&gt;="&amp;OFFSET(SalesCalc!$F$5,COUNTIF(SalesCalc!$E$6:$E$29,TRUE)-SalesCalc!$C$11+1,0),Data[Date],"&lt;"&amp;OFFSET(SalesCalc!$F$5,COUNTIF(SalesCalc!$E$6:$E$29,TRUE)+1,0)))</f>
        <v>39714.5</v>
      </c>
      <c r="K105" s="2">
        <f ca="1">IF($C105="","",SUMIFS(Data[Value],Data[Account],$C105,Data[KAM],K$2,Data[Date],"&gt;="&amp;OFFSET(SalesCalc!$F$5,COUNTIF(SalesCalc!$E$6:$E$29,TRUE)-SalesCalc!$C$11+1,0),Data[Date],"&lt;"&amp;OFFSET(SalesCalc!$F$5,COUNTIF(SalesCalc!$E$6:$E$29,TRUE)+1,0)))</f>
        <v>0</v>
      </c>
      <c r="L105" s="2">
        <f ca="1">IF($C105="","",SUMIFS(Data[Value],Data[Account],$C105,Data[KAM],L$2,Data[Date],"&gt;="&amp;OFFSET(SalesCalc!$F$5,COUNTIF(SalesCalc!$E$6:$E$29,TRUE)-SalesCalc!$C$11+1,0),Data[Date],"&lt;"&amp;OFFSET(SalesCalc!$F$5,COUNTIF(SalesCalc!$E$6:$E$29,TRUE)+1,0)))</f>
        <v>0</v>
      </c>
    </row>
    <row r="106" spans="2:12" x14ac:dyDescent="0.25">
      <c r="B106" s="30">
        <f>OrdersByAcc!B108</f>
        <v>104</v>
      </c>
      <c r="C106" s="13" t="str">
        <f>OrdersByAcc!C108</f>
        <v>GIZ</v>
      </c>
      <c r="D106" s="14">
        <f>OrdersByAcc!D108</f>
        <v>44433</v>
      </c>
      <c r="E106" s="14" t="str" cm="1">
        <f t="array" ref="E106">IFERROR(INDEX(Data[KAM],MATCH(C106&amp;D106,INDEX(Data[Account]&amp;Data[Date],0),0)),"")</f>
        <v>Wasi</v>
      </c>
      <c r="G106" s="2">
        <f ca="1">IF($C106="","",SUMIFS(Data[Value],Data[Account],$C106,Data[Date],"&gt;="&amp;OFFSET(SalesCalc!$F$5,COUNTIF(SalesCalc!$E$6:$E$29,TRUE)-SalesCalc!$C$11+1,0),Data[Date],"&lt;"&amp;OFFSET(SalesCalc!$F$5,COUNTIF(SalesCalc!$E$6:$E$29,TRUE)+1,0)))</f>
        <v>71019.38</v>
      </c>
      <c r="H106" s="2">
        <f ca="1">IF($C106="","",SUMIFS(Data[Value],Data[Account],$C106,Data[KAM],H$2,Data[Date],"&gt;="&amp;OFFSET(SalesCalc!$F$5,COUNTIF(SalesCalc!$E$6:$E$29,TRUE)-SalesCalc!$C$11+1,0),Data[Date],"&lt;"&amp;OFFSET(SalesCalc!$F$5,COUNTIF(SalesCalc!$E$6:$E$29,TRUE)+1,0)))</f>
        <v>0</v>
      </c>
      <c r="I106" s="2">
        <f ca="1">IF($C106="","",SUMIFS(Data[Value],Data[Account],$C106,Data[KAM],I$2,Data[Date],"&gt;="&amp;OFFSET(SalesCalc!$F$5,COUNTIF(SalesCalc!$E$6:$E$29,TRUE)-SalesCalc!$C$11+1,0),Data[Date],"&lt;"&amp;OFFSET(SalesCalc!$F$5,COUNTIF(SalesCalc!$E$6:$E$29,TRUE)+1,0)))</f>
        <v>0</v>
      </c>
      <c r="J106" s="2">
        <f ca="1">IF($C106="","",SUMIFS(Data[Value],Data[Account],$C106,Data[KAM],J$2,Data[Date],"&gt;="&amp;OFFSET(SalesCalc!$F$5,COUNTIF(SalesCalc!$E$6:$E$29,TRUE)-SalesCalc!$C$11+1,0),Data[Date],"&lt;"&amp;OFFSET(SalesCalc!$F$5,COUNTIF(SalesCalc!$E$6:$E$29,TRUE)+1,0)))</f>
        <v>71019.38</v>
      </c>
      <c r="K106" s="2">
        <f ca="1">IF($C106="","",SUMIFS(Data[Value],Data[Account],$C106,Data[KAM],K$2,Data[Date],"&gt;="&amp;OFFSET(SalesCalc!$F$5,COUNTIF(SalesCalc!$E$6:$E$29,TRUE)-SalesCalc!$C$11+1,0),Data[Date],"&lt;"&amp;OFFSET(SalesCalc!$F$5,COUNTIF(SalesCalc!$E$6:$E$29,TRUE)+1,0)))</f>
        <v>0</v>
      </c>
      <c r="L106" s="2">
        <f ca="1">IF($C106="","",SUMIFS(Data[Value],Data[Account],$C106,Data[KAM],L$2,Data[Date],"&gt;="&amp;OFFSET(SalesCalc!$F$5,COUNTIF(SalesCalc!$E$6:$E$29,TRUE)-SalesCalc!$C$11+1,0),Data[Date],"&lt;"&amp;OFFSET(SalesCalc!$F$5,COUNTIF(SalesCalc!$E$6:$E$29,TRUE)+1,0)))</f>
        <v>0</v>
      </c>
    </row>
    <row r="107" spans="2:12" x14ac:dyDescent="0.25">
      <c r="B107" s="30">
        <f>OrdersByAcc!B109</f>
        <v>105</v>
      </c>
      <c r="C107" s="13" t="str">
        <f>OrdersByAcc!C109</f>
        <v>Navana Foods</v>
      </c>
      <c r="D107" s="14">
        <f>OrdersByAcc!D109</f>
        <v>44446</v>
      </c>
      <c r="E107" s="14" t="str" cm="1">
        <f t="array" ref="E107">IFERROR(INDEX(Data[KAM],MATCH(C107&amp;D107,INDEX(Data[Account]&amp;Data[Date],0),0)),"")</f>
        <v>Wasi</v>
      </c>
      <c r="G107" s="2">
        <f ca="1">IF($C107="","",SUMIFS(Data[Value],Data[Account],$C107,Data[Date],"&gt;="&amp;OFFSET(SalesCalc!$F$5,COUNTIF(SalesCalc!$E$6:$E$29,TRUE)-SalesCalc!$C$11+1,0),Data[Date],"&lt;"&amp;OFFSET(SalesCalc!$F$5,COUNTIF(SalesCalc!$E$6:$E$29,TRUE)+1,0)))</f>
        <v>31726.94</v>
      </c>
      <c r="H107" s="2">
        <f ca="1">IF($C107="","",SUMIFS(Data[Value],Data[Account],$C107,Data[KAM],H$2,Data[Date],"&gt;="&amp;OFFSET(SalesCalc!$F$5,COUNTIF(SalesCalc!$E$6:$E$29,TRUE)-SalesCalc!$C$11+1,0),Data[Date],"&lt;"&amp;OFFSET(SalesCalc!$F$5,COUNTIF(SalesCalc!$E$6:$E$29,TRUE)+1,0)))</f>
        <v>0</v>
      </c>
      <c r="I107" s="2">
        <f ca="1">IF($C107="","",SUMIFS(Data[Value],Data[Account],$C107,Data[KAM],I$2,Data[Date],"&gt;="&amp;OFFSET(SalesCalc!$F$5,COUNTIF(SalesCalc!$E$6:$E$29,TRUE)-SalesCalc!$C$11+1,0),Data[Date],"&lt;"&amp;OFFSET(SalesCalc!$F$5,COUNTIF(SalesCalc!$E$6:$E$29,TRUE)+1,0)))</f>
        <v>0</v>
      </c>
      <c r="J107" s="2">
        <f ca="1">IF($C107="","",SUMIFS(Data[Value],Data[Account],$C107,Data[KAM],J$2,Data[Date],"&gt;="&amp;OFFSET(SalesCalc!$F$5,COUNTIF(SalesCalc!$E$6:$E$29,TRUE)-SalesCalc!$C$11+1,0),Data[Date],"&lt;"&amp;OFFSET(SalesCalc!$F$5,COUNTIF(SalesCalc!$E$6:$E$29,TRUE)+1,0)))</f>
        <v>31726.94</v>
      </c>
      <c r="K107" s="2">
        <f ca="1">IF($C107="","",SUMIFS(Data[Value],Data[Account],$C107,Data[KAM],K$2,Data[Date],"&gt;="&amp;OFFSET(SalesCalc!$F$5,COUNTIF(SalesCalc!$E$6:$E$29,TRUE)-SalesCalc!$C$11+1,0),Data[Date],"&lt;"&amp;OFFSET(SalesCalc!$F$5,COUNTIF(SalesCalc!$E$6:$E$29,TRUE)+1,0)))</f>
        <v>0</v>
      </c>
      <c r="L107" s="2">
        <f ca="1">IF($C107="","",SUMIFS(Data[Value],Data[Account],$C107,Data[KAM],L$2,Data[Date],"&gt;="&amp;OFFSET(SalesCalc!$F$5,COUNTIF(SalesCalc!$E$6:$E$29,TRUE)-SalesCalc!$C$11+1,0),Data[Date],"&lt;"&amp;OFFSET(SalesCalc!$F$5,COUNTIF(SalesCalc!$E$6:$E$29,TRUE)+1,0)))</f>
        <v>0</v>
      </c>
    </row>
    <row r="108" spans="2:12" x14ac:dyDescent="0.25">
      <c r="B108" s="30">
        <f>OrdersByAcc!B110</f>
        <v>106</v>
      </c>
      <c r="C108" s="13" t="str">
        <f>OrdersByAcc!C110</f>
        <v>BRAC International</v>
      </c>
      <c r="D108" s="14">
        <f>OrdersByAcc!D110</f>
        <v>44450</v>
      </c>
      <c r="E108" s="14" t="str" cm="1">
        <f t="array" ref="E108">IFERROR(INDEX(Data[KAM],MATCH(C108&amp;D108,INDEX(Data[Account]&amp;Data[Date],0),0)),"")</f>
        <v>Sofia</v>
      </c>
      <c r="G108" s="2">
        <f ca="1">IF($C108="","",SUMIFS(Data[Value],Data[Account],$C108,Data[Date],"&gt;="&amp;OFFSET(SalesCalc!$F$5,COUNTIF(SalesCalc!$E$6:$E$29,TRUE)-SalesCalc!$C$11+1,0),Data[Date],"&lt;"&amp;OFFSET(SalesCalc!$F$5,COUNTIF(SalesCalc!$E$6:$E$29,TRUE)+1,0)))</f>
        <v>5041402.38</v>
      </c>
      <c r="H108" s="2">
        <f ca="1">IF($C108="","",SUMIFS(Data[Value],Data[Account],$C108,Data[KAM],H$2,Data[Date],"&gt;="&amp;OFFSET(SalesCalc!$F$5,COUNTIF(SalesCalc!$E$6:$E$29,TRUE)-SalesCalc!$C$11+1,0),Data[Date],"&lt;"&amp;OFFSET(SalesCalc!$F$5,COUNTIF(SalesCalc!$E$6:$E$29,TRUE)+1,0)))</f>
        <v>5041402.38</v>
      </c>
      <c r="I108" s="2">
        <f ca="1">IF($C108="","",SUMIFS(Data[Value],Data[Account],$C108,Data[KAM],I$2,Data[Date],"&gt;="&amp;OFFSET(SalesCalc!$F$5,COUNTIF(SalesCalc!$E$6:$E$29,TRUE)-SalesCalc!$C$11+1,0),Data[Date],"&lt;"&amp;OFFSET(SalesCalc!$F$5,COUNTIF(SalesCalc!$E$6:$E$29,TRUE)+1,0)))</f>
        <v>0</v>
      </c>
      <c r="J108" s="2">
        <f ca="1">IF($C108="","",SUMIFS(Data[Value],Data[Account],$C108,Data[KAM],J$2,Data[Date],"&gt;="&amp;OFFSET(SalesCalc!$F$5,COUNTIF(SalesCalc!$E$6:$E$29,TRUE)-SalesCalc!$C$11+1,0),Data[Date],"&lt;"&amp;OFFSET(SalesCalc!$F$5,COUNTIF(SalesCalc!$E$6:$E$29,TRUE)+1,0)))</f>
        <v>0</v>
      </c>
      <c r="K108" s="2">
        <f ca="1">IF($C108="","",SUMIFS(Data[Value],Data[Account],$C108,Data[KAM],K$2,Data[Date],"&gt;="&amp;OFFSET(SalesCalc!$F$5,COUNTIF(SalesCalc!$E$6:$E$29,TRUE)-SalesCalc!$C$11+1,0),Data[Date],"&lt;"&amp;OFFSET(SalesCalc!$F$5,COUNTIF(SalesCalc!$E$6:$E$29,TRUE)+1,0)))</f>
        <v>0</v>
      </c>
      <c r="L108" s="2">
        <f ca="1">IF($C108="","",SUMIFS(Data[Value],Data[Account],$C108,Data[KAM],L$2,Data[Date],"&gt;="&amp;OFFSET(SalesCalc!$F$5,COUNTIF(SalesCalc!$E$6:$E$29,TRUE)-SalesCalc!$C$11+1,0),Data[Date],"&lt;"&amp;OFFSET(SalesCalc!$F$5,COUNTIF(SalesCalc!$E$6:$E$29,TRUE)+1,0)))</f>
        <v>0</v>
      </c>
    </row>
    <row r="109" spans="2:12" x14ac:dyDescent="0.25">
      <c r="B109" s="30">
        <f>OrdersByAcc!B111</f>
        <v>107</v>
      </c>
      <c r="C109" s="13" t="str">
        <f>OrdersByAcc!C111</f>
        <v>New Asia - JMI Group</v>
      </c>
      <c r="D109" s="14">
        <f>OrdersByAcc!D111</f>
        <v>44469</v>
      </c>
      <c r="E109" s="14" t="str" cm="1">
        <f t="array" ref="E109">IFERROR(INDEX(Data[KAM],MATCH(C109&amp;D109,INDEX(Data[Account]&amp;Data[Date],0),0)),"")</f>
        <v>Sofia</v>
      </c>
      <c r="G109" s="2">
        <f ca="1">IF($C109="","",SUMIFS(Data[Value],Data[Account],$C109,Data[Date],"&gt;="&amp;OFFSET(SalesCalc!$F$5,COUNTIF(SalesCalc!$E$6:$E$29,TRUE)-SalesCalc!$C$11+1,0),Data[Date],"&lt;"&amp;OFFSET(SalesCalc!$F$5,COUNTIF(SalesCalc!$E$6:$E$29,TRUE)+1,0)))</f>
        <v>95372.91</v>
      </c>
      <c r="H109" s="2">
        <f ca="1">IF($C109="","",SUMIFS(Data[Value],Data[Account],$C109,Data[KAM],H$2,Data[Date],"&gt;="&amp;OFFSET(SalesCalc!$F$5,COUNTIF(SalesCalc!$E$6:$E$29,TRUE)-SalesCalc!$C$11+1,0),Data[Date],"&lt;"&amp;OFFSET(SalesCalc!$F$5,COUNTIF(SalesCalc!$E$6:$E$29,TRUE)+1,0)))</f>
        <v>95372.91</v>
      </c>
      <c r="I109" s="2">
        <f ca="1">IF($C109="","",SUMIFS(Data[Value],Data[Account],$C109,Data[KAM],I$2,Data[Date],"&gt;="&amp;OFFSET(SalesCalc!$F$5,COUNTIF(SalesCalc!$E$6:$E$29,TRUE)-SalesCalc!$C$11+1,0),Data[Date],"&lt;"&amp;OFFSET(SalesCalc!$F$5,COUNTIF(SalesCalc!$E$6:$E$29,TRUE)+1,0)))</f>
        <v>0</v>
      </c>
      <c r="J109" s="2">
        <f ca="1">IF($C109="","",SUMIFS(Data[Value],Data[Account],$C109,Data[KAM],J$2,Data[Date],"&gt;="&amp;OFFSET(SalesCalc!$F$5,COUNTIF(SalesCalc!$E$6:$E$29,TRUE)-SalesCalc!$C$11+1,0),Data[Date],"&lt;"&amp;OFFSET(SalesCalc!$F$5,COUNTIF(SalesCalc!$E$6:$E$29,TRUE)+1,0)))</f>
        <v>0</v>
      </c>
      <c r="K109" s="2">
        <f ca="1">IF($C109="","",SUMIFS(Data[Value],Data[Account],$C109,Data[KAM],K$2,Data[Date],"&gt;="&amp;OFFSET(SalesCalc!$F$5,COUNTIF(SalesCalc!$E$6:$E$29,TRUE)-SalesCalc!$C$11+1,0),Data[Date],"&lt;"&amp;OFFSET(SalesCalc!$F$5,COUNTIF(SalesCalc!$E$6:$E$29,TRUE)+1,0)))</f>
        <v>0</v>
      </c>
      <c r="L109" s="2">
        <f ca="1">IF($C109="","",SUMIFS(Data[Value],Data[Account],$C109,Data[KAM],L$2,Data[Date],"&gt;="&amp;OFFSET(SalesCalc!$F$5,COUNTIF(SalesCalc!$E$6:$E$29,TRUE)-SalesCalc!$C$11+1,0),Data[Date],"&lt;"&amp;OFFSET(SalesCalc!$F$5,COUNTIF(SalesCalc!$E$6:$E$29,TRUE)+1,0)))</f>
        <v>0</v>
      </c>
    </row>
    <row r="110" spans="2:12" x14ac:dyDescent="0.25">
      <c r="B110" s="30">
        <f>OrdersByAcc!B112</f>
        <v>108</v>
      </c>
      <c r="C110" s="13" t="str">
        <f>OrdersByAcc!C112</f>
        <v>The Padma Bank Ltd</v>
      </c>
      <c r="D110" s="14">
        <f>OrdersByAcc!D112</f>
        <v>44469</v>
      </c>
      <c r="E110" s="14" t="str" cm="1">
        <f t="array" ref="E110">IFERROR(INDEX(Data[KAM],MATCH(C110&amp;D110,INDEX(Data[Account]&amp;Data[Date],0),0)),"")</f>
        <v>Sofia</v>
      </c>
      <c r="G110" s="2">
        <f ca="1">IF($C110="","",SUMIFS(Data[Value],Data[Account],$C110,Data[Date],"&gt;="&amp;OFFSET(SalesCalc!$F$5,COUNTIF(SalesCalc!$E$6:$E$29,TRUE)-SalesCalc!$C$11+1,0),Data[Date],"&lt;"&amp;OFFSET(SalesCalc!$F$5,COUNTIF(SalesCalc!$E$6:$E$29,TRUE)+1,0)))</f>
        <v>64000</v>
      </c>
      <c r="H110" s="2">
        <f ca="1">IF($C110="","",SUMIFS(Data[Value],Data[Account],$C110,Data[KAM],H$2,Data[Date],"&gt;="&amp;OFFSET(SalesCalc!$F$5,COUNTIF(SalesCalc!$E$6:$E$29,TRUE)-SalesCalc!$C$11+1,0),Data[Date],"&lt;"&amp;OFFSET(SalesCalc!$F$5,COUNTIF(SalesCalc!$E$6:$E$29,TRUE)+1,0)))</f>
        <v>64000</v>
      </c>
      <c r="I110" s="2">
        <f ca="1">IF($C110="","",SUMIFS(Data[Value],Data[Account],$C110,Data[KAM],I$2,Data[Date],"&gt;="&amp;OFFSET(SalesCalc!$F$5,COUNTIF(SalesCalc!$E$6:$E$29,TRUE)-SalesCalc!$C$11+1,0),Data[Date],"&lt;"&amp;OFFSET(SalesCalc!$F$5,COUNTIF(SalesCalc!$E$6:$E$29,TRUE)+1,0)))</f>
        <v>0</v>
      </c>
      <c r="J110" s="2">
        <f ca="1">IF($C110="","",SUMIFS(Data[Value],Data[Account],$C110,Data[KAM],J$2,Data[Date],"&gt;="&amp;OFFSET(SalesCalc!$F$5,COUNTIF(SalesCalc!$E$6:$E$29,TRUE)-SalesCalc!$C$11+1,0),Data[Date],"&lt;"&amp;OFFSET(SalesCalc!$F$5,COUNTIF(SalesCalc!$E$6:$E$29,TRUE)+1,0)))</f>
        <v>0</v>
      </c>
      <c r="K110" s="2">
        <f ca="1">IF($C110="","",SUMIFS(Data[Value],Data[Account],$C110,Data[KAM],K$2,Data[Date],"&gt;="&amp;OFFSET(SalesCalc!$F$5,COUNTIF(SalesCalc!$E$6:$E$29,TRUE)-SalesCalc!$C$11+1,0),Data[Date],"&lt;"&amp;OFFSET(SalesCalc!$F$5,COUNTIF(SalesCalc!$E$6:$E$29,TRUE)+1,0)))</f>
        <v>0</v>
      </c>
      <c r="L110" s="2">
        <f ca="1">IF($C110="","",SUMIFS(Data[Value],Data[Account],$C110,Data[KAM],L$2,Data[Date],"&gt;="&amp;OFFSET(SalesCalc!$F$5,COUNTIF(SalesCalc!$E$6:$E$29,TRUE)-SalesCalc!$C$11+1,0),Data[Date],"&lt;"&amp;OFFSET(SalesCalc!$F$5,COUNTIF(SalesCalc!$E$6:$E$29,TRUE)+1,0)))</f>
        <v>0</v>
      </c>
    </row>
    <row r="111" spans="2:12" x14ac:dyDescent="0.25">
      <c r="B111" s="30">
        <f>OrdersByAcc!B113</f>
        <v>109</v>
      </c>
      <c r="C111" s="13" t="str">
        <f>OrdersByAcc!C113</f>
        <v>CARDIFF International School</v>
      </c>
      <c r="D111" s="14">
        <f>OrdersByAcc!D113</f>
        <v>44477</v>
      </c>
      <c r="E111" s="14" t="str" cm="1">
        <f t="array" ref="E111">IFERROR(INDEX(Data[KAM],MATCH(C111&amp;D111,INDEX(Data[Account]&amp;Data[Date],0),0)),"")</f>
        <v>Sofia</v>
      </c>
      <c r="G111" s="2">
        <f ca="1">IF($C111="","",SUMIFS(Data[Value],Data[Account],$C111,Data[Date],"&gt;="&amp;OFFSET(SalesCalc!$F$5,COUNTIF(SalesCalc!$E$6:$E$29,TRUE)-SalesCalc!$C$11+1,0),Data[Date],"&lt;"&amp;OFFSET(SalesCalc!$F$5,COUNTIF(SalesCalc!$E$6:$E$29,TRUE)+1,0)))</f>
        <v>110401.5</v>
      </c>
      <c r="H111" s="2">
        <f ca="1">IF($C111="","",SUMIFS(Data[Value],Data[Account],$C111,Data[KAM],H$2,Data[Date],"&gt;="&amp;OFFSET(SalesCalc!$F$5,COUNTIF(SalesCalc!$E$6:$E$29,TRUE)-SalesCalc!$C$11+1,0),Data[Date],"&lt;"&amp;OFFSET(SalesCalc!$F$5,COUNTIF(SalesCalc!$E$6:$E$29,TRUE)+1,0)))</f>
        <v>110401.5</v>
      </c>
      <c r="I111" s="2">
        <f ca="1">IF($C111="","",SUMIFS(Data[Value],Data[Account],$C111,Data[KAM],I$2,Data[Date],"&gt;="&amp;OFFSET(SalesCalc!$F$5,COUNTIF(SalesCalc!$E$6:$E$29,TRUE)-SalesCalc!$C$11+1,0),Data[Date],"&lt;"&amp;OFFSET(SalesCalc!$F$5,COUNTIF(SalesCalc!$E$6:$E$29,TRUE)+1,0)))</f>
        <v>0</v>
      </c>
      <c r="J111" s="2">
        <f ca="1">IF($C111="","",SUMIFS(Data[Value],Data[Account],$C111,Data[KAM],J$2,Data[Date],"&gt;="&amp;OFFSET(SalesCalc!$F$5,COUNTIF(SalesCalc!$E$6:$E$29,TRUE)-SalesCalc!$C$11+1,0),Data[Date],"&lt;"&amp;OFFSET(SalesCalc!$F$5,COUNTIF(SalesCalc!$E$6:$E$29,TRUE)+1,0)))</f>
        <v>0</v>
      </c>
      <c r="K111" s="2">
        <f ca="1">IF($C111="","",SUMIFS(Data[Value],Data[Account],$C111,Data[KAM],K$2,Data[Date],"&gt;="&amp;OFFSET(SalesCalc!$F$5,COUNTIF(SalesCalc!$E$6:$E$29,TRUE)-SalesCalc!$C$11+1,0),Data[Date],"&lt;"&amp;OFFSET(SalesCalc!$F$5,COUNTIF(SalesCalc!$E$6:$E$29,TRUE)+1,0)))</f>
        <v>0</v>
      </c>
      <c r="L111" s="2">
        <f ca="1">IF($C111="","",SUMIFS(Data[Value],Data[Account],$C111,Data[KAM],L$2,Data[Date],"&gt;="&amp;OFFSET(SalesCalc!$F$5,COUNTIF(SalesCalc!$E$6:$E$29,TRUE)-SalesCalc!$C$11+1,0),Data[Date],"&lt;"&amp;OFFSET(SalesCalc!$F$5,COUNTIF(SalesCalc!$E$6:$E$29,TRUE)+1,0)))</f>
        <v>0</v>
      </c>
    </row>
    <row r="112" spans="2:12" x14ac:dyDescent="0.25">
      <c r="B112" s="30">
        <f>OrdersByAcc!B114</f>
        <v>110</v>
      </c>
      <c r="C112" s="13" t="str">
        <f>OrdersByAcc!C114</f>
        <v>Edison DG Services</v>
      </c>
      <c r="D112" s="14">
        <f>OrdersByAcc!D114</f>
        <v>44482</v>
      </c>
      <c r="E112" s="14" t="str" cm="1">
        <f t="array" ref="E112">IFERROR(INDEX(Data[KAM],MATCH(C112&amp;D112,INDEX(Data[Account]&amp;Data[Date],0),0)),"")</f>
        <v>Sofia</v>
      </c>
      <c r="G112" s="2">
        <f ca="1">IF($C112="","",SUMIFS(Data[Value],Data[Account],$C112,Data[Date],"&gt;="&amp;OFFSET(SalesCalc!$F$5,COUNTIF(SalesCalc!$E$6:$E$29,TRUE)-SalesCalc!$C$11+1,0),Data[Date],"&lt;"&amp;OFFSET(SalesCalc!$F$5,COUNTIF(SalesCalc!$E$6:$E$29,TRUE)+1,0)))</f>
        <v>14122</v>
      </c>
      <c r="H112" s="2">
        <f ca="1">IF($C112="","",SUMIFS(Data[Value],Data[Account],$C112,Data[KAM],H$2,Data[Date],"&gt;="&amp;OFFSET(SalesCalc!$F$5,COUNTIF(SalesCalc!$E$6:$E$29,TRUE)-SalesCalc!$C$11+1,0),Data[Date],"&lt;"&amp;OFFSET(SalesCalc!$F$5,COUNTIF(SalesCalc!$E$6:$E$29,TRUE)+1,0)))</f>
        <v>14122</v>
      </c>
      <c r="I112" s="2">
        <f ca="1">IF($C112="","",SUMIFS(Data[Value],Data[Account],$C112,Data[KAM],I$2,Data[Date],"&gt;="&amp;OFFSET(SalesCalc!$F$5,COUNTIF(SalesCalc!$E$6:$E$29,TRUE)-SalesCalc!$C$11+1,0),Data[Date],"&lt;"&amp;OFFSET(SalesCalc!$F$5,COUNTIF(SalesCalc!$E$6:$E$29,TRUE)+1,0)))</f>
        <v>0</v>
      </c>
      <c r="J112" s="2">
        <f ca="1">IF($C112="","",SUMIFS(Data[Value],Data[Account],$C112,Data[KAM],J$2,Data[Date],"&gt;="&amp;OFFSET(SalesCalc!$F$5,COUNTIF(SalesCalc!$E$6:$E$29,TRUE)-SalesCalc!$C$11+1,0),Data[Date],"&lt;"&amp;OFFSET(SalesCalc!$F$5,COUNTIF(SalesCalc!$E$6:$E$29,TRUE)+1,0)))</f>
        <v>0</v>
      </c>
      <c r="K112" s="2">
        <f ca="1">IF($C112="","",SUMIFS(Data[Value],Data[Account],$C112,Data[KAM],K$2,Data[Date],"&gt;="&amp;OFFSET(SalesCalc!$F$5,COUNTIF(SalesCalc!$E$6:$E$29,TRUE)-SalesCalc!$C$11+1,0),Data[Date],"&lt;"&amp;OFFSET(SalesCalc!$F$5,COUNTIF(SalesCalc!$E$6:$E$29,TRUE)+1,0)))</f>
        <v>0</v>
      </c>
      <c r="L112" s="2">
        <f ca="1">IF($C112="","",SUMIFS(Data[Value],Data[Account],$C112,Data[KAM],L$2,Data[Date],"&gt;="&amp;OFFSET(SalesCalc!$F$5,COUNTIF(SalesCalc!$E$6:$E$29,TRUE)-SalesCalc!$C$11+1,0),Data[Date],"&lt;"&amp;OFFSET(SalesCalc!$F$5,COUNTIF(SalesCalc!$E$6:$E$29,TRUE)+1,0)))</f>
        <v>0</v>
      </c>
    </row>
    <row r="113" spans="2:12" x14ac:dyDescent="0.25">
      <c r="B113" s="30">
        <f>OrdersByAcc!B115</f>
        <v>111</v>
      </c>
      <c r="C113" s="13" t="str">
        <f>OrdersByAcc!C115</f>
        <v>Partex Star Group</v>
      </c>
      <c r="D113" s="14">
        <f>OrdersByAcc!D115</f>
        <v>44499</v>
      </c>
      <c r="E113" s="14" t="str" cm="1">
        <f t="array" ref="E113">IFERROR(INDEX(Data[KAM],MATCH(C113&amp;D113,INDEX(Data[Account]&amp;Data[Date],0),0)),"")</f>
        <v>Emma</v>
      </c>
      <c r="G113" s="2">
        <f ca="1">IF($C113="","",SUMIFS(Data[Value],Data[Account],$C113,Data[Date],"&gt;="&amp;OFFSET(SalesCalc!$F$5,COUNTIF(SalesCalc!$E$6:$E$29,TRUE)-SalesCalc!$C$11+1,0),Data[Date],"&lt;"&amp;OFFSET(SalesCalc!$F$5,COUNTIF(SalesCalc!$E$6:$E$29,TRUE)+1,0)))</f>
        <v>17219</v>
      </c>
      <c r="H113" s="2">
        <f ca="1">IF($C113="","",SUMIFS(Data[Value],Data[Account],$C113,Data[KAM],H$2,Data[Date],"&gt;="&amp;OFFSET(SalesCalc!$F$5,COUNTIF(SalesCalc!$E$6:$E$29,TRUE)-SalesCalc!$C$11+1,0),Data[Date],"&lt;"&amp;OFFSET(SalesCalc!$F$5,COUNTIF(SalesCalc!$E$6:$E$29,TRUE)+1,0)))</f>
        <v>0</v>
      </c>
      <c r="I113" s="2">
        <f ca="1">IF($C113="","",SUMIFS(Data[Value],Data[Account],$C113,Data[KAM],I$2,Data[Date],"&gt;="&amp;OFFSET(SalesCalc!$F$5,COUNTIF(SalesCalc!$E$6:$E$29,TRUE)-SalesCalc!$C$11+1,0),Data[Date],"&lt;"&amp;OFFSET(SalesCalc!$F$5,COUNTIF(SalesCalc!$E$6:$E$29,TRUE)+1,0)))</f>
        <v>0</v>
      </c>
      <c r="J113" s="2">
        <f ca="1">IF($C113="","",SUMIFS(Data[Value],Data[Account],$C113,Data[KAM],J$2,Data[Date],"&gt;="&amp;OFFSET(SalesCalc!$F$5,COUNTIF(SalesCalc!$E$6:$E$29,TRUE)-SalesCalc!$C$11+1,0),Data[Date],"&lt;"&amp;OFFSET(SalesCalc!$F$5,COUNTIF(SalesCalc!$E$6:$E$29,TRUE)+1,0)))</f>
        <v>0</v>
      </c>
      <c r="K113" s="2">
        <f ca="1">IF($C113="","",SUMIFS(Data[Value],Data[Account],$C113,Data[KAM],K$2,Data[Date],"&gt;="&amp;OFFSET(SalesCalc!$F$5,COUNTIF(SalesCalc!$E$6:$E$29,TRUE)-SalesCalc!$C$11+1,0),Data[Date],"&lt;"&amp;OFFSET(SalesCalc!$F$5,COUNTIF(SalesCalc!$E$6:$E$29,TRUE)+1,0)))</f>
        <v>17219</v>
      </c>
      <c r="L113" s="2">
        <f ca="1">IF($C113="","",SUMIFS(Data[Value],Data[Account],$C113,Data[KAM],L$2,Data[Date],"&gt;="&amp;OFFSET(SalesCalc!$F$5,COUNTIF(SalesCalc!$E$6:$E$29,TRUE)-SalesCalc!$C$11+1,0),Data[Date],"&lt;"&amp;OFFSET(SalesCalc!$F$5,COUNTIF(SalesCalc!$E$6:$E$29,TRUE)+1,0)))</f>
        <v>0</v>
      </c>
    </row>
    <row r="114" spans="2:12" x14ac:dyDescent="0.25">
      <c r="B114" s="30">
        <f>OrdersByAcc!B116</f>
        <v>112</v>
      </c>
      <c r="C114" s="13" t="str">
        <f>OrdersByAcc!C116</f>
        <v>Epyllion</v>
      </c>
      <c r="D114" s="14">
        <f>OrdersByAcc!D116</f>
        <v>44503</v>
      </c>
      <c r="E114" s="14" t="str" cm="1">
        <f t="array" ref="E114">IFERROR(INDEX(Data[KAM],MATCH(C114&amp;D114,INDEX(Data[Account]&amp;Data[Date],0),0)),"")</f>
        <v>Emma</v>
      </c>
      <c r="G114" s="2">
        <f ca="1">IF($C114="","",SUMIFS(Data[Value],Data[Account],$C114,Data[Date],"&gt;="&amp;OFFSET(SalesCalc!$F$5,COUNTIF(SalesCalc!$E$6:$E$29,TRUE)-SalesCalc!$C$11+1,0),Data[Date],"&lt;"&amp;OFFSET(SalesCalc!$F$5,COUNTIF(SalesCalc!$E$6:$E$29,TRUE)+1,0)))</f>
        <v>2828522</v>
      </c>
      <c r="H114" s="2">
        <f ca="1">IF($C114="","",SUMIFS(Data[Value],Data[Account],$C114,Data[KAM],H$2,Data[Date],"&gt;="&amp;OFFSET(SalesCalc!$F$5,COUNTIF(SalesCalc!$E$6:$E$29,TRUE)-SalesCalc!$C$11+1,0),Data[Date],"&lt;"&amp;OFFSET(SalesCalc!$F$5,COUNTIF(SalesCalc!$E$6:$E$29,TRUE)+1,0)))</f>
        <v>0</v>
      </c>
      <c r="I114" s="2">
        <f ca="1">IF($C114="","",SUMIFS(Data[Value],Data[Account],$C114,Data[KAM],I$2,Data[Date],"&gt;="&amp;OFFSET(SalesCalc!$F$5,COUNTIF(SalesCalc!$E$6:$E$29,TRUE)-SalesCalc!$C$11+1,0),Data[Date],"&lt;"&amp;OFFSET(SalesCalc!$F$5,COUNTIF(SalesCalc!$E$6:$E$29,TRUE)+1,0)))</f>
        <v>0</v>
      </c>
      <c r="J114" s="2">
        <f ca="1">IF($C114="","",SUMIFS(Data[Value],Data[Account],$C114,Data[KAM],J$2,Data[Date],"&gt;="&amp;OFFSET(SalesCalc!$F$5,COUNTIF(SalesCalc!$E$6:$E$29,TRUE)-SalesCalc!$C$11+1,0),Data[Date],"&lt;"&amp;OFFSET(SalesCalc!$F$5,COUNTIF(SalesCalc!$E$6:$E$29,TRUE)+1,0)))</f>
        <v>0</v>
      </c>
      <c r="K114" s="2">
        <f ca="1">IF($C114="","",SUMIFS(Data[Value],Data[Account],$C114,Data[KAM],K$2,Data[Date],"&gt;="&amp;OFFSET(SalesCalc!$F$5,COUNTIF(SalesCalc!$E$6:$E$29,TRUE)-SalesCalc!$C$11+1,0),Data[Date],"&lt;"&amp;OFFSET(SalesCalc!$F$5,COUNTIF(SalesCalc!$E$6:$E$29,TRUE)+1,0)))</f>
        <v>490290</v>
      </c>
      <c r="L114" s="2">
        <f ca="1">IF($C114="","",SUMIFS(Data[Value],Data[Account],$C114,Data[KAM],L$2,Data[Date],"&gt;="&amp;OFFSET(SalesCalc!$F$5,COUNTIF(SalesCalc!$E$6:$E$29,TRUE)-SalesCalc!$C$11+1,0),Data[Date],"&lt;"&amp;OFFSET(SalesCalc!$F$5,COUNTIF(SalesCalc!$E$6:$E$29,TRUE)+1,0)))</f>
        <v>2338232</v>
      </c>
    </row>
    <row r="115" spans="2:12" x14ac:dyDescent="0.25">
      <c r="B115" s="30">
        <f>OrdersByAcc!B117</f>
        <v>113</v>
      </c>
      <c r="C115" s="13" t="str">
        <f>OrdersByAcc!C117</f>
        <v>Orgenergostroy</v>
      </c>
      <c r="D115" s="14">
        <f>OrdersByAcc!D117</f>
        <v>44510</v>
      </c>
      <c r="E115" s="14" t="str" cm="1">
        <f t="array" ref="E115">IFERROR(INDEX(Data[KAM],MATCH(C115&amp;D115,INDEX(Data[Account]&amp;Data[Date],0),0)),"")</f>
        <v>Sofia</v>
      </c>
      <c r="G115" s="2">
        <f ca="1">IF($C115="","",SUMIFS(Data[Value],Data[Account],$C115,Data[Date],"&gt;="&amp;OFFSET(SalesCalc!$F$5,COUNTIF(SalesCalc!$E$6:$E$29,TRUE)-SalesCalc!$C$11+1,0),Data[Date],"&lt;"&amp;OFFSET(SalesCalc!$F$5,COUNTIF(SalesCalc!$E$6:$E$29,TRUE)+1,0)))</f>
        <v>1183054</v>
      </c>
      <c r="H115" s="2">
        <f ca="1">IF($C115="","",SUMIFS(Data[Value],Data[Account],$C115,Data[KAM],H$2,Data[Date],"&gt;="&amp;OFFSET(SalesCalc!$F$5,COUNTIF(SalesCalc!$E$6:$E$29,TRUE)-SalesCalc!$C$11+1,0),Data[Date],"&lt;"&amp;OFFSET(SalesCalc!$F$5,COUNTIF(SalesCalc!$E$6:$E$29,TRUE)+1,0)))</f>
        <v>1183054</v>
      </c>
      <c r="I115" s="2">
        <f ca="1">IF($C115="","",SUMIFS(Data[Value],Data[Account],$C115,Data[KAM],I$2,Data[Date],"&gt;="&amp;OFFSET(SalesCalc!$F$5,COUNTIF(SalesCalc!$E$6:$E$29,TRUE)-SalesCalc!$C$11+1,0),Data[Date],"&lt;"&amp;OFFSET(SalesCalc!$F$5,COUNTIF(SalesCalc!$E$6:$E$29,TRUE)+1,0)))</f>
        <v>0</v>
      </c>
      <c r="J115" s="2">
        <f ca="1">IF($C115="","",SUMIFS(Data[Value],Data[Account],$C115,Data[KAM],J$2,Data[Date],"&gt;="&amp;OFFSET(SalesCalc!$F$5,COUNTIF(SalesCalc!$E$6:$E$29,TRUE)-SalesCalc!$C$11+1,0),Data[Date],"&lt;"&amp;OFFSET(SalesCalc!$F$5,COUNTIF(SalesCalc!$E$6:$E$29,TRUE)+1,0)))</f>
        <v>0</v>
      </c>
      <c r="K115" s="2">
        <f ca="1">IF($C115="","",SUMIFS(Data[Value],Data[Account],$C115,Data[KAM],K$2,Data[Date],"&gt;="&amp;OFFSET(SalesCalc!$F$5,COUNTIF(SalesCalc!$E$6:$E$29,TRUE)-SalesCalc!$C$11+1,0),Data[Date],"&lt;"&amp;OFFSET(SalesCalc!$F$5,COUNTIF(SalesCalc!$E$6:$E$29,TRUE)+1,0)))</f>
        <v>0</v>
      </c>
      <c r="L115" s="2">
        <f ca="1">IF($C115="","",SUMIFS(Data[Value],Data[Account],$C115,Data[KAM],L$2,Data[Date],"&gt;="&amp;OFFSET(SalesCalc!$F$5,COUNTIF(SalesCalc!$E$6:$E$29,TRUE)-SalesCalc!$C$11+1,0),Data[Date],"&lt;"&amp;OFFSET(SalesCalc!$F$5,COUNTIF(SalesCalc!$E$6:$E$29,TRUE)+1,0)))</f>
        <v>0</v>
      </c>
    </row>
    <row r="116" spans="2:12" x14ac:dyDescent="0.25">
      <c r="B116" s="30">
        <f>OrdersByAcc!B118</f>
        <v>114</v>
      </c>
      <c r="C116" s="13" t="str">
        <f>OrdersByAcc!C118</f>
        <v>Aamra Infotainment Limited</v>
      </c>
      <c r="D116" s="14">
        <f>OrdersByAcc!D118</f>
        <v>44511</v>
      </c>
      <c r="E116" s="14" t="str" cm="1">
        <f t="array" ref="E116">IFERROR(INDEX(Data[KAM],MATCH(C116&amp;D116,INDEX(Data[Account]&amp;Data[Date],0),0)),"")</f>
        <v>Sofia</v>
      </c>
      <c r="G116" s="2">
        <f ca="1">IF($C116="","",SUMIFS(Data[Value],Data[Account],$C116,Data[Date],"&gt;="&amp;OFFSET(SalesCalc!$F$5,COUNTIF(SalesCalc!$E$6:$E$29,TRUE)-SalesCalc!$C$11+1,0),Data[Date],"&lt;"&amp;OFFSET(SalesCalc!$F$5,COUNTIF(SalesCalc!$E$6:$E$29,TRUE)+1,0)))</f>
        <v>20008.2</v>
      </c>
      <c r="H116" s="2">
        <f ca="1">IF($C116="","",SUMIFS(Data[Value],Data[Account],$C116,Data[KAM],H$2,Data[Date],"&gt;="&amp;OFFSET(SalesCalc!$F$5,COUNTIF(SalesCalc!$E$6:$E$29,TRUE)-SalesCalc!$C$11+1,0),Data[Date],"&lt;"&amp;OFFSET(SalesCalc!$F$5,COUNTIF(SalesCalc!$E$6:$E$29,TRUE)+1,0)))</f>
        <v>20008.2</v>
      </c>
      <c r="I116" s="2">
        <f ca="1">IF($C116="","",SUMIFS(Data[Value],Data[Account],$C116,Data[KAM],I$2,Data[Date],"&gt;="&amp;OFFSET(SalesCalc!$F$5,COUNTIF(SalesCalc!$E$6:$E$29,TRUE)-SalesCalc!$C$11+1,0),Data[Date],"&lt;"&amp;OFFSET(SalesCalc!$F$5,COUNTIF(SalesCalc!$E$6:$E$29,TRUE)+1,0)))</f>
        <v>0</v>
      </c>
      <c r="J116" s="2">
        <f ca="1">IF($C116="","",SUMIFS(Data[Value],Data[Account],$C116,Data[KAM],J$2,Data[Date],"&gt;="&amp;OFFSET(SalesCalc!$F$5,COUNTIF(SalesCalc!$E$6:$E$29,TRUE)-SalesCalc!$C$11+1,0),Data[Date],"&lt;"&amp;OFFSET(SalesCalc!$F$5,COUNTIF(SalesCalc!$E$6:$E$29,TRUE)+1,0)))</f>
        <v>0</v>
      </c>
      <c r="K116" s="2">
        <f ca="1">IF($C116="","",SUMIFS(Data[Value],Data[Account],$C116,Data[KAM],K$2,Data[Date],"&gt;="&amp;OFFSET(SalesCalc!$F$5,COUNTIF(SalesCalc!$E$6:$E$29,TRUE)-SalesCalc!$C$11+1,0),Data[Date],"&lt;"&amp;OFFSET(SalesCalc!$F$5,COUNTIF(SalesCalc!$E$6:$E$29,TRUE)+1,0)))</f>
        <v>0</v>
      </c>
      <c r="L116" s="2">
        <f ca="1">IF($C116="","",SUMIFS(Data[Value],Data[Account],$C116,Data[KAM],L$2,Data[Date],"&gt;="&amp;OFFSET(SalesCalc!$F$5,COUNTIF(SalesCalc!$E$6:$E$29,TRUE)-SalesCalc!$C$11+1,0),Data[Date],"&lt;"&amp;OFFSET(SalesCalc!$F$5,COUNTIF(SalesCalc!$E$6:$E$29,TRUE)+1,0)))</f>
        <v>0</v>
      </c>
    </row>
    <row r="117" spans="2:12" x14ac:dyDescent="0.25">
      <c r="B117" s="30">
        <f>OrdersByAcc!B119</f>
        <v>115</v>
      </c>
      <c r="C117" s="13" t="str">
        <f>OrdersByAcc!C119</f>
        <v>Padma Bank Ltd</v>
      </c>
      <c r="D117" s="14">
        <f>OrdersByAcc!D119</f>
        <v>44512</v>
      </c>
      <c r="E117" s="14" t="str" cm="1">
        <f t="array" ref="E117">IFERROR(INDEX(Data[KAM],MATCH(C117&amp;D117,INDEX(Data[Account]&amp;Data[Date],0),0)),"")</f>
        <v>Sofia</v>
      </c>
      <c r="G117" s="2">
        <f ca="1">IF($C117="","",SUMIFS(Data[Value],Data[Account],$C117,Data[Date],"&gt;="&amp;OFFSET(SalesCalc!$F$5,COUNTIF(SalesCalc!$E$6:$E$29,TRUE)-SalesCalc!$C$11+1,0),Data[Date],"&lt;"&amp;OFFSET(SalesCalc!$F$5,COUNTIF(SalesCalc!$E$6:$E$29,TRUE)+1,0)))</f>
        <v>35000</v>
      </c>
      <c r="H117" s="2">
        <f ca="1">IF($C117="","",SUMIFS(Data[Value],Data[Account],$C117,Data[KAM],H$2,Data[Date],"&gt;="&amp;OFFSET(SalesCalc!$F$5,COUNTIF(SalesCalc!$E$6:$E$29,TRUE)-SalesCalc!$C$11+1,0),Data[Date],"&lt;"&amp;OFFSET(SalesCalc!$F$5,COUNTIF(SalesCalc!$E$6:$E$29,TRUE)+1,0)))</f>
        <v>35000</v>
      </c>
      <c r="I117" s="2">
        <f ca="1">IF($C117="","",SUMIFS(Data[Value],Data[Account],$C117,Data[KAM],I$2,Data[Date],"&gt;="&amp;OFFSET(SalesCalc!$F$5,COUNTIF(SalesCalc!$E$6:$E$29,TRUE)-SalesCalc!$C$11+1,0),Data[Date],"&lt;"&amp;OFFSET(SalesCalc!$F$5,COUNTIF(SalesCalc!$E$6:$E$29,TRUE)+1,0)))</f>
        <v>0</v>
      </c>
      <c r="J117" s="2">
        <f ca="1">IF($C117="","",SUMIFS(Data[Value],Data[Account],$C117,Data[KAM],J$2,Data[Date],"&gt;="&amp;OFFSET(SalesCalc!$F$5,COUNTIF(SalesCalc!$E$6:$E$29,TRUE)-SalesCalc!$C$11+1,0),Data[Date],"&lt;"&amp;OFFSET(SalesCalc!$F$5,COUNTIF(SalesCalc!$E$6:$E$29,TRUE)+1,0)))</f>
        <v>0</v>
      </c>
      <c r="K117" s="2">
        <f ca="1">IF($C117="","",SUMIFS(Data[Value],Data[Account],$C117,Data[KAM],K$2,Data[Date],"&gt;="&amp;OFFSET(SalesCalc!$F$5,COUNTIF(SalesCalc!$E$6:$E$29,TRUE)-SalesCalc!$C$11+1,0),Data[Date],"&lt;"&amp;OFFSET(SalesCalc!$F$5,COUNTIF(SalesCalc!$E$6:$E$29,TRUE)+1,0)))</f>
        <v>0</v>
      </c>
      <c r="L117" s="2">
        <f ca="1">IF($C117="","",SUMIFS(Data[Value],Data[Account],$C117,Data[KAM],L$2,Data[Date],"&gt;="&amp;OFFSET(SalesCalc!$F$5,COUNTIF(SalesCalc!$E$6:$E$29,TRUE)-SalesCalc!$C$11+1,0),Data[Date],"&lt;"&amp;OFFSET(SalesCalc!$F$5,COUNTIF(SalesCalc!$E$6:$E$29,TRUE)+1,0)))</f>
        <v>0</v>
      </c>
    </row>
    <row r="118" spans="2:12" x14ac:dyDescent="0.25">
      <c r="B118" s="30">
        <f>OrdersByAcc!B120</f>
        <v>116</v>
      </c>
      <c r="C118" s="13" t="str">
        <f>OrdersByAcc!C120</f>
        <v>Ultra Maritime Services &amp; Trading Ltd.</v>
      </c>
      <c r="D118" s="14">
        <f>OrdersByAcc!D120</f>
        <v>44516</v>
      </c>
      <c r="E118" s="14" t="str" cm="1">
        <f t="array" ref="E118">IFERROR(INDEX(Data[KAM],MATCH(C118&amp;D118,INDEX(Data[Account]&amp;Data[Date],0),0)),"")</f>
        <v>Steven</v>
      </c>
      <c r="G118" s="2">
        <f ca="1">IF($C118="","",SUMIFS(Data[Value],Data[Account],$C118,Data[Date],"&gt;="&amp;OFFSET(SalesCalc!$F$5,COUNTIF(SalesCalc!$E$6:$E$29,TRUE)-SalesCalc!$C$11+1,0),Data[Date],"&lt;"&amp;OFFSET(SalesCalc!$F$5,COUNTIF(SalesCalc!$E$6:$E$29,TRUE)+1,0)))</f>
        <v>2150.4</v>
      </c>
      <c r="H118" s="2">
        <f ca="1">IF($C118="","",SUMIFS(Data[Value],Data[Account],$C118,Data[KAM],H$2,Data[Date],"&gt;="&amp;OFFSET(SalesCalc!$F$5,COUNTIF(SalesCalc!$E$6:$E$29,TRUE)-SalesCalc!$C$11+1,0),Data[Date],"&lt;"&amp;OFFSET(SalesCalc!$F$5,COUNTIF(SalesCalc!$E$6:$E$29,TRUE)+1,0)))</f>
        <v>0</v>
      </c>
      <c r="I118" s="2">
        <f ca="1">IF($C118="","",SUMIFS(Data[Value],Data[Account],$C118,Data[KAM],I$2,Data[Date],"&gt;="&amp;OFFSET(SalesCalc!$F$5,COUNTIF(SalesCalc!$E$6:$E$29,TRUE)-SalesCalc!$C$11+1,0),Data[Date],"&lt;"&amp;OFFSET(SalesCalc!$F$5,COUNTIF(SalesCalc!$E$6:$E$29,TRUE)+1,0)))</f>
        <v>0</v>
      </c>
      <c r="J118" s="2">
        <f ca="1">IF($C118="","",SUMIFS(Data[Value],Data[Account],$C118,Data[KAM],J$2,Data[Date],"&gt;="&amp;OFFSET(SalesCalc!$F$5,COUNTIF(SalesCalc!$E$6:$E$29,TRUE)-SalesCalc!$C$11+1,0),Data[Date],"&lt;"&amp;OFFSET(SalesCalc!$F$5,COUNTIF(SalesCalc!$E$6:$E$29,TRUE)+1,0)))</f>
        <v>0</v>
      </c>
      <c r="K118" s="2">
        <f ca="1">IF($C118="","",SUMIFS(Data[Value],Data[Account],$C118,Data[KAM],K$2,Data[Date],"&gt;="&amp;OFFSET(SalesCalc!$F$5,COUNTIF(SalesCalc!$E$6:$E$29,TRUE)-SalesCalc!$C$11+1,0),Data[Date],"&lt;"&amp;OFFSET(SalesCalc!$F$5,COUNTIF(SalesCalc!$E$6:$E$29,TRUE)+1,0)))</f>
        <v>0</v>
      </c>
      <c r="L118" s="2">
        <f ca="1">IF($C118="","",SUMIFS(Data[Value],Data[Account],$C118,Data[KAM],L$2,Data[Date],"&gt;="&amp;OFFSET(SalesCalc!$F$5,COUNTIF(SalesCalc!$E$6:$E$29,TRUE)-SalesCalc!$C$11+1,0),Data[Date],"&lt;"&amp;OFFSET(SalesCalc!$F$5,COUNTIF(SalesCalc!$E$6:$E$29,TRUE)+1,0)))</f>
        <v>2150.4</v>
      </c>
    </row>
    <row r="119" spans="2:12" x14ac:dyDescent="0.25">
      <c r="B119" s="30">
        <f>OrdersByAcc!B121</f>
        <v>117</v>
      </c>
      <c r="C119" s="13" t="str">
        <f>OrdersByAcc!C121</f>
        <v>Mitsubishi (Rangs Group)</v>
      </c>
      <c r="D119" s="14">
        <f>OrdersByAcc!D121</f>
        <v>44518</v>
      </c>
      <c r="E119" s="14" t="str" cm="1">
        <f t="array" ref="E119">IFERROR(INDEX(Data[KAM],MATCH(C119&amp;D119,INDEX(Data[Account]&amp;Data[Date],0),0)),"")</f>
        <v>Emma</v>
      </c>
      <c r="G119" s="2">
        <f ca="1">IF($C119="","",SUMIFS(Data[Value],Data[Account],$C119,Data[Date],"&gt;="&amp;OFFSET(SalesCalc!$F$5,COUNTIF(SalesCalc!$E$6:$E$29,TRUE)-SalesCalc!$C$11+1,0),Data[Date],"&lt;"&amp;OFFSET(SalesCalc!$F$5,COUNTIF(SalesCalc!$E$6:$E$29,TRUE)+1,0)))</f>
        <v>130818</v>
      </c>
      <c r="H119" s="2">
        <f ca="1">IF($C119="","",SUMIFS(Data[Value],Data[Account],$C119,Data[KAM],H$2,Data[Date],"&gt;="&amp;OFFSET(SalesCalc!$F$5,COUNTIF(SalesCalc!$E$6:$E$29,TRUE)-SalesCalc!$C$11+1,0),Data[Date],"&lt;"&amp;OFFSET(SalesCalc!$F$5,COUNTIF(SalesCalc!$E$6:$E$29,TRUE)+1,0)))</f>
        <v>0</v>
      </c>
      <c r="I119" s="2">
        <f ca="1">IF($C119="","",SUMIFS(Data[Value],Data[Account],$C119,Data[KAM],I$2,Data[Date],"&gt;="&amp;OFFSET(SalesCalc!$F$5,COUNTIF(SalesCalc!$E$6:$E$29,TRUE)-SalesCalc!$C$11+1,0),Data[Date],"&lt;"&amp;OFFSET(SalesCalc!$F$5,COUNTIF(SalesCalc!$E$6:$E$29,TRUE)+1,0)))</f>
        <v>0</v>
      </c>
      <c r="J119" s="2">
        <f ca="1">IF($C119="","",SUMIFS(Data[Value],Data[Account],$C119,Data[KAM],J$2,Data[Date],"&gt;="&amp;OFFSET(SalesCalc!$F$5,COUNTIF(SalesCalc!$E$6:$E$29,TRUE)-SalesCalc!$C$11+1,0),Data[Date],"&lt;"&amp;OFFSET(SalesCalc!$F$5,COUNTIF(SalesCalc!$E$6:$E$29,TRUE)+1,0)))</f>
        <v>85818</v>
      </c>
      <c r="K119" s="2">
        <f ca="1">IF($C119="","",SUMIFS(Data[Value],Data[Account],$C119,Data[KAM],K$2,Data[Date],"&gt;="&amp;OFFSET(SalesCalc!$F$5,COUNTIF(SalesCalc!$E$6:$E$29,TRUE)-SalesCalc!$C$11+1,0),Data[Date],"&lt;"&amp;OFFSET(SalesCalc!$F$5,COUNTIF(SalesCalc!$E$6:$E$29,TRUE)+1,0)))</f>
        <v>45000</v>
      </c>
      <c r="L119" s="2">
        <f ca="1">IF($C119="","",SUMIFS(Data[Value],Data[Account],$C119,Data[KAM],L$2,Data[Date],"&gt;="&amp;OFFSET(SalesCalc!$F$5,COUNTIF(SalesCalc!$E$6:$E$29,TRUE)-SalesCalc!$C$11+1,0),Data[Date],"&lt;"&amp;OFFSET(SalesCalc!$F$5,COUNTIF(SalesCalc!$E$6:$E$29,TRUE)+1,0)))</f>
        <v>0</v>
      </c>
    </row>
    <row r="120" spans="2:12" x14ac:dyDescent="0.25">
      <c r="B120" s="30">
        <f>OrdersByAcc!B122</f>
        <v>118</v>
      </c>
      <c r="C120" s="13" t="str">
        <f>OrdersByAcc!C122</f>
        <v>RANCON (Rangs Group)</v>
      </c>
      <c r="D120" s="14">
        <f>OrdersByAcc!D122</f>
        <v>44519</v>
      </c>
      <c r="E120" s="14" t="str" cm="1">
        <f t="array" ref="E120">IFERROR(INDEX(Data[KAM],MATCH(C120&amp;D120,INDEX(Data[Account]&amp;Data[Date],0),0)),"")</f>
        <v>Emma</v>
      </c>
      <c r="G120" s="2">
        <f ca="1">IF($C120="","",SUMIFS(Data[Value],Data[Account],$C120,Data[Date],"&gt;="&amp;OFFSET(SalesCalc!$F$5,COUNTIF(SalesCalc!$E$6:$E$29,TRUE)-SalesCalc!$C$11+1,0),Data[Date],"&lt;"&amp;OFFSET(SalesCalc!$F$5,COUNTIF(SalesCalc!$E$6:$E$29,TRUE)+1,0)))</f>
        <v>30000</v>
      </c>
      <c r="H120" s="2">
        <f ca="1">IF($C120="","",SUMIFS(Data[Value],Data[Account],$C120,Data[KAM],H$2,Data[Date],"&gt;="&amp;OFFSET(SalesCalc!$F$5,COUNTIF(SalesCalc!$E$6:$E$29,TRUE)-SalesCalc!$C$11+1,0),Data[Date],"&lt;"&amp;OFFSET(SalesCalc!$F$5,COUNTIF(SalesCalc!$E$6:$E$29,TRUE)+1,0)))</f>
        <v>0</v>
      </c>
      <c r="I120" s="2">
        <f ca="1">IF($C120="","",SUMIFS(Data[Value],Data[Account],$C120,Data[KAM],I$2,Data[Date],"&gt;="&amp;OFFSET(SalesCalc!$F$5,COUNTIF(SalesCalc!$E$6:$E$29,TRUE)-SalesCalc!$C$11+1,0),Data[Date],"&lt;"&amp;OFFSET(SalesCalc!$F$5,COUNTIF(SalesCalc!$E$6:$E$29,TRUE)+1,0)))</f>
        <v>0</v>
      </c>
      <c r="J120" s="2">
        <f ca="1">IF($C120="","",SUMIFS(Data[Value],Data[Account],$C120,Data[KAM],J$2,Data[Date],"&gt;="&amp;OFFSET(SalesCalc!$F$5,COUNTIF(SalesCalc!$E$6:$E$29,TRUE)-SalesCalc!$C$11+1,0),Data[Date],"&lt;"&amp;OFFSET(SalesCalc!$F$5,COUNTIF(SalesCalc!$E$6:$E$29,TRUE)+1,0)))</f>
        <v>0</v>
      </c>
      <c r="K120" s="2">
        <f ca="1">IF($C120="","",SUMIFS(Data[Value],Data[Account],$C120,Data[KAM],K$2,Data[Date],"&gt;="&amp;OFFSET(SalesCalc!$F$5,COUNTIF(SalesCalc!$E$6:$E$29,TRUE)-SalesCalc!$C$11+1,0),Data[Date],"&lt;"&amp;OFFSET(SalesCalc!$F$5,COUNTIF(SalesCalc!$E$6:$E$29,TRUE)+1,0)))</f>
        <v>30000</v>
      </c>
      <c r="L120" s="2">
        <f ca="1">IF($C120="","",SUMIFS(Data[Value],Data[Account],$C120,Data[KAM],L$2,Data[Date],"&gt;="&amp;OFFSET(SalesCalc!$F$5,COUNTIF(SalesCalc!$E$6:$E$29,TRUE)-SalesCalc!$C$11+1,0),Data[Date],"&lt;"&amp;OFFSET(SalesCalc!$F$5,COUNTIF(SalesCalc!$E$6:$E$29,TRUE)+1,0)))</f>
        <v>0</v>
      </c>
    </row>
    <row r="121" spans="2:12" x14ac:dyDescent="0.25">
      <c r="B121" s="30">
        <f>OrdersByAcc!B123</f>
        <v>119</v>
      </c>
      <c r="C121" s="13" t="str">
        <f>OrdersByAcc!C123</f>
        <v>Educo</v>
      </c>
      <c r="D121" s="14">
        <f>OrdersByAcc!D123</f>
        <v>44520</v>
      </c>
      <c r="E121" s="14" t="str" cm="1">
        <f t="array" ref="E121">IFERROR(INDEX(Data[KAM],MATCH(C121&amp;D121,INDEX(Data[Account]&amp;Data[Date],0),0)),"")</f>
        <v>Sofia</v>
      </c>
      <c r="G121" s="2">
        <f ca="1">IF($C121="","",SUMIFS(Data[Value],Data[Account],$C121,Data[Date],"&gt;="&amp;OFFSET(SalesCalc!$F$5,COUNTIF(SalesCalc!$E$6:$E$29,TRUE)-SalesCalc!$C$11+1,0),Data[Date],"&lt;"&amp;OFFSET(SalesCalc!$F$5,COUNTIF(SalesCalc!$E$6:$E$29,TRUE)+1,0)))</f>
        <v>101484</v>
      </c>
      <c r="H121" s="2">
        <f ca="1">IF($C121="","",SUMIFS(Data[Value],Data[Account],$C121,Data[KAM],H$2,Data[Date],"&gt;="&amp;OFFSET(SalesCalc!$F$5,COUNTIF(SalesCalc!$E$6:$E$29,TRUE)-SalesCalc!$C$11+1,0),Data[Date],"&lt;"&amp;OFFSET(SalesCalc!$F$5,COUNTIF(SalesCalc!$E$6:$E$29,TRUE)+1,0)))</f>
        <v>101484</v>
      </c>
      <c r="I121" s="2">
        <f ca="1">IF($C121="","",SUMIFS(Data[Value],Data[Account],$C121,Data[KAM],I$2,Data[Date],"&gt;="&amp;OFFSET(SalesCalc!$F$5,COUNTIF(SalesCalc!$E$6:$E$29,TRUE)-SalesCalc!$C$11+1,0),Data[Date],"&lt;"&amp;OFFSET(SalesCalc!$F$5,COUNTIF(SalesCalc!$E$6:$E$29,TRUE)+1,0)))</f>
        <v>0</v>
      </c>
      <c r="J121" s="2">
        <f ca="1">IF($C121="","",SUMIFS(Data[Value],Data[Account],$C121,Data[KAM],J$2,Data[Date],"&gt;="&amp;OFFSET(SalesCalc!$F$5,COUNTIF(SalesCalc!$E$6:$E$29,TRUE)-SalesCalc!$C$11+1,0),Data[Date],"&lt;"&amp;OFFSET(SalesCalc!$F$5,COUNTIF(SalesCalc!$E$6:$E$29,TRUE)+1,0)))</f>
        <v>0</v>
      </c>
      <c r="K121" s="2">
        <f ca="1">IF($C121="","",SUMIFS(Data[Value],Data[Account],$C121,Data[KAM],K$2,Data[Date],"&gt;="&amp;OFFSET(SalesCalc!$F$5,COUNTIF(SalesCalc!$E$6:$E$29,TRUE)-SalesCalc!$C$11+1,0),Data[Date],"&lt;"&amp;OFFSET(SalesCalc!$F$5,COUNTIF(SalesCalc!$E$6:$E$29,TRUE)+1,0)))</f>
        <v>0</v>
      </c>
      <c r="L121" s="2">
        <f ca="1">IF($C121="","",SUMIFS(Data[Value],Data[Account],$C121,Data[KAM],L$2,Data[Date],"&gt;="&amp;OFFSET(SalesCalc!$F$5,COUNTIF(SalesCalc!$E$6:$E$29,TRUE)-SalesCalc!$C$11+1,0),Data[Date],"&lt;"&amp;OFFSET(SalesCalc!$F$5,COUNTIF(SalesCalc!$E$6:$E$29,TRUE)+1,0)))</f>
        <v>0</v>
      </c>
    </row>
    <row r="122" spans="2:12" x14ac:dyDescent="0.25">
      <c r="B122" s="30">
        <f>OrdersByAcc!B124</f>
        <v>120</v>
      </c>
      <c r="C122" s="13" t="str">
        <f>OrdersByAcc!C124</f>
        <v>Rangs (RWL)</v>
      </c>
      <c r="D122" s="14">
        <f>OrdersByAcc!D124</f>
        <v>44523</v>
      </c>
      <c r="E122" s="14" t="str" cm="1">
        <f t="array" ref="E122">IFERROR(INDEX(Data[KAM],MATCH(C122&amp;D122,INDEX(Data[Account]&amp;Data[Date],0),0)),"")</f>
        <v>Emma</v>
      </c>
      <c r="G122" s="2">
        <f ca="1">IF($C122="","",SUMIFS(Data[Value],Data[Account],$C122,Data[Date],"&gt;="&amp;OFFSET(SalesCalc!$F$5,COUNTIF(SalesCalc!$E$6:$E$29,TRUE)-SalesCalc!$C$11+1,0),Data[Date],"&lt;"&amp;OFFSET(SalesCalc!$F$5,COUNTIF(SalesCalc!$E$6:$E$29,TRUE)+1,0)))</f>
        <v>58592</v>
      </c>
      <c r="H122" s="2">
        <f ca="1">IF($C122="","",SUMIFS(Data[Value],Data[Account],$C122,Data[KAM],H$2,Data[Date],"&gt;="&amp;OFFSET(SalesCalc!$F$5,COUNTIF(SalesCalc!$E$6:$E$29,TRUE)-SalesCalc!$C$11+1,0),Data[Date],"&lt;"&amp;OFFSET(SalesCalc!$F$5,COUNTIF(SalesCalc!$E$6:$E$29,TRUE)+1,0)))</f>
        <v>0</v>
      </c>
      <c r="I122" s="2">
        <f ca="1">IF($C122="","",SUMIFS(Data[Value],Data[Account],$C122,Data[KAM],I$2,Data[Date],"&gt;="&amp;OFFSET(SalesCalc!$F$5,COUNTIF(SalesCalc!$E$6:$E$29,TRUE)-SalesCalc!$C$11+1,0),Data[Date],"&lt;"&amp;OFFSET(SalesCalc!$F$5,COUNTIF(SalesCalc!$E$6:$E$29,TRUE)+1,0)))</f>
        <v>0</v>
      </c>
      <c r="J122" s="2">
        <f ca="1">IF($C122="","",SUMIFS(Data[Value],Data[Account],$C122,Data[KAM],J$2,Data[Date],"&gt;="&amp;OFFSET(SalesCalc!$F$5,COUNTIF(SalesCalc!$E$6:$E$29,TRUE)-SalesCalc!$C$11+1,0),Data[Date],"&lt;"&amp;OFFSET(SalesCalc!$F$5,COUNTIF(SalesCalc!$E$6:$E$29,TRUE)+1,0)))</f>
        <v>40310</v>
      </c>
      <c r="K122" s="2">
        <f ca="1">IF($C122="","",SUMIFS(Data[Value],Data[Account],$C122,Data[KAM],K$2,Data[Date],"&gt;="&amp;OFFSET(SalesCalc!$F$5,COUNTIF(SalesCalc!$E$6:$E$29,TRUE)-SalesCalc!$C$11+1,0),Data[Date],"&lt;"&amp;OFFSET(SalesCalc!$F$5,COUNTIF(SalesCalc!$E$6:$E$29,TRUE)+1,0)))</f>
        <v>18282</v>
      </c>
      <c r="L122" s="2">
        <f ca="1">IF($C122="","",SUMIFS(Data[Value],Data[Account],$C122,Data[KAM],L$2,Data[Date],"&gt;="&amp;OFFSET(SalesCalc!$F$5,COUNTIF(SalesCalc!$E$6:$E$29,TRUE)-SalesCalc!$C$11+1,0),Data[Date],"&lt;"&amp;OFFSET(SalesCalc!$F$5,COUNTIF(SalesCalc!$E$6:$E$29,TRUE)+1,0)))</f>
        <v>0</v>
      </c>
    </row>
    <row r="123" spans="2:12" x14ac:dyDescent="0.25">
      <c r="B123" s="30">
        <f>OrdersByAcc!B125</f>
        <v>121</v>
      </c>
      <c r="C123" s="13" t="str">
        <f>OrdersByAcc!C125</f>
        <v>MM Builders &amp; Engineers Ltd.</v>
      </c>
      <c r="D123" s="14">
        <f>OrdersByAcc!D125</f>
        <v>44524</v>
      </c>
      <c r="E123" s="14" t="str" cm="1">
        <f t="array" ref="E123">IFERROR(INDEX(Data[KAM],MATCH(C123&amp;D123,INDEX(Data[Account]&amp;Data[Date],0),0)),"")</f>
        <v>Steven</v>
      </c>
      <c r="G123" s="2">
        <f ca="1">IF($C123="","",SUMIFS(Data[Value],Data[Account],$C123,Data[Date],"&gt;="&amp;OFFSET(SalesCalc!$F$5,COUNTIF(SalesCalc!$E$6:$E$29,TRUE)-SalesCalc!$C$11+1,0),Data[Date],"&lt;"&amp;OFFSET(SalesCalc!$F$5,COUNTIF(SalesCalc!$E$6:$E$29,TRUE)+1,0)))</f>
        <v>33206</v>
      </c>
      <c r="H123" s="2">
        <f ca="1">IF($C123="","",SUMIFS(Data[Value],Data[Account],$C123,Data[KAM],H$2,Data[Date],"&gt;="&amp;OFFSET(SalesCalc!$F$5,COUNTIF(SalesCalc!$E$6:$E$29,TRUE)-SalesCalc!$C$11+1,0),Data[Date],"&lt;"&amp;OFFSET(SalesCalc!$F$5,COUNTIF(SalesCalc!$E$6:$E$29,TRUE)+1,0)))</f>
        <v>0</v>
      </c>
      <c r="I123" s="2">
        <f ca="1">IF($C123="","",SUMIFS(Data[Value],Data[Account],$C123,Data[KAM],I$2,Data[Date],"&gt;="&amp;OFFSET(SalesCalc!$F$5,COUNTIF(SalesCalc!$E$6:$E$29,TRUE)-SalesCalc!$C$11+1,0),Data[Date],"&lt;"&amp;OFFSET(SalesCalc!$F$5,COUNTIF(SalesCalc!$E$6:$E$29,TRUE)+1,0)))</f>
        <v>0</v>
      </c>
      <c r="J123" s="2">
        <f ca="1">IF($C123="","",SUMIFS(Data[Value],Data[Account],$C123,Data[KAM],J$2,Data[Date],"&gt;="&amp;OFFSET(SalesCalc!$F$5,COUNTIF(SalesCalc!$E$6:$E$29,TRUE)-SalesCalc!$C$11+1,0),Data[Date],"&lt;"&amp;OFFSET(SalesCalc!$F$5,COUNTIF(SalesCalc!$E$6:$E$29,TRUE)+1,0)))</f>
        <v>0</v>
      </c>
      <c r="K123" s="2">
        <f ca="1">IF($C123="","",SUMIFS(Data[Value],Data[Account],$C123,Data[KAM],K$2,Data[Date],"&gt;="&amp;OFFSET(SalesCalc!$F$5,COUNTIF(SalesCalc!$E$6:$E$29,TRUE)-SalesCalc!$C$11+1,0),Data[Date],"&lt;"&amp;OFFSET(SalesCalc!$F$5,COUNTIF(SalesCalc!$E$6:$E$29,TRUE)+1,0)))</f>
        <v>0</v>
      </c>
      <c r="L123" s="2">
        <f ca="1">IF($C123="","",SUMIFS(Data[Value],Data[Account],$C123,Data[KAM],L$2,Data[Date],"&gt;="&amp;OFFSET(SalesCalc!$F$5,COUNTIF(SalesCalc!$E$6:$E$29,TRUE)-SalesCalc!$C$11+1,0),Data[Date],"&lt;"&amp;OFFSET(SalesCalc!$F$5,COUNTIF(SalesCalc!$E$6:$E$29,TRUE)+1,0)))</f>
        <v>33206</v>
      </c>
    </row>
    <row r="124" spans="2:12" x14ac:dyDescent="0.25">
      <c r="B124" s="30">
        <f>OrdersByAcc!B126</f>
        <v>122</v>
      </c>
      <c r="C124" s="13" t="str">
        <f>OrdersByAcc!C126</f>
        <v>Trust Bank Limited</v>
      </c>
      <c r="D124" s="14">
        <f>OrdersByAcc!D126</f>
        <v>44525</v>
      </c>
      <c r="E124" s="14" t="str" cm="1">
        <f t="array" ref="E124">IFERROR(INDEX(Data[KAM],MATCH(C124&amp;D124,INDEX(Data[Account]&amp;Data[Date],0),0)),"")</f>
        <v>Sofia</v>
      </c>
      <c r="G124" s="2">
        <f ca="1">IF($C124="","",SUMIFS(Data[Value],Data[Account],$C124,Data[Date],"&gt;="&amp;OFFSET(SalesCalc!$F$5,COUNTIF(SalesCalc!$E$6:$E$29,TRUE)-SalesCalc!$C$11+1,0),Data[Date],"&lt;"&amp;OFFSET(SalesCalc!$F$5,COUNTIF(SalesCalc!$E$6:$E$29,TRUE)+1,0)))</f>
        <v>12030</v>
      </c>
      <c r="H124" s="2">
        <f ca="1">IF($C124="","",SUMIFS(Data[Value],Data[Account],$C124,Data[KAM],H$2,Data[Date],"&gt;="&amp;OFFSET(SalesCalc!$F$5,COUNTIF(SalesCalc!$E$6:$E$29,TRUE)-SalesCalc!$C$11+1,0),Data[Date],"&lt;"&amp;OFFSET(SalesCalc!$F$5,COUNTIF(SalesCalc!$E$6:$E$29,TRUE)+1,0)))</f>
        <v>12030</v>
      </c>
      <c r="I124" s="2">
        <f ca="1">IF($C124="","",SUMIFS(Data[Value],Data[Account],$C124,Data[KAM],I$2,Data[Date],"&gt;="&amp;OFFSET(SalesCalc!$F$5,COUNTIF(SalesCalc!$E$6:$E$29,TRUE)-SalesCalc!$C$11+1,0),Data[Date],"&lt;"&amp;OFFSET(SalesCalc!$F$5,COUNTIF(SalesCalc!$E$6:$E$29,TRUE)+1,0)))</f>
        <v>0</v>
      </c>
      <c r="J124" s="2">
        <f ca="1">IF($C124="","",SUMIFS(Data[Value],Data[Account],$C124,Data[KAM],J$2,Data[Date],"&gt;="&amp;OFFSET(SalesCalc!$F$5,COUNTIF(SalesCalc!$E$6:$E$29,TRUE)-SalesCalc!$C$11+1,0),Data[Date],"&lt;"&amp;OFFSET(SalesCalc!$F$5,COUNTIF(SalesCalc!$E$6:$E$29,TRUE)+1,0)))</f>
        <v>0</v>
      </c>
      <c r="K124" s="2">
        <f ca="1">IF($C124="","",SUMIFS(Data[Value],Data[Account],$C124,Data[KAM],K$2,Data[Date],"&gt;="&amp;OFFSET(SalesCalc!$F$5,COUNTIF(SalesCalc!$E$6:$E$29,TRUE)-SalesCalc!$C$11+1,0),Data[Date],"&lt;"&amp;OFFSET(SalesCalc!$F$5,COUNTIF(SalesCalc!$E$6:$E$29,TRUE)+1,0)))</f>
        <v>0</v>
      </c>
      <c r="L124" s="2">
        <f ca="1">IF($C124="","",SUMIFS(Data[Value],Data[Account],$C124,Data[KAM],L$2,Data[Date],"&gt;="&amp;OFFSET(SalesCalc!$F$5,COUNTIF(SalesCalc!$E$6:$E$29,TRUE)-SalesCalc!$C$11+1,0),Data[Date],"&lt;"&amp;OFFSET(SalesCalc!$F$5,COUNTIF(SalesCalc!$E$6:$E$29,TRUE)+1,0)))</f>
        <v>0</v>
      </c>
    </row>
    <row r="125" spans="2:12" x14ac:dyDescent="0.25">
      <c r="B125" s="30">
        <f>OrdersByAcc!B127</f>
        <v>123</v>
      </c>
      <c r="C125" s="13" t="str">
        <f>OrdersByAcc!C127</f>
        <v>Rancon Motor Bikes</v>
      </c>
      <c r="D125" s="14">
        <f>OrdersByAcc!D127</f>
        <v>44527</v>
      </c>
      <c r="E125" s="14" t="str" cm="1">
        <f t="array" ref="E125">IFERROR(INDEX(Data[KAM],MATCH(C125&amp;D125,INDEX(Data[Account]&amp;Data[Date],0),0)),"")</f>
        <v>Emma</v>
      </c>
      <c r="G125" s="2">
        <f ca="1">IF($C125="","",SUMIFS(Data[Value],Data[Account],$C125,Data[Date],"&gt;="&amp;OFFSET(SalesCalc!$F$5,COUNTIF(SalesCalc!$E$6:$E$29,TRUE)-SalesCalc!$C$11+1,0),Data[Date],"&lt;"&amp;OFFSET(SalesCalc!$F$5,COUNTIF(SalesCalc!$E$6:$E$29,TRUE)+1,0)))</f>
        <v>369831.78</v>
      </c>
      <c r="H125" s="2">
        <f ca="1">IF($C125="","",SUMIFS(Data[Value],Data[Account],$C125,Data[KAM],H$2,Data[Date],"&gt;="&amp;OFFSET(SalesCalc!$F$5,COUNTIF(SalesCalc!$E$6:$E$29,TRUE)-SalesCalc!$C$11+1,0),Data[Date],"&lt;"&amp;OFFSET(SalesCalc!$F$5,COUNTIF(SalesCalc!$E$6:$E$29,TRUE)+1,0)))</f>
        <v>0</v>
      </c>
      <c r="I125" s="2">
        <f ca="1">IF($C125="","",SUMIFS(Data[Value],Data[Account],$C125,Data[KAM],I$2,Data[Date],"&gt;="&amp;OFFSET(SalesCalc!$F$5,COUNTIF(SalesCalc!$E$6:$E$29,TRUE)-SalesCalc!$C$11+1,0),Data[Date],"&lt;"&amp;OFFSET(SalesCalc!$F$5,COUNTIF(SalesCalc!$E$6:$E$29,TRUE)+1,0)))</f>
        <v>0</v>
      </c>
      <c r="J125" s="2">
        <f ca="1">IF($C125="","",SUMIFS(Data[Value],Data[Account],$C125,Data[KAM],J$2,Data[Date],"&gt;="&amp;OFFSET(SalesCalc!$F$5,COUNTIF(SalesCalc!$E$6:$E$29,TRUE)-SalesCalc!$C$11+1,0),Data[Date],"&lt;"&amp;OFFSET(SalesCalc!$F$5,COUNTIF(SalesCalc!$E$6:$E$29,TRUE)+1,0)))</f>
        <v>262110.78000000003</v>
      </c>
      <c r="K125" s="2">
        <f ca="1">IF($C125="","",SUMIFS(Data[Value],Data[Account],$C125,Data[KAM],K$2,Data[Date],"&gt;="&amp;OFFSET(SalesCalc!$F$5,COUNTIF(SalesCalc!$E$6:$E$29,TRUE)-SalesCalc!$C$11+1,0),Data[Date],"&lt;"&amp;OFFSET(SalesCalc!$F$5,COUNTIF(SalesCalc!$E$6:$E$29,TRUE)+1,0)))</f>
        <v>107721</v>
      </c>
      <c r="L125" s="2">
        <f ca="1">IF($C125="","",SUMIFS(Data[Value],Data[Account],$C125,Data[KAM],L$2,Data[Date],"&gt;="&amp;OFFSET(SalesCalc!$F$5,COUNTIF(SalesCalc!$E$6:$E$29,TRUE)-SalesCalc!$C$11+1,0),Data[Date],"&lt;"&amp;OFFSET(SalesCalc!$F$5,COUNTIF(SalesCalc!$E$6:$E$29,TRUE)+1,0)))</f>
        <v>0</v>
      </c>
    </row>
    <row r="126" spans="2:12" x14ac:dyDescent="0.25">
      <c r="B126" s="30">
        <f>OrdersByAcc!B128</f>
        <v>124</v>
      </c>
      <c r="C126" s="13" t="str">
        <f>OrdersByAcc!C128</f>
        <v>MR Corporation</v>
      </c>
      <c r="D126" s="14">
        <f>OrdersByAcc!D128</f>
        <v>44547</v>
      </c>
      <c r="E126" s="14" t="str" cm="1">
        <f t="array" ref="E126">IFERROR(INDEX(Data[KAM],MATCH(C126&amp;D126,INDEX(Data[Account]&amp;Data[Date],0),0)),"")</f>
        <v>Steven</v>
      </c>
      <c r="G126" s="2">
        <f ca="1">IF($C126="","",SUMIFS(Data[Value],Data[Account],$C126,Data[Date],"&gt;="&amp;OFFSET(SalesCalc!$F$5,COUNTIF(SalesCalc!$E$6:$E$29,TRUE)-SalesCalc!$C$11+1,0),Data[Date],"&lt;"&amp;OFFSET(SalesCalc!$F$5,COUNTIF(SalesCalc!$E$6:$E$29,TRUE)+1,0)))</f>
        <v>196590</v>
      </c>
      <c r="H126" s="2">
        <f ca="1">IF($C126="","",SUMIFS(Data[Value],Data[Account],$C126,Data[KAM],H$2,Data[Date],"&gt;="&amp;OFFSET(SalesCalc!$F$5,COUNTIF(SalesCalc!$E$6:$E$29,TRUE)-SalesCalc!$C$11+1,0),Data[Date],"&lt;"&amp;OFFSET(SalesCalc!$F$5,COUNTIF(SalesCalc!$E$6:$E$29,TRUE)+1,0)))</f>
        <v>0</v>
      </c>
      <c r="I126" s="2">
        <f ca="1">IF($C126="","",SUMIFS(Data[Value],Data[Account],$C126,Data[KAM],I$2,Data[Date],"&gt;="&amp;OFFSET(SalesCalc!$F$5,COUNTIF(SalesCalc!$E$6:$E$29,TRUE)-SalesCalc!$C$11+1,0),Data[Date],"&lt;"&amp;OFFSET(SalesCalc!$F$5,COUNTIF(SalesCalc!$E$6:$E$29,TRUE)+1,0)))</f>
        <v>0</v>
      </c>
      <c r="J126" s="2">
        <f ca="1">IF($C126="","",SUMIFS(Data[Value],Data[Account],$C126,Data[KAM],J$2,Data[Date],"&gt;="&amp;OFFSET(SalesCalc!$F$5,COUNTIF(SalesCalc!$E$6:$E$29,TRUE)-SalesCalc!$C$11+1,0),Data[Date],"&lt;"&amp;OFFSET(SalesCalc!$F$5,COUNTIF(SalesCalc!$E$6:$E$29,TRUE)+1,0)))</f>
        <v>0</v>
      </c>
      <c r="K126" s="2">
        <f ca="1">IF($C126="","",SUMIFS(Data[Value],Data[Account],$C126,Data[KAM],K$2,Data[Date],"&gt;="&amp;OFFSET(SalesCalc!$F$5,COUNTIF(SalesCalc!$E$6:$E$29,TRUE)-SalesCalc!$C$11+1,0),Data[Date],"&lt;"&amp;OFFSET(SalesCalc!$F$5,COUNTIF(SalesCalc!$E$6:$E$29,TRUE)+1,0)))</f>
        <v>0</v>
      </c>
      <c r="L126" s="2">
        <f ca="1">IF($C126="","",SUMIFS(Data[Value],Data[Account],$C126,Data[KAM],L$2,Data[Date],"&gt;="&amp;OFFSET(SalesCalc!$F$5,COUNTIF(SalesCalc!$E$6:$E$29,TRUE)-SalesCalc!$C$11+1,0),Data[Date],"&lt;"&amp;OFFSET(SalesCalc!$F$5,COUNTIF(SalesCalc!$E$6:$E$29,TRUE)+1,0)))</f>
        <v>196590</v>
      </c>
    </row>
    <row r="127" spans="2:12" x14ac:dyDescent="0.25">
      <c r="B127" s="30">
        <f>OrdersByAcc!B129</f>
        <v>125</v>
      </c>
      <c r="C127" s="13" t="str">
        <f>OrdersByAcc!C129</f>
        <v>Rancon British Motors Limited</v>
      </c>
      <c r="D127" s="14">
        <f>OrdersByAcc!D129</f>
        <v>44548</v>
      </c>
      <c r="E127" s="14" t="str" cm="1">
        <f t="array" ref="E127">IFERROR(INDEX(Data[KAM],MATCH(C127&amp;D127,INDEX(Data[Account]&amp;Data[Date],0),0)),"")</f>
        <v>Wasi</v>
      </c>
      <c r="G127" s="2">
        <f ca="1">IF($C127="","",SUMIFS(Data[Value],Data[Account],$C127,Data[Date],"&gt;="&amp;OFFSET(SalesCalc!$F$5,COUNTIF(SalesCalc!$E$6:$E$29,TRUE)-SalesCalc!$C$11+1,0),Data[Date],"&lt;"&amp;OFFSET(SalesCalc!$F$5,COUNTIF(SalesCalc!$E$6:$E$29,TRUE)+1,0)))</f>
        <v>24637</v>
      </c>
      <c r="H127" s="2">
        <f ca="1">IF($C127="","",SUMIFS(Data[Value],Data[Account],$C127,Data[KAM],H$2,Data[Date],"&gt;="&amp;OFFSET(SalesCalc!$F$5,COUNTIF(SalesCalc!$E$6:$E$29,TRUE)-SalesCalc!$C$11+1,0),Data[Date],"&lt;"&amp;OFFSET(SalesCalc!$F$5,COUNTIF(SalesCalc!$E$6:$E$29,TRUE)+1,0)))</f>
        <v>0</v>
      </c>
      <c r="I127" s="2">
        <f ca="1">IF($C127="","",SUMIFS(Data[Value],Data[Account],$C127,Data[KAM],I$2,Data[Date],"&gt;="&amp;OFFSET(SalesCalc!$F$5,COUNTIF(SalesCalc!$E$6:$E$29,TRUE)-SalesCalc!$C$11+1,0),Data[Date],"&lt;"&amp;OFFSET(SalesCalc!$F$5,COUNTIF(SalesCalc!$E$6:$E$29,TRUE)+1,0)))</f>
        <v>0</v>
      </c>
      <c r="J127" s="2">
        <f ca="1">IF($C127="","",SUMIFS(Data[Value],Data[Account],$C127,Data[KAM],J$2,Data[Date],"&gt;="&amp;OFFSET(SalesCalc!$F$5,COUNTIF(SalesCalc!$E$6:$E$29,TRUE)-SalesCalc!$C$11+1,0),Data[Date],"&lt;"&amp;OFFSET(SalesCalc!$F$5,COUNTIF(SalesCalc!$E$6:$E$29,TRUE)+1,0)))</f>
        <v>24637</v>
      </c>
      <c r="K127" s="2">
        <f ca="1">IF($C127="","",SUMIFS(Data[Value],Data[Account],$C127,Data[KAM],K$2,Data[Date],"&gt;="&amp;OFFSET(SalesCalc!$F$5,COUNTIF(SalesCalc!$E$6:$E$29,TRUE)-SalesCalc!$C$11+1,0),Data[Date],"&lt;"&amp;OFFSET(SalesCalc!$F$5,COUNTIF(SalesCalc!$E$6:$E$29,TRUE)+1,0)))</f>
        <v>0</v>
      </c>
      <c r="L127" s="2">
        <f ca="1">IF($C127="","",SUMIFS(Data[Value],Data[Account],$C127,Data[KAM],L$2,Data[Date],"&gt;="&amp;OFFSET(SalesCalc!$F$5,COUNTIF(SalesCalc!$E$6:$E$29,TRUE)-SalesCalc!$C$11+1,0),Data[Date],"&lt;"&amp;OFFSET(SalesCalc!$F$5,COUNTIF(SalesCalc!$E$6:$E$29,TRUE)+1,0)))</f>
        <v>0</v>
      </c>
    </row>
    <row r="128" spans="2:12" x14ac:dyDescent="0.25">
      <c r="B128" s="30">
        <f>OrdersByAcc!B130</f>
        <v>126</v>
      </c>
      <c r="C128" s="13" t="str">
        <f>OrdersByAcc!C130</f>
        <v>RANCON TRUCKS &amp; BUSES LIMITED</v>
      </c>
      <c r="D128" s="14">
        <f>OrdersByAcc!D130</f>
        <v>44553</v>
      </c>
      <c r="E128" s="14" t="str" cm="1">
        <f t="array" ref="E128">IFERROR(INDEX(Data[KAM],MATCH(C128&amp;D128,INDEX(Data[Account]&amp;Data[Date],0),0)),"")</f>
        <v>Wasi</v>
      </c>
      <c r="G128" s="2">
        <f ca="1">IF($C128="","",SUMIFS(Data[Value],Data[Account],$C128,Data[Date],"&gt;="&amp;OFFSET(SalesCalc!$F$5,COUNTIF(SalesCalc!$E$6:$E$29,TRUE)-SalesCalc!$C$11+1,0),Data[Date],"&lt;"&amp;OFFSET(SalesCalc!$F$5,COUNTIF(SalesCalc!$E$6:$E$29,TRUE)+1,0)))</f>
        <v>23731</v>
      </c>
      <c r="H128" s="2">
        <f ca="1">IF($C128="","",SUMIFS(Data[Value],Data[Account],$C128,Data[KAM],H$2,Data[Date],"&gt;="&amp;OFFSET(SalesCalc!$F$5,COUNTIF(SalesCalc!$E$6:$E$29,TRUE)-SalesCalc!$C$11+1,0),Data[Date],"&lt;"&amp;OFFSET(SalesCalc!$F$5,COUNTIF(SalesCalc!$E$6:$E$29,TRUE)+1,0)))</f>
        <v>0</v>
      </c>
      <c r="I128" s="2">
        <f ca="1">IF($C128="","",SUMIFS(Data[Value],Data[Account],$C128,Data[KAM],I$2,Data[Date],"&gt;="&amp;OFFSET(SalesCalc!$F$5,COUNTIF(SalesCalc!$E$6:$E$29,TRUE)-SalesCalc!$C$11+1,0),Data[Date],"&lt;"&amp;OFFSET(SalesCalc!$F$5,COUNTIF(SalesCalc!$E$6:$E$29,TRUE)+1,0)))</f>
        <v>0</v>
      </c>
      <c r="J128" s="2">
        <f ca="1">IF($C128="","",SUMIFS(Data[Value],Data[Account],$C128,Data[KAM],J$2,Data[Date],"&gt;="&amp;OFFSET(SalesCalc!$F$5,COUNTIF(SalesCalc!$E$6:$E$29,TRUE)-SalesCalc!$C$11+1,0),Data[Date],"&lt;"&amp;OFFSET(SalesCalc!$F$5,COUNTIF(SalesCalc!$E$6:$E$29,TRUE)+1,0)))</f>
        <v>23731</v>
      </c>
      <c r="K128" s="2">
        <f ca="1">IF($C128="","",SUMIFS(Data[Value],Data[Account],$C128,Data[KAM],K$2,Data[Date],"&gt;="&amp;OFFSET(SalesCalc!$F$5,COUNTIF(SalesCalc!$E$6:$E$29,TRUE)-SalesCalc!$C$11+1,0),Data[Date],"&lt;"&amp;OFFSET(SalesCalc!$F$5,COUNTIF(SalesCalc!$E$6:$E$29,TRUE)+1,0)))</f>
        <v>0</v>
      </c>
      <c r="L128" s="2">
        <f ca="1">IF($C128="","",SUMIFS(Data[Value],Data[Account],$C128,Data[KAM],L$2,Data[Date],"&gt;="&amp;OFFSET(SalesCalc!$F$5,COUNTIF(SalesCalc!$E$6:$E$29,TRUE)-SalesCalc!$C$11+1,0),Data[Date],"&lt;"&amp;OFFSET(SalesCalc!$F$5,COUNTIF(SalesCalc!$E$6:$E$29,TRUE)+1,0)))</f>
        <v>0</v>
      </c>
    </row>
    <row r="129" spans="2:12" x14ac:dyDescent="0.25">
      <c r="B129" s="30">
        <f>OrdersByAcc!B131</f>
        <v>127</v>
      </c>
      <c r="C129" s="13" t="str">
        <f>OrdersByAcc!C131</f>
        <v>JMI - Nippro</v>
      </c>
      <c r="D129" s="14">
        <f>OrdersByAcc!D131</f>
        <v>44565</v>
      </c>
      <c r="E129" s="14" t="str" cm="1">
        <f t="array" ref="E129">IFERROR(INDEX(Data[KAM],MATCH(C129&amp;D129,INDEX(Data[Account]&amp;Data[Date],0),0)),"")</f>
        <v>Sofia</v>
      </c>
      <c r="G129" s="2">
        <f ca="1">IF($C129="","",SUMIFS(Data[Value],Data[Account],$C129,Data[Date],"&gt;="&amp;OFFSET(SalesCalc!$F$5,COUNTIF(SalesCalc!$E$6:$E$29,TRUE)-SalesCalc!$C$11+1,0),Data[Date],"&lt;"&amp;OFFSET(SalesCalc!$F$5,COUNTIF(SalesCalc!$E$6:$E$29,TRUE)+1,0)))</f>
        <v>293838.2</v>
      </c>
      <c r="H129" s="2">
        <f ca="1">IF($C129="","",SUMIFS(Data[Value],Data[Account],$C129,Data[KAM],H$2,Data[Date],"&gt;="&amp;OFFSET(SalesCalc!$F$5,COUNTIF(SalesCalc!$E$6:$E$29,TRUE)-SalesCalc!$C$11+1,0),Data[Date],"&lt;"&amp;OFFSET(SalesCalc!$F$5,COUNTIF(SalesCalc!$E$6:$E$29,TRUE)+1,0)))</f>
        <v>293838.2</v>
      </c>
      <c r="I129" s="2">
        <f ca="1">IF($C129="","",SUMIFS(Data[Value],Data[Account],$C129,Data[KAM],I$2,Data[Date],"&gt;="&amp;OFFSET(SalesCalc!$F$5,COUNTIF(SalesCalc!$E$6:$E$29,TRUE)-SalesCalc!$C$11+1,0),Data[Date],"&lt;"&amp;OFFSET(SalesCalc!$F$5,COUNTIF(SalesCalc!$E$6:$E$29,TRUE)+1,0)))</f>
        <v>0</v>
      </c>
      <c r="J129" s="2">
        <f ca="1">IF($C129="","",SUMIFS(Data[Value],Data[Account],$C129,Data[KAM],J$2,Data[Date],"&gt;="&amp;OFFSET(SalesCalc!$F$5,COUNTIF(SalesCalc!$E$6:$E$29,TRUE)-SalesCalc!$C$11+1,0),Data[Date],"&lt;"&amp;OFFSET(SalesCalc!$F$5,COUNTIF(SalesCalc!$E$6:$E$29,TRUE)+1,0)))</f>
        <v>0</v>
      </c>
      <c r="K129" s="2">
        <f ca="1">IF($C129="","",SUMIFS(Data[Value],Data[Account],$C129,Data[KAM],K$2,Data[Date],"&gt;="&amp;OFFSET(SalesCalc!$F$5,COUNTIF(SalesCalc!$E$6:$E$29,TRUE)-SalesCalc!$C$11+1,0),Data[Date],"&lt;"&amp;OFFSET(SalesCalc!$F$5,COUNTIF(SalesCalc!$E$6:$E$29,TRUE)+1,0)))</f>
        <v>0</v>
      </c>
      <c r="L129" s="2">
        <f ca="1">IF($C129="","",SUMIFS(Data[Value],Data[Account],$C129,Data[KAM],L$2,Data[Date],"&gt;="&amp;OFFSET(SalesCalc!$F$5,COUNTIF(SalesCalc!$E$6:$E$29,TRUE)-SalesCalc!$C$11+1,0),Data[Date],"&lt;"&amp;OFFSET(SalesCalc!$F$5,COUNTIF(SalesCalc!$E$6:$E$29,TRUE)+1,0)))</f>
        <v>0</v>
      </c>
    </row>
    <row r="130" spans="2:12" x14ac:dyDescent="0.25">
      <c r="B130" s="30">
        <f>OrdersByAcc!B132</f>
        <v>128</v>
      </c>
      <c r="C130" s="13" t="str">
        <f>OrdersByAcc!C132</f>
        <v>Action Aid</v>
      </c>
      <c r="D130" s="14">
        <f>OrdersByAcc!D132</f>
        <v>44572</v>
      </c>
      <c r="E130" s="14" t="str" cm="1">
        <f t="array" ref="E130">IFERROR(INDEX(Data[KAM],MATCH(C130&amp;D130,INDEX(Data[Account]&amp;Data[Date],0),0)),"")</f>
        <v>Steven</v>
      </c>
      <c r="G130" s="2">
        <f ca="1">IF($C130="","",SUMIFS(Data[Value],Data[Account],$C130,Data[Date],"&gt;="&amp;OFFSET(SalesCalc!$F$5,COUNTIF(SalesCalc!$E$6:$E$29,TRUE)-SalesCalc!$C$11+1,0),Data[Date],"&lt;"&amp;OFFSET(SalesCalc!$F$5,COUNTIF(SalesCalc!$E$6:$E$29,TRUE)+1,0)))</f>
        <v>205590</v>
      </c>
      <c r="H130" s="2">
        <f ca="1">IF($C130="","",SUMIFS(Data[Value],Data[Account],$C130,Data[KAM],H$2,Data[Date],"&gt;="&amp;OFFSET(SalesCalc!$F$5,COUNTIF(SalesCalc!$E$6:$E$29,TRUE)-SalesCalc!$C$11+1,0),Data[Date],"&lt;"&amp;OFFSET(SalesCalc!$F$5,COUNTIF(SalesCalc!$E$6:$E$29,TRUE)+1,0)))</f>
        <v>0</v>
      </c>
      <c r="I130" s="2">
        <f ca="1">IF($C130="","",SUMIFS(Data[Value],Data[Account],$C130,Data[KAM],I$2,Data[Date],"&gt;="&amp;OFFSET(SalesCalc!$F$5,COUNTIF(SalesCalc!$E$6:$E$29,TRUE)-SalesCalc!$C$11+1,0),Data[Date],"&lt;"&amp;OFFSET(SalesCalc!$F$5,COUNTIF(SalesCalc!$E$6:$E$29,TRUE)+1,0)))</f>
        <v>0</v>
      </c>
      <c r="J130" s="2">
        <f ca="1">IF($C130="","",SUMIFS(Data[Value],Data[Account],$C130,Data[KAM],J$2,Data[Date],"&gt;="&amp;OFFSET(SalesCalc!$F$5,COUNTIF(SalesCalc!$E$6:$E$29,TRUE)-SalesCalc!$C$11+1,0),Data[Date],"&lt;"&amp;OFFSET(SalesCalc!$F$5,COUNTIF(SalesCalc!$E$6:$E$29,TRUE)+1,0)))</f>
        <v>0</v>
      </c>
      <c r="K130" s="2">
        <f ca="1">IF($C130="","",SUMIFS(Data[Value],Data[Account],$C130,Data[KAM],K$2,Data[Date],"&gt;="&amp;OFFSET(SalesCalc!$F$5,COUNTIF(SalesCalc!$E$6:$E$29,TRUE)-SalesCalc!$C$11+1,0),Data[Date],"&lt;"&amp;OFFSET(SalesCalc!$F$5,COUNTIF(SalesCalc!$E$6:$E$29,TRUE)+1,0)))</f>
        <v>0</v>
      </c>
      <c r="L130" s="2">
        <f ca="1">IF($C130="","",SUMIFS(Data[Value],Data[Account],$C130,Data[KAM],L$2,Data[Date],"&gt;="&amp;OFFSET(SalesCalc!$F$5,COUNTIF(SalesCalc!$E$6:$E$29,TRUE)-SalesCalc!$C$11+1,0),Data[Date],"&lt;"&amp;OFFSET(SalesCalc!$F$5,COUNTIF(SalesCalc!$E$6:$E$29,TRUE)+1,0)))</f>
        <v>205590</v>
      </c>
    </row>
    <row r="131" spans="2:12" x14ac:dyDescent="0.25">
      <c r="B131" s="30">
        <f>OrdersByAcc!B133</f>
        <v>129</v>
      </c>
      <c r="C131" s="13" t="str">
        <f>OrdersByAcc!C133</f>
        <v>Provati Courier Service Ltd.</v>
      </c>
      <c r="D131" s="14">
        <f>OrdersByAcc!D133</f>
        <v>44586</v>
      </c>
      <c r="E131" s="14" t="str" cm="1">
        <f t="array" ref="E131">IFERROR(INDEX(Data[KAM],MATCH(C131&amp;D131,INDEX(Data[Account]&amp;Data[Date],0),0)),"")</f>
        <v>Steven</v>
      </c>
      <c r="G131" s="2">
        <f ca="1">IF($C131="","",SUMIFS(Data[Value],Data[Account],$C131,Data[Date],"&gt;="&amp;OFFSET(SalesCalc!$F$5,COUNTIF(SalesCalc!$E$6:$E$29,TRUE)-SalesCalc!$C$11+1,0),Data[Date],"&lt;"&amp;OFFSET(SalesCalc!$F$5,COUNTIF(SalesCalc!$E$6:$E$29,TRUE)+1,0)))</f>
        <v>26398.400000000001</v>
      </c>
      <c r="H131" s="2">
        <f ca="1">IF($C131="","",SUMIFS(Data[Value],Data[Account],$C131,Data[KAM],H$2,Data[Date],"&gt;="&amp;OFFSET(SalesCalc!$F$5,COUNTIF(SalesCalc!$E$6:$E$29,TRUE)-SalesCalc!$C$11+1,0),Data[Date],"&lt;"&amp;OFFSET(SalesCalc!$F$5,COUNTIF(SalesCalc!$E$6:$E$29,TRUE)+1,0)))</f>
        <v>0</v>
      </c>
      <c r="I131" s="2">
        <f ca="1">IF($C131="","",SUMIFS(Data[Value],Data[Account],$C131,Data[KAM],I$2,Data[Date],"&gt;="&amp;OFFSET(SalesCalc!$F$5,COUNTIF(SalesCalc!$E$6:$E$29,TRUE)-SalesCalc!$C$11+1,0),Data[Date],"&lt;"&amp;OFFSET(SalesCalc!$F$5,COUNTIF(SalesCalc!$E$6:$E$29,TRUE)+1,0)))</f>
        <v>0</v>
      </c>
      <c r="J131" s="2">
        <f ca="1">IF($C131="","",SUMIFS(Data[Value],Data[Account],$C131,Data[KAM],J$2,Data[Date],"&gt;="&amp;OFFSET(SalesCalc!$F$5,COUNTIF(SalesCalc!$E$6:$E$29,TRUE)-SalesCalc!$C$11+1,0),Data[Date],"&lt;"&amp;OFFSET(SalesCalc!$F$5,COUNTIF(SalesCalc!$E$6:$E$29,TRUE)+1,0)))</f>
        <v>0</v>
      </c>
      <c r="K131" s="2">
        <f ca="1">IF($C131="","",SUMIFS(Data[Value],Data[Account],$C131,Data[KAM],K$2,Data[Date],"&gt;="&amp;OFFSET(SalesCalc!$F$5,COUNTIF(SalesCalc!$E$6:$E$29,TRUE)-SalesCalc!$C$11+1,0),Data[Date],"&lt;"&amp;OFFSET(SalesCalc!$F$5,COUNTIF(SalesCalc!$E$6:$E$29,TRUE)+1,0)))</f>
        <v>0</v>
      </c>
      <c r="L131" s="2">
        <f ca="1">IF($C131="","",SUMIFS(Data[Value],Data[Account],$C131,Data[KAM],L$2,Data[Date],"&gt;="&amp;OFFSET(SalesCalc!$F$5,COUNTIF(SalesCalc!$E$6:$E$29,TRUE)-SalesCalc!$C$11+1,0),Data[Date],"&lt;"&amp;OFFSET(SalesCalc!$F$5,COUNTIF(SalesCalc!$E$6:$E$29,TRUE)+1,0)))</f>
        <v>26398.400000000001</v>
      </c>
    </row>
    <row r="132" spans="2:12" x14ac:dyDescent="0.25">
      <c r="B132" s="30">
        <f>OrdersByAcc!B134</f>
        <v>130</v>
      </c>
      <c r="C132" s="13" t="str">
        <f>OrdersByAcc!C134</f>
        <v>Sheba XYZ</v>
      </c>
      <c r="D132" s="14">
        <f>OrdersByAcc!D134</f>
        <v>44586</v>
      </c>
      <c r="E132" s="14" t="str" cm="1">
        <f t="array" ref="E132">IFERROR(INDEX(Data[KAM],MATCH(C132&amp;D132,INDEX(Data[Account]&amp;Data[Date],0),0)),"")</f>
        <v>Wasi</v>
      </c>
      <c r="G132" s="2">
        <f ca="1">IF($C132="","",SUMIFS(Data[Value],Data[Account],$C132,Data[Date],"&gt;="&amp;OFFSET(SalesCalc!$F$5,COUNTIF(SalesCalc!$E$6:$E$29,TRUE)-SalesCalc!$C$11+1,0),Data[Date],"&lt;"&amp;OFFSET(SalesCalc!$F$5,COUNTIF(SalesCalc!$E$6:$E$29,TRUE)+1,0)))</f>
        <v>188644</v>
      </c>
      <c r="H132" s="2">
        <f ca="1">IF($C132="","",SUMIFS(Data[Value],Data[Account],$C132,Data[KAM],H$2,Data[Date],"&gt;="&amp;OFFSET(SalesCalc!$F$5,COUNTIF(SalesCalc!$E$6:$E$29,TRUE)-SalesCalc!$C$11+1,0),Data[Date],"&lt;"&amp;OFFSET(SalesCalc!$F$5,COUNTIF(SalesCalc!$E$6:$E$29,TRUE)+1,0)))</f>
        <v>0</v>
      </c>
      <c r="I132" s="2">
        <f ca="1">IF($C132="","",SUMIFS(Data[Value],Data[Account],$C132,Data[KAM],I$2,Data[Date],"&gt;="&amp;OFFSET(SalesCalc!$F$5,COUNTIF(SalesCalc!$E$6:$E$29,TRUE)-SalesCalc!$C$11+1,0),Data[Date],"&lt;"&amp;OFFSET(SalesCalc!$F$5,COUNTIF(SalesCalc!$E$6:$E$29,TRUE)+1,0)))</f>
        <v>0</v>
      </c>
      <c r="J132" s="2">
        <f ca="1">IF($C132="","",SUMIFS(Data[Value],Data[Account],$C132,Data[KAM],J$2,Data[Date],"&gt;="&amp;OFFSET(SalesCalc!$F$5,COUNTIF(SalesCalc!$E$6:$E$29,TRUE)-SalesCalc!$C$11+1,0),Data[Date],"&lt;"&amp;OFFSET(SalesCalc!$F$5,COUNTIF(SalesCalc!$E$6:$E$29,TRUE)+1,0)))</f>
        <v>188644</v>
      </c>
      <c r="K132" s="2">
        <f ca="1">IF($C132="","",SUMIFS(Data[Value],Data[Account],$C132,Data[KAM],K$2,Data[Date],"&gt;="&amp;OFFSET(SalesCalc!$F$5,COUNTIF(SalesCalc!$E$6:$E$29,TRUE)-SalesCalc!$C$11+1,0),Data[Date],"&lt;"&amp;OFFSET(SalesCalc!$F$5,COUNTIF(SalesCalc!$E$6:$E$29,TRUE)+1,0)))</f>
        <v>0</v>
      </c>
      <c r="L132" s="2">
        <f ca="1">IF($C132="","",SUMIFS(Data[Value],Data[Account],$C132,Data[KAM],L$2,Data[Date],"&gt;="&amp;OFFSET(SalesCalc!$F$5,COUNTIF(SalesCalc!$E$6:$E$29,TRUE)-SalesCalc!$C$11+1,0),Data[Date],"&lt;"&amp;OFFSET(SalesCalc!$F$5,COUNTIF(SalesCalc!$E$6:$E$29,TRUE)+1,0)))</f>
        <v>0</v>
      </c>
    </row>
    <row r="133" spans="2:12" x14ac:dyDescent="0.25">
      <c r="B133" s="30">
        <f>OrdersByAcc!B135</f>
        <v>131</v>
      </c>
      <c r="C133" s="13" t="str">
        <f>OrdersByAcc!C135</f>
        <v>Bay Services Ltd.</v>
      </c>
      <c r="D133" s="14">
        <f>OrdersByAcc!D135</f>
        <v>44622</v>
      </c>
      <c r="E133" s="14" t="str" cm="1">
        <f t="array" ref="E133">IFERROR(INDEX(Data[KAM],MATCH(C133&amp;D133,INDEX(Data[Account]&amp;Data[Date],0),0)),"")</f>
        <v>Sofia</v>
      </c>
      <c r="G133" s="2">
        <f ca="1">IF($C133="","",SUMIFS(Data[Value],Data[Account],$C133,Data[Date],"&gt;="&amp;OFFSET(SalesCalc!$F$5,COUNTIF(SalesCalc!$E$6:$E$29,TRUE)-SalesCalc!$C$11+1,0),Data[Date],"&lt;"&amp;OFFSET(SalesCalc!$F$5,COUNTIF(SalesCalc!$E$6:$E$29,TRUE)+1,0)))</f>
        <v>0</v>
      </c>
      <c r="H133" s="2">
        <f ca="1">IF($C133="","",SUMIFS(Data[Value],Data[Account],$C133,Data[KAM],H$2,Data[Date],"&gt;="&amp;OFFSET(SalesCalc!$F$5,COUNTIF(SalesCalc!$E$6:$E$29,TRUE)-SalesCalc!$C$11+1,0),Data[Date],"&lt;"&amp;OFFSET(SalesCalc!$F$5,COUNTIF(SalesCalc!$E$6:$E$29,TRUE)+1,0)))</f>
        <v>0</v>
      </c>
      <c r="I133" s="2">
        <f ca="1">IF($C133="","",SUMIFS(Data[Value],Data[Account],$C133,Data[KAM],I$2,Data[Date],"&gt;="&amp;OFFSET(SalesCalc!$F$5,COUNTIF(SalesCalc!$E$6:$E$29,TRUE)-SalesCalc!$C$11+1,0),Data[Date],"&lt;"&amp;OFFSET(SalesCalc!$F$5,COUNTIF(SalesCalc!$E$6:$E$29,TRUE)+1,0)))</f>
        <v>0</v>
      </c>
      <c r="J133" s="2">
        <f ca="1">IF($C133="","",SUMIFS(Data[Value],Data[Account],$C133,Data[KAM],J$2,Data[Date],"&gt;="&amp;OFFSET(SalesCalc!$F$5,COUNTIF(SalesCalc!$E$6:$E$29,TRUE)-SalesCalc!$C$11+1,0),Data[Date],"&lt;"&amp;OFFSET(SalesCalc!$F$5,COUNTIF(SalesCalc!$E$6:$E$29,TRUE)+1,0)))</f>
        <v>0</v>
      </c>
      <c r="K133" s="2">
        <f ca="1">IF($C133="","",SUMIFS(Data[Value],Data[Account],$C133,Data[KAM],K$2,Data[Date],"&gt;="&amp;OFFSET(SalesCalc!$F$5,COUNTIF(SalesCalc!$E$6:$E$29,TRUE)-SalesCalc!$C$11+1,0),Data[Date],"&lt;"&amp;OFFSET(SalesCalc!$F$5,COUNTIF(SalesCalc!$E$6:$E$29,TRUE)+1,0)))</f>
        <v>0</v>
      </c>
      <c r="L133" s="2">
        <f ca="1">IF($C133="","",SUMIFS(Data[Value],Data[Account],$C133,Data[KAM],L$2,Data[Date],"&gt;="&amp;OFFSET(SalesCalc!$F$5,COUNTIF(SalesCalc!$E$6:$E$29,TRUE)-SalesCalc!$C$11+1,0),Data[Date],"&lt;"&amp;OFFSET(SalesCalc!$F$5,COUNTIF(SalesCalc!$E$6:$E$29,TRUE)+1,0)))</f>
        <v>0</v>
      </c>
    </row>
    <row r="134" spans="2:12" x14ac:dyDescent="0.25">
      <c r="B134" s="30">
        <f>OrdersByAcc!B136</f>
        <v>132</v>
      </c>
      <c r="C134" s="13" t="str">
        <f>OrdersByAcc!C136</f>
        <v>Circle Fintech Limited</v>
      </c>
      <c r="D134" s="14">
        <f>OrdersByAcc!D136</f>
        <v>44631</v>
      </c>
      <c r="E134" s="14" t="str" cm="1">
        <f t="array" ref="E134">IFERROR(INDEX(Data[KAM],MATCH(C134&amp;D134,INDEX(Data[Account]&amp;Data[Date],0),0)),"")</f>
        <v>Sofia</v>
      </c>
      <c r="G134" s="2">
        <f ca="1">IF($C134="","",SUMIFS(Data[Value],Data[Account],$C134,Data[Date],"&gt;="&amp;OFFSET(SalesCalc!$F$5,COUNTIF(SalesCalc!$E$6:$E$29,TRUE)-SalesCalc!$C$11+1,0),Data[Date],"&lt;"&amp;OFFSET(SalesCalc!$F$5,COUNTIF(SalesCalc!$E$6:$E$29,TRUE)+1,0)))</f>
        <v>0</v>
      </c>
      <c r="H134" s="2">
        <f ca="1">IF($C134="","",SUMIFS(Data[Value],Data[Account],$C134,Data[KAM],H$2,Data[Date],"&gt;="&amp;OFFSET(SalesCalc!$F$5,COUNTIF(SalesCalc!$E$6:$E$29,TRUE)-SalesCalc!$C$11+1,0),Data[Date],"&lt;"&amp;OFFSET(SalesCalc!$F$5,COUNTIF(SalesCalc!$E$6:$E$29,TRUE)+1,0)))</f>
        <v>0</v>
      </c>
      <c r="I134" s="2">
        <f ca="1">IF($C134="","",SUMIFS(Data[Value],Data[Account],$C134,Data[KAM],I$2,Data[Date],"&gt;="&amp;OFFSET(SalesCalc!$F$5,COUNTIF(SalesCalc!$E$6:$E$29,TRUE)-SalesCalc!$C$11+1,0),Data[Date],"&lt;"&amp;OFFSET(SalesCalc!$F$5,COUNTIF(SalesCalc!$E$6:$E$29,TRUE)+1,0)))</f>
        <v>0</v>
      </c>
      <c r="J134" s="2">
        <f ca="1">IF($C134="","",SUMIFS(Data[Value],Data[Account],$C134,Data[KAM],J$2,Data[Date],"&gt;="&amp;OFFSET(SalesCalc!$F$5,COUNTIF(SalesCalc!$E$6:$E$29,TRUE)-SalesCalc!$C$11+1,0),Data[Date],"&lt;"&amp;OFFSET(SalesCalc!$F$5,COUNTIF(SalesCalc!$E$6:$E$29,TRUE)+1,0)))</f>
        <v>0</v>
      </c>
      <c r="K134" s="2">
        <f ca="1">IF($C134="","",SUMIFS(Data[Value],Data[Account],$C134,Data[KAM],K$2,Data[Date],"&gt;="&amp;OFFSET(SalesCalc!$F$5,COUNTIF(SalesCalc!$E$6:$E$29,TRUE)-SalesCalc!$C$11+1,0),Data[Date],"&lt;"&amp;OFFSET(SalesCalc!$F$5,COUNTIF(SalesCalc!$E$6:$E$29,TRUE)+1,0)))</f>
        <v>0</v>
      </c>
      <c r="L134" s="2">
        <f ca="1">IF($C134="","",SUMIFS(Data[Value],Data[Account],$C134,Data[KAM],L$2,Data[Date],"&gt;="&amp;OFFSET(SalesCalc!$F$5,COUNTIF(SalesCalc!$E$6:$E$29,TRUE)-SalesCalc!$C$11+1,0),Data[Date],"&lt;"&amp;OFFSET(SalesCalc!$F$5,COUNTIF(SalesCalc!$E$6:$E$29,TRUE)+1,0)))</f>
        <v>0</v>
      </c>
    </row>
    <row r="135" spans="2:12" x14ac:dyDescent="0.25">
      <c r="B135" s="30">
        <f>OrdersByAcc!B137</f>
        <v>133</v>
      </c>
      <c r="C135" s="13" t="str">
        <f>OrdersByAcc!C137</f>
        <v>Verbatim</v>
      </c>
      <c r="D135" s="14">
        <f>OrdersByAcc!D137</f>
        <v>44635</v>
      </c>
      <c r="E135" s="14" t="str" cm="1">
        <f t="array" ref="E135">IFERROR(INDEX(Data[KAM],MATCH(C135&amp;D135,INDEX(Data[Account]&amp;Data[Date],0),0)),"")</f>
        <v>Steven</v>
      </c>
      <c r="G135" s="2">
        <f ca="1">IF($C135="","",SUMIFS(Data[Value],Data[Account],$C135,Data[Date],"&gt;="&amp;OFFSET(SalesCalc!$F$5,COUNTIF(SalesCalc!$E$6:$E$29,TRUE)-SalesCalc!$C$11+1,0),Data[Date],"&lt;"&amp;OFFSET(SalesCalc!$F$5,COUNTIF(SalesCalc!$E$6:$E$29,TRUE)+1,0)))</f>
        <v>0</v>
      </c>
      <c r="H135" s="2">
        <f ca="1">IF($C135="","",SUMIFS(Data[Value],Data[Account],$C135,Data[KAM],H$2,Data[Date],"&gt;="&amp;OFFSET(SalesCalc!$F$5,COUNTIF(SalesCalc!$E$6:$E$29,TRUE)-SalesCalc!$C$11+1,0),Data[Date],"&lt;"&amp;OFFSET(SalesCalc!$F$5,COUNTIF(SalesCalc!$E$6:$E$29,TRUE)+1,0)))</f>
        <v>0</v>
      </c>
      <c r="I135" s="2">
        <f ca="1">IF($C135="","",SUMIFS(Data[Value],Data[Account],$C135,Data[KAM],I$2,Data[Date],"&gt;="&amp;OFFSET(SalesCalc!$F$5,COUNTIF(SalesCalc!$E$6:$E$29,TRUE)-SalesCalc!$C$11+1,0),Data[Date],"&lt;"&amp;OFFSET(SalesCalc!$F$5,COUNTIF(SalesCalc!$E$6:$E$29,TRUE)+1,0)))</f>
        <v>0</v>
      </c>
      <c r="J135" s="2">
        <f ca="1">IF($C135="","",SUMIFS(Data[Value],Data[Account],$C135,Data[KAM],J$2,Data[Date],"&gt;="&amp;OFFSET(SalesCalc!$F$5,COUNTIF(SalesCalc!$E$6:$E$29,TRUE)-SalesCalc!$C$11+1,0),Data[Date],"&lt;"&amp;OFFSET(SalesCalc!$F$5,COUNTIF(SalesCalc!$E$6:$E$29,TRUE)+1,0)))</f>
        <v>0</v>
      </c>
      <c r="K135" s="2">
        <f ca="1">IF($C135="","",SUMIFS(Data[Value],Data[Account],$C135,Data[KAM],K$2,Data[Date],"&gt;="&amp;OFFSET(SalesCalc!$F$5,COUNTIF(SalesCalc!$E$6:$E$29,TRUE)-SalesCalc!$C$11+1,0),Data[Date],"&lt;"&amp;OFFSET(SalesCalc!$F$5,COUNTIF(SalesCalc!$E$6:$E$29,TRUE)+1,0)))</f>
        <v>0</v>
      </c>
      <c r="L135" s="2">
        <f ca="1">IF($C135="","",SUMIFS(Data[Value],Data[Account],$C135,Data[KAM],L$2,Data[Date],"&gt;="&amp;OFFSET(SalesCalc!$F$5,COUNTIF(SalesCalc!$E$6:$E$29,TRUE)-SalesCalc!$C$11+1,0),Data[Date],"&lt;"&amp;OFFSET(SalesCalc!$F$5,COUNTIF(SalesCalc!$E$6:$E$29,TRUE)+1,0)))</f>
        <v>0</v>
      </c>
    </row>
    <row r="136" spans="2:12" x14ac:dyDescent="0.25">
      <c r="B136" s="30">
        <f>OrdersByAcc!B138</f>
        <v>134</v>
      </c>
      <c r="C136" s="13" t="str">
        <f>OrdersByAcc!C138</f>
        <v>CEVA Logistic</v>
      </c>
      <c r="D136" s="14">
        <f>OrdersByAcc!D138</f>
        <v>44644</v>
      </c>
      <c r="E136" s="14" t="str" cm="1">
        <f t="array" ref="E136">IFERROR(INDEX(Data[KAM],MATCH(C136&amp;D136,INDEX(Data[Account]&amp;Data[Date],0),0)),"")</f>
        <v>Steven</v>
      </c>
      <c r="G136" s="2">
        <f ca="1">IF($C136="","",SUMIFS(Data[Value],Data[Account],$C136,Data[Date],"&gt;="&amp;OFFSET(SalesCalc!$F$5,COUNTIF(SalesCalc!$E$6:$E$29,TRUE)-SalesCalc!$C$11+1,0),Data[Date],"&lt;"&amp;OFFSET(SalesCalc!$F$5,COUNTIF(SalesCalc!$E$6:$E$29,TRUE)+1,0)))</f>
        <v>0</v>
      </c>
      <c r="H136" s="2">
        <f ca="1">IF($C136="","",SUMIFS(Data[Value],Data[Account],$C136,Data[KAM],H$2,Data[Date],"&gt;="&amp;OFFSET(SalesCalc!$F$5,COUNTIF(SalesCalc!$E$6:$E$29,TRUE)-SalesCalc!$C$11+1,0),Data[Date],"&lt;"&amp;OFFSET(SalesCalc!$F$5,COUNTIF(SalesCalc!$E$6:$E$29,TRUE)+1,0)))</f>
        <v>0</v>
      </c>
      <c r="I136" s="2">
        <f ca="1">IF($C136="","",SUMIFS(Data[Value],Data[Account],$C136,Data[KAM],I$2,Data[Date],"&gt;="&amp;OFFSET(SalesCalc!$F$5,COUNTIF(SalesCalc!$E$6:$E$29,TRUE)-SalesCalc!$C$11+1,0),Data[Date],"&lt;"&amp;OFFSET(SalesCalc!$F$5,COUNTIF(SalesCalc!$E$6:$E$29,TRUE)+1,0)))</f>
        <v>0</v>
      </c>
      <c r="J136" s="2">
        <f ca="1">IF($C136="","",SUMIFS(Data[Value],Data[Account],$C136,Data[KAM],J$2,Data[Date],"&gt;="&amp;OFFSET(SalesCalc!$F$5,COUNTIF(SalesCalc!$E$6:$E$29,TRUE)-SalesCalc!$C$11+1,0),Data[Date],"&lt;"&amp;OFFSET(SalesCalc!$F$5,COUNTIF(SalesCalc!$E$6:$E$29,TRUE)+1,0)))</f>
        <v>0</v>
      </c>
      <c r="K136" s="2">
        <f ca="1">IF($C136="","",SUMIFS(Data[Value],Data[Account],$C136,Data[KAM],K$2,Data[Date],"&gt;="&amp;OFFSET(SalesCalc!$F$5,COUNTIF(SalesCalc!$E$6:$E$29,TRUE)-SalesCalc!$C$11+1,0),Data[Date],"&lt;"&amp;OFFSET(SalesCalc!$F$5,COUNTIF(SalesCalc!$E$6:$E$29,TRUE)+1,0)))</f>
        <v>0</v>
      </c>
      <c r="L136" s="2">
        <f ca="1">IF($C136="","",SUMIFS(Data[Value],Data[Account],$C136,Data[KAM],L$2,Data[Date],"&gt;="&amp;OFFSET(SalesCalc!$F$5,COUNTIF(SalesCalc!$E$6:$E$29,TRUE)-SalesCalc!$C$11+1,0),Data[Date],"&lt;"&amp;OFFSET(SalesCalc!$F$5,COUNTIF(SalesCalc!$E$6:$E$29,TRUE)+1,0)))</f>
        <v>0</v>
      </c>
    </row>
    <row r="137" spans="2:12" x14ac:dyDescent="0.25">
      <c r="B137" s="30">
        <f>OrdersByAcc!B139</f>
        <v>135</v>
      </c>
      <c r="C137" s="13" t="str">
        <f>OrdersByAcc!C139</f>
        <v/>
      </c>
      <c r="D137" s="14" t="str">
        <f>OrdersByAcc!D139</f>
        <v/>
      </c>
      <c r="E137" s="14" t="str" cm="1">
        <f t="array" ref="E137">IFERROR(INDEX(Data[KAM],MATCH(C137&amp;D137,INDEX(Data[Account]&amp;Data[Date],0),0)),"")</f>
        <v/>
      </c>
      <c r="G137" s="2" t="str">
        <f ca="1">IF($C137="","",SUMIFS(Data[Value],Data[Account],$C137,Data[Date],"&gt;="&amp;OFFSET(SalesCalc!$F$5,COUNTIF(SalesCalc!$E$6:$E$29,TRUE)-SalesCalc!$C$11+1,0),Data[Date],"&lt;"&amp;OFFSET(SalesCalc!$F$5,COUNTIF(SalesCalc!$E$6:$E$29,TRUE)+1,0)))</f>
        <v/>
      </c>
      <c r="H137" s="2" t="str">
        <f ca="1">IF($C137="","",SUMIFS(Data[Value],Data[Account],$C137,Data[KAM],H$2,Data[Date],"&gt;="&amp;OFFSET(SalesCalc!$F$5,COUNTIF(SalesCalc!$E$6:$E$29,TRUE)-SalesCalc!$C$11+1,0),Data[Date],"&lt;"&amp;OFFSET(SalesCalc!$F$5,COUNTIF(SalesCalc!$E$6:$E$29,TRUE)+1,0)))</f>
        <v/>
      </c>
      <c r="I137" s="2" t="str">
        <f ca="1">IF($C137="","",SUMIFS(Data[Value],Data[Account],$C137,Data[KAM],I$2,Data[Date],"&gt;="&amp;OFFSET(SalesCalc!$F$5,COUNTIF(SalesCalc!$E$6:$E$29,TRUE)-SalesCalc!$C$11+1,0),Data[Date],"&lt;"&amp;OFFSET(SalesCalc!$F$5,COUNTIF(SalesCalc!$E$6:$E$29,TRUE)+1,0)))</f>
        <v/>
      </c>
      <c r="J137" s="2" t="str">
        <f ca="1">IF($C137="","",SUMIFS(Data[Value],Data[Account],$C137,Data[KAM],J$2,Data[Date],"&gt;="&amp;OFFSET(SalesCalc!$F$5,COUNTIF(SalesCalc!$E$6:$E$29,TRUE)-SalesCalc!$C$11+1,0),Data[Date],"&lt;"&amp;OFFSET(SalesCalc!$F$5,COUNTIF(SalesCalc!$E$6:$E$29,TRUE)+1,0)))</f>
        <v/>
      </c>
      <c r="K137" s="2" t="str">
        <f ca="1">IF($C137="","",SUMIFS(Data[Value],Data[Account],$C137,Data[KAM],K$2,Data[Date],"&gt;="&amp;OFFSET(SalesCalc!$F$5,COUNTIF(SalesCalc!$E$6:$E$29,TRUE)-SalesCalc!$C$11+1,0),Data[Date],"&lt;"&amp;OFFSET(SalesCalc!$F$5,COUNTIF(SalesCalc!$E$6:$E$29,TRUE)+1,0)))</f>
        <v/>
      </c>
      <c r="L137" s="2" t="str">
        <f ca="1">IF($C137="","",SUMIFS(Data[Value],Data[Account],$C137,Data[KAM],L$2,Data[Date],"&gt;="&amp;OFFSET(SalesCalc!$F$5,COUNTIF(SalesCalc!$E$6:$E$29,TRUE)-SalesCalc!$C$11+1,0),Data[Date],"&lt;"&amp;OFFSET(SalesCalc!$F$5,COUNTIF(SalesCalc!$E$6:$E$29,TRUE)+1,0)))</f>
        <v/>
      </c>
    </row>
    <row r="138" spans="2:12" x14ac:dyDescent="0.25">
      <c r="B138" s="30">
        <f>OrdersByAcc!B140</f>
        <v>136</v>
      </c>
      <c r="C138" s="13" t="str">
        <f>OrdersByAcc!C140</f>
        <v/>
      </c>
      <c r="D138" s="14" t="str">
        <f>OrdersByAcc!D140</f>
        <v/>
      </c>
      <c r="E138" s="14" t="str" cm="1">
        <f t="array" ref="E138">IFERROR(INDEX(Data[KAM],MATCH(C138&amp;D138,INDEX(Data[Account]&amp;Data[Date],0),0)),"")</f>
        <v/>
      </c>
      <c r="G138" s="2" t="str">
        <f ca="1">IF($C138="","",SUMIFS(Data[Value],Data[Account],$C138,Data[Date],"&gt;="&amp;OFFSET(SalesCalc!$F$5,COUNTIF(SalesCalc!$E$6:$E$29,TRUE)-SalesCalc!$C$11+1,0),Data[Date],"&lt;"&amp;OFFSET(SalesCalc!$F$5,COUNTIF(SalesCalc!$E$6:$E$29,TRUE)+1,0)))</f>
        <v/>
      </c>
      <c r="H138" s="2" t="str">
        <f ca="1">IF($C138="","",SUMIFS(Data[Value],Data[Account],$C138,Data[KAM],H$2,Data[Date],"&gt;="&amp;OFFSET(SalesCalc!$F$5,COUNTIF(SalesCalc!$E$6:$E$29,TRUE)-SalesCalc!$C$11+1,0),Data[Date],"&lt;"&amp;OFFSET(SalesCalc!$F$5,COUNTIF(SalesCalc!$E$6:$E$29,TRUE)+1,0)))</f>
        <v/>
      </c>
      <c r="I138" s="2" t="str">
        <f ca="1">IF($C138="","",SUMIFS(Data[Value],Data[Account],$C138,Data[KAM],I$2,Data[Date],"&gt;="&amp;OFFSET(SalesCalc!$F$5,COUNTIF(SalesCalc!$E$6:$E$29,TRUE)-SalesCalc!$C$11+1,0),Data[Date],"&lt;"&amp;OFFSET(SalesCalc!$F$5,COUNTIF(SalesCalc!$E$6:$E$29,TRUE)+1,0)))</f>
        <v/>
      </c>
      <c r="J138" s="2" t="str">
        <f ca="1">IF($C138="","",SUMIFS(Data[Value],Data[Account],$C138,Data[KAM],J$2,Data[Date],"&gt;="&amp;OFFSET(SalesCalc!$F$5,COUNTIF(SalesCalc!$E$6:$E$29,TRUE)-SalesCalc!$C$11+1,0),Data[Date],"&lt;"&amp;OFFSET(SalesCalc!$F$5,COUNTIF(SalesCalc!$E$6:$E$29,TRUE)+1,0)))</f>
        <v/>
      </c>
      <c r="K138" s="2" t="str">
        <f ca="1">IF($C138="","",SUMIFS(Data[Value],Data[Account],$C138,Data[KAM],K$2,Data[Date],"&gt;="&amp;OFFSET(SalesCalc!$F$5,COUNTIF(SalesCalc!$E$6:$E$29,TRUE)-SalesCalc!$C$11+1,0),Data[Date],"&lt;"&amp;OFFSET(SalesCalc!$F$5,COUNTIF(SalesCalc!$E$6:$E$29,TRUE)+1,0)))</f>
        <v/>
      </c>
      <c r="L138" s="2" t="str">
        <f ca="1">IF($C138="","",SUMIFS(Data[Value],Data[Account],$C138,Data[KAM],L$2,Data[Date],"&gt;="&amp;OFFSET(SalesCalc!$F$5,COUNTIF(SalesCalc!$E$6:$E$29,TRUE)-SalesCalc!$C$11+1,0),Data[Date],"&lt;"&amp;OFFSET(SalesCalc!$F$5,COUNTIF(SalesCalc!$E$6:$E$29,TRUE)+1,0)))</f>
        <v/>
      </c>
    </row>
    <row r="139" spans="2:12" x14ac:dyDescent="0.25">
      <c r="B139" s="30">
        <f>OrdersByAcc!B141</f>
        <v>137</v>
      </c>
      <c r="C139" s="13" t="str">
        <f>OrdersByAcc!C141</f>
        <v/>
      </c>
      <c r="D139" s="14" t="str">
        <f>OrdersByAcc!D141</f>
        <v/>
      </c>
      <c r="E139" s="14" t="str" cm="1">
        <f t="array" ref="E139">IFERROR(INDEX(Data[KAM],MATCH(C139&amp;D139,INDEX(Data[Account]&amp;Data[Date],0),0)),"")</f>
        <v/>
      </c>
      <c r="G139" s="2" t="str">
        <f ca="1">IF($C139="","",SUMIFS(Data[Value],Data[Account],$C139,Data[Date],"&gt;="&amp;OFFSET(SalesCalc!$F$5,COUNTIF(SalesCalc!$E$6:$E$29,TRUE)-SalesCalc!$C$11+1,0),Data[Date],"&lt;"&amp;OFFSET(SalesCalc!$F$5,COUNTIF(SalesCalc!$E$6:$E$29,TRUE)+1,0)))</f>
        <v/>
      </c>
      <c r="H139" s="2" t="str">
        <f ca="1">IF($C139="","",SUMIFS(Data[Value],Data[Account],$C139,Data[KAM],H$2,Data[Date],"&gt;="&amp;OFFSET(SalesCalc!$F$5,COUNTIF(SalesCalc!$E$6:$E$29,TRUE)-SalesCalc!$C$11+1,0),Data[Date],"&lt;"&amp;OFFSET(SalesCalc!$F$5,COUNTIF(SalesCalc!$E$6:$E$29,TRUE)+1,0)))</f>
        <v/>
      </c>
      <c r="I139" s="2" t="str">
        <f ca="1">IF($C139="","",SUMIFS(Data[Value],Data[Account],$C139,Data[KAM],I$2,Data[Date],"&gt;="&amp;OFFSET(SalesCalc!$F$5,COUNTIF(SalesCalc!$E$6:$E$29,TRUE)-SalesCalc!$C$11+1,0),Data[Date],"&lt;"&amp;OFFSET(SalesCalc!$F$5,COUNTIF(SalesCalc!$E$6:$E$29,TRUE)+1,0)))</f>
        <v/>
      </c>
      <c r="J139" s="2" t="str">
        <f ca="1">IF($C139="","",SUMIFS(Data[Value],Data[Account],$C139,Data[KAM],J$2,Data[Date],"&gt;="&amp;OFFSET(SalesCalc!$F$5,COUNTIF(SalesCalc!$E$6:$E$29,TRUE)-SalesCalc!$C$11+1,0),Data[Date],"&lt;"&amp;OFFSET(SalesCalc!$F$5,COUNTIF(SalesCalc!$E$6:$E$29,TRUE)+1,0)))</f>
        <v/>
      </c>
      <c r="K139" s="2" t="str">
        <f ca="1">IF($C139="","",SUMIFS(Data[Value],Data[Account],$C139,Data[KAM],K$2,Data[Date],"&gt;="&amp;OFFSET(SalesCalc!$F$5,COUNTIF(SalesCalc!$E$6:$E$29,TRUE)-SalesCalc!$C$11+1,0),Data[Date],"&lt;"&amp;OFFSET(SalesCalc!$F$5,COUNTIF(SalesCalc!$E$6:$E$29,TRUE)+1,0)))</f>
        <v/>
      </c>
      <c r="L139" s="2" t="str">
        <f ca="1">IF($C139="","",SUMIFS(Data[Value],Data[Account],$C139,Data[KAM],L$2,Data[Date],"&gt;="&amp;OFFSET(SalesCalc!$F$5,COUNTIF(SalesCalc!$E$6:$E$29,TRUE)-SalesCalc!$C$11+1,0),Data[Date],"&lt;"&amp;OFFSET(SalesCalc!$F$5,COUNTIF(SalesCalc!$E$6:$E$29,TRUE)+1,0)))</f>
        <v/>
      </c>
    </row>
    <row r="140" spans="2:12" x14ac:dyDescent="0.25">
      <c r="B140" s="30">
        <f>OrdersByAcc!B142</f>
        <v>138</v>
      </c>
      <c r="C140" s="13" t="str">
        <f>OrdersByAcc!C142</f>
        <v/>
      </c>
      <c r="D140" s="14" t="str">
        <f>OrdersByAcc!D142</f>
        <v/>
      </c>
      <c r="E140" s="14" t="str" cm="1">
        <f t="array" ref="E140">IFERROR(INDEX(Data[KAM],MATCH(C140&amp;D140,INDEX(Data[Account]&amp;Data[Date],0),0)),"")</f>
        <v/>
      </c>
      <c r="G140" s="2" t="str">
        <f ca="1">IF($C140="","",SUMIFS(Data[Value],Data[Account],$C140,Data[Date],"&gt;="&amp;OFFSET(SalesCalc!$F$5,COUNTIF(SalesCalc!$E$6:$E$29,TRUE)-SalesCalc!$C$11+1,0),Data[Date],"&lt;"&amp;OFFSET(SalesCalc!$F$5,COUNTIF(SalesCalc!$E$6:$E$29,TRUE)+1,0)))</f>
        <v/>
      </c>
      <c r="H140" s="2" t="str">
        <f ca="1">IF($C140="","",SUMIFS(Data[Value],Data[Account],$C140,Data[KAM],H$2,Data[Date],"&gt;="&amp;OFFSET(SalesCalc!$F$5,COUNTIF(SalesCalc!$E$6:$E$29,TRUE)-SalesCalc!$C$11+1,0),Data[Date],"&lt;"&amp;OFFSET(SalesCalc!$F$5,COUNTIF(SalesCalc!$E$6:$E$29,TRUE)+1,0)))</f>
        <v/>
      </c>
      <c r="I140" s="2" t="str">
        <f ca="1">IF($C140="","",SUMIFS(Data[Value],Data[Account],$C140,Data[KAM],I$2,Data[Date],"&gt;="&amp;OFFSET(SalesCalc!$F$5,COUNTIF(SalesCalc!$E$6:$E$29,TRUE)-SalesCalc!$C$11+1,0),Data[Date],"&lt;"&amp;OFFSET(SalesCalc!$F$5,COUNTIF(SalesCalc!$E$6:$E$29,TRUE)+1,0)))</f>
        <v/>
      </c>
      <c r="J140" s="2" t="str">
        <f ca="1">IF($C140="","",SUMIFS(Data[Value],Data[Account],$C140,Data[KAM],J$2,Data[Date],"&gt;="&amp;OFFSET(SalesCalc!$F$5,COUNTIF(SalesCalc!$E$6:$E$29,TRUE)-SalesCalc!$C$11+1,0),Data[Date],"&lt;"&amp;OFFSET(SalesCalc!$F$5,COUNTIF(SalesCalc!$E$6:$E$29,TRUE)+1,0)))</f>
        <v/>
      </c>
      <c r="K140" s="2" t="str">
        <f ca="1">IF($C140="","",SUMIFS(Data[Value],Data[Account],$C140,Data[KAM],K$2,Data[Date],"&gt;="&amp;OFFSET(SalesCalc!$F$5,COUNTIF(SalesCalc!$E$6:$E$29,TRUE)-SalesCalc!$C$11+1,0),Data[Date],"&lt;"&amp;OFFSET(SalesCalc!$F$5,COUNTIF(SalesCalc!$E$6:$E$29,TRUE)+1,0)))</f>
        <v/>
      </c>
      <c r="L140" s="2" t="str">
        <f ca="1">IF($C140="","",SUMIFS(Data[Value],Data[Account],$C140,Data[KAM],L$2,Data[Date],"&gt;="&amp;OFFSET(SalesCalc!$F$5,COUNTIF(SalesCalc!$E$6:$E$29,TRUE)-SalesCalc!$C$11+1,0),Data[Date],"&lt;"&amp;OFFSET(SalesCalc!$F$5,COUNTIF(SalesCalc!$E$6:$E$29,TRUE)+1,0)))</f>
        <v/>
      </c>
    </row>
    <row r="141" spans="2:12" x14ac:dyDescent="0.25">
      <c r="B141" s="30">
        <f>OrdersByAcc!B143</f>
        <v>139</v>
      </c>
      <c r="C141" s="13" t="str">
        <f>OrdersByAcc!C143</f>
        <v/>
      </c>
      <c r="D141" s="14" t="str">
        <f>OrdersByAcc!D143</f>
        <v/>
      </c>
      <c r="E141" s="14" t="str" cm="1">
        <f t="array" ref="E141">IFERROR(INDEX(Data[KAM],MATCH(C141&amp;D141,INDEX(Data[Account]&amp;Data[Date],0),0)),"")</f>
        <v/>
      </c>
      <c r="G141" s="2" t="str">
        <f ca="1">IF($C141="","",SUMIFS(Data[Value],Data[Account],$C141,Data[Date],"&gt;="&amp;OFFSET(SalesCalc!$F$5,COUNTIF(SalesCalc!$E$6:$E$29,TRUE)-SalesCalc!$C$11+1,0),Data[Date],"&lt;"&amp;OFFSET(SalesCalc!$F$5,COUNTIF(SalesCalc!$E$6:$E$29,TRUE)+1,0)))</f>
        <v/>
      </c>
      <c r="H141" s="2" t="str">
        <f ca="1">IF($C141="","",SUMIFS(Data[Value],Data[Account],$C141,Data[KAM],H$2,Data[Date],"&gt;="&amp;OFFSET(SalesCalc!$F$5,COUNTIF(SalesCalc!$E$6:$E$29,TRUE)-SalesCalc!$C$11+1,0),Data[Date],"&lt;"&amp;OFFSET(SalesCalc!$F$5,COUNTIF(SalesCalc!$E$6:$E$29,TRUE)+1,0)))</f>
        <v/>
      </c>
      <c r="I141" s="2" t="str">
        <f ca="1">IF($C141="","",SUMIFS(Data[Value],Data[Account],$C141,Data[KAM],I$2,Data[Date],"&gt;="&amp;OFFSET(SalesCalc!$F$5,COUNTIF(SalesCalc!$E$6:$E$29,TRUE)-SalesCalc!$C$11+1,0),Data[Date],"&lt;"&amp;OFFSET(SalesCalc!$F$5,COUNTIF(SalesCalc!$E$6:$E$29,TRUE)+1,0)))</f>
        <v/>
      </c>
      <c r="J141" s="2" t="str">
        <f ca="1">IF($C141="","",SUMIFS(Data[Value],Data[Account],$C141,Data[KAM],J$2,Data[Date],"&gt;="&amp;OFFSET(SalesCalc!$F$5,COUNTIF(SalesCalc!$E$6:$E$29,TRUE)-SalesCalc!$C$11+1,0),Data[Date],"&lt;"&amp;OFFSET(SalesCalc!$F$5,COUNTIF(SalesCalc!$E$6:$E$29,TRUE)+1,0)))</f>
        <v/>
      </c>
      <c r="K141" s="2" t="str">
        <f ca="1">IF($C141="","",SUMIFS(Data[Value],Data[Account],$C141,Data[KAM],K$2,Data[Date],"&gt;="&amp;OFFSET(SalesCalc!$F$5,COUNTIF(SalesCalc!$E$6:$E$29,TRUE)-SalesCalc!$C$11+1,0),Data[Date],"&lt;"&amp;OFFSET(SalesCalc!$F$5,COUNTIF(SalesCalc!$E$6:$E$29,TRUE)+1,0)))</f>
        <v/>
      </c>
      <c r="L141" s="2" t="str">
        <f ca="1">IF($C141="","",SUMIFS(Data[Value],Data[Account],$C141,Data[KAM],L$2,Data[Date],"&gt;="&amp;OFFSET(SalesCalc!$F$5,COUNTIF(SalesCalc!$E$6:$E$29,TRUE)-SalesCalc!$C$11+1,0),Data[Date],"&lt;"&amp;OFFSET(SalesCalc!$F$5,COUNTIF(SalesCalc!$E$6:$E$29,TRUE)+1,0)))</f>
        <v/>
      </c>
    </row>
    <row r="142" spans="2:12" x14ac:dyDescent="0.25">
      <c r="B142" s="30">
        <f>OrdersByAcc!B144</f>
        <v>140</v>
      </c>
      <c r="C142" s="13" t="str">
        <f>OrdersByAcc!C144</f>
        <v/>
      </c>
      <c r="D142" s="14" t="str">
        <f>OrdersByAcc!D144</f>
        <v/>
      </c>
      <c r="E142" s="14" t="str" cm="1">
        <f t="array" ref="E142">IFERROR(INDEX(Data[KAM],MATCH(C142&amp;D142,INDEX(Data[Account]&amp;Data[Date],0),0)),"")</f>
        <v/>
      </c>
      <c r="G142" s="2" t="str">
        <f ca="1">IF($C142="","",SUMIFS(Data[Value],Data[Account],$C142,Data[Date],"&gt;="&amp;OFFSET(SalesCalc!$F$5,COUNTIF(SalesCalc!$E$6:$E$29,TRUE)-SalesCalc!$C$11+1,0),Data[Date],"&lt;"&amp;OFFSET(SalesCalc!$F$5,COUNTIF(SalesCalc!$E$6:$E$29,TRUE)+1,0)))</f>
        <v/>
      </c>
      <c r="H142" s="2" t="str">
        <f ca="1">IF($C142="","",SUMIFS(Data[Value],Data[Account],$C142,Data[KAM],H$2,Data[Date],"&gt;="&amp;OFFSET(SalesCalc!$F$5,COUNTIF(SalesCalc!$E$6:$E$29,TRUE)-SalesCalc!$C$11+1,0),Data[Date],"&lt;"&amp;OFFSET(SalesCalc!$F$5,COUNTIF(SalesCalc!$E$6:$E$29,TRUE)+1,0)))</f>
        <v/>
      </c>
      <c r="I142" s="2" t="str">
        <f ca="1">IF($C142="","",SUMIFS(Data[Value],Data[Account],$C142,Data[KAM],I$2,Data[Date],"&gt;="&amp;OFFSET(SalesCalc!$F$5,COUNTIF(SalesCalc!$E$6:$E$29,TRUE)-SalesCalc!$C$11+1,0),Data[Date],"&lt;"&amp;OFFSET(SalesCalc!$F$5,COUNTIF(SalesCalc!$E$6:$E$29,TRUE)+1,0)))</f>
        <v/>
      </c>
      <c r="J142" s="2" t="str">
        <f ca="1">IF($C142="","",SUMIFS(Data[Value],Data[Account],$C142,Data[KAM],J$2,Data[Date],"&gt;="&amp;OFFSET(SalesCalc!$F$5,COUNTIF(SalesCalc!$E$6:$E$29,TRUE)-SalesCalc!$C$11+1,0),Data[Date],"&lt;"&amp;OFFSET(SalesCalc!$F$5,COUNTIF(SalesCalc!$E$6:$E$29,TRUE)+1,0)))</f>
        <v/>
      </c>
      <c r="K142" s="2" t="str">
        <f ca="1">IF($C142="","",SUMIFS(Data[Value],Data[Account],$C142,Data[KAM],K$2,Data[Date],"&gt;="&amp;OFFSET(SalesCalc!$F$5,COUNTIF(SalesCalc!$E$6:$E$29,TRUE)-SalesCalc!$C$11+1,0),Data[Date],"&lt;"&amp;OFFSET(SalesCalc!$F$5,COUNTIF(SalesCalc!$E$6:$E$29,TRUE)+1,0)))</f>
        <v/>
      </c>
      <c r="L142" s="2" t="str">
        <f ca="1">IF($C142="","",SUMIFS(Data[Value],Data[Account],$C142,Data[KAM],L$2,Data[Date],"&gt;="&amp;OFFSET(SalesCalc!$F$5,COUNTIF(SalesCalc!$E$6:$E$29,TRUE)-SalesCalc!$C$11+1,0),Data[Date],"&lt;"&amp;OFFSET(SalesCalc!$F$5,COUNTIF(SalesCalc!$E$6:$E$29,TRUE)+1,0)))</f>
        <v/>
      </c>
    </row>
    <row r="143" spans="2:12" x14ac:dyDescent="0.25">
      <c r="B143" s="30">
        <f>OrdersByAcc!B145</f>
        <v>141</v>
      </c>
      <c r="C143" s="13" t="str">
        <f>OrdersByAcc!C145</f>
        <v/>
      </c>
      <c r="D143" s="14" t="str">
        <f>OrdersByAcc!D145</f>
        <v/>
      </c>
      <c r="E143" s="14" t="str" cm="1">
        <f t="array" ref="E143">IFERROR(INDEX(Data[KAM],MATCH(C143&amp;D143,INDEX(Data[Account]&amp;Data[Date],0),0)),"")</f>
        <v/>
      </c>
      <c r="G143" s="2" t="str">
        <f ca="1">IF($C143="","",SUMIFS(Data[Value],Data[Account],$C143,Data[Date],"&gt;="&amp;OFFSET(SalesCalc!$F$5,COUNTIF(SalesCalc!$E$6:$E$29,TRUE)-SalesCalc!$C$11+1,0),Data[Date],"&lt;"&amp;OFFSET(SalesCalc!$F$5,COUNTIF(SalesCalc!$E$6:$E$29,TRUE)+1,0)))</f>
        <v/>
      </c>
      <c r="H143" s="2" t="str">
        <f ca="1">IF($C143="","",SUMIFS(Data[Value],Data[Account],$C143,Data[KAM],H$2,Data[Date],"&gt;="&amp;OFFSET(SalesCalc!$F$5,COUNTIF(SalesCalc!$E$6:$E$29,TRUE)-SalesCalc!$C$11+1,0),Data[Date],"&lt;"&amp;OFFSET(SalesCalc!$F$5,COUNTIF(SalesCalc!$E$6:$E$29,TRUE)+1,0)))</f>
        <v/>
      </c>
      <c r="I143" s="2" t="str">
        <f ca="1">IF($C143="","",SUMIFS(Data[Value],Data[Account],$C143,Data[KAM],I$2,Data[Date],"&gt;="&amp;OFFSET(SalesCalc!$F$5,COUNTIF(SalesCalc!$E$6:$E$29,TRUE)-SalesCalc!$C$11+1,0),Data[Date],"&lt;"&amp;OFFSET(SalesCalc!$F$5,COUNTIF(SalesCalc!$E$6:$E$29,TRUE)+1,0)))</f>
        <v/>
      </c>
      <c r="J143" s="2" t="str">
        <f ca="1">IF($C143="","",SUMIFS(Data[Value],Data[Account],$C143,Data[KAM],J$2,Data[Date],"&gt;="&amp;OFFSET(SalesCalc!$F$5,COUNTIF(SalesCalc!$E$6:$E$29,TRUE)-SalesCalc!$C$11+1,0),Data[Date],"&lt;"&amp;OFFSET(SalesCalc!$F$5,COUNTIF(SalesCalc!$E$6:$E$29,TRUE)+1,0)))</f>
        <v/>
      </c>
      <c r="K143" s="2" t="str">
        <f ca="1">IF($C143="","",SUMIFS(Data[Value],Data[Account],$C143,Data[KAM],K$2,Data[Date],"&gt;="&amp;OFFSET(SalesCalc!$F$5,COUNTIF(SalesCalc!$E$6:$E$29,TRUE)-SalesCalc!$C$11+1,0),Data[Date],"&lt;"&amp;OFFSET(SalesCalc!$F$5,COUNTIF(SalesCalc!$E$6:$E$29,TRUE)+1,0)))</f>
        <v/>
      </c>
      <c r="L143" s="2" t="str">
        <f ca="1">IF($C143="","",SUMIFS(Data[Value],Data[Account],$C143,Data[KAM],L$2,Data[Date],"&gt;="&amp;OFFSET(SalesCalc!$F$5,COUNTIF(SalesCalc!$E$6:$E$29,TRUE)-SalesCalc!$C$11+1,0),Data[Date],"&lt;"&amp;OFFSET(SalesCalc!$F$5,COUNTIF(SalesCalc!$E$6:$E$29,TRUE)+1,0)))</f>
        <v/>
      </c>
    </row>
    <row r="144" spans="2:12" x14ac:dyDescent="0.25">
      <c r="B144" s="30">
        <f>OrdersByAcc!B146</f>
        <v>142</v>
      </c>
      <c r="C144" s="13" t="str">
        <f>OrdersByAcc!C146</f>
        <v/>
      </c>
      <c r="D144" s="14" t="str">
        <f>OrdersByAcc!D146</f>
        <v/>
      </c>
      <c r="E144" s="14" t="str" cm="1">
        <f t="array" ref="E144">IFERROR(INDEX(Data[KAM],MATCH(C144&amp;D144,INDEX(Data[Account]&amp;Data[Date],0),0)),"")</f>
        <v/>
      </c>
      <c r="G144" s="2" t="str">
        <f ca="1">IF($C144="","",SUMIFS(Data[Value],Data[Account],$C144,Data[Date],"&gt;="&amp;OFFSET(SalesCalc!$F$5,COUNTIF(SalesCalc!$E$6:$E$29,TRUE)-SalesCalc!$C$11+1,0),Data[Date],"&lt;"&amp;OFFSET(SalesCalc!$F$5,COUNTIF(SalesCalc!$E$6:$E$29,TRUE)+1,0)))</f>
        <v/>
      </c>
      <c r="H144" s="2" t="str">
        <f ca="1">IF($C144="","",SUMIFS(Data[Value],Data[Account],$C144,Data[KAM],H$2,Data[Date],"&gt;="&amp;OFFSET(SalesCalc!$F$5,COUNTIF(SalesCalc!$E$6:$E$29,TRUE)-SalesCalc!$C$11+1,0),Data[Date],"&lt;"&amp;OFFSET(SalesCalc!$F$5,COUNTIF(SalesCalc!$E$6:$E$29,TRUE)+1,0)))</f>
        <v/>
      </c>
      <c r="I144" s="2" t="str">
        <f ca="1">IF($C144="","",SUMIFS(Data[Value],Data[Account],$C144,Data[KAM],I$2,Data[Date],"&gt;="&amp;OFFSET(SalesCalc!$F$5,COUNTIF(SalesCalc!$E$6:$E$29,TRUE)-SalesCalc!$C$11+1,0),Data[Date],"&lt;"&amp;OFFSET(SalesCalc!$F$5,COUNTIF(SalesCalc!$E$6:$E$29,TRUE)+1,0)))</f>
        <v/>
      </c>
      <c r="J144" s="2" t="str">
        <f ca="1">IF($C144="","",SUMIFS(Data[Value],Data[Account],$C144,Data[KAM],J$2,Data[Date],"&gt;="&amp;OFFSET(SalesCalc!$F$5,COUNTIF(SalesCalc!$E$6:$E$29,TRUE)-SalesCalc!$C$11+1,0),Data[Date],"&lt;"&amp;OFFSET(SalesCalc!$F$5,COUNTIF(SalesCalc!$E$6:$E$29,TRUE)+1,0)))</f>
        <v/>
      </c>
      <c r="K144" s="2" t="str">
        <f ca="1">IF($C144="","",SUMIFS(Data[Value],Data[Account],$C144,Data[KAM],K$2,Data[Date],"&gt;="&amp;OFFSET(SalesCalc!$F$5,COUNTIF(SalesCalc!$E$6:$E$29,TRUE)-SalesCalc!$C$11+1,0),Data[Date],"&lt;"&amp;OFFSET(SalesCalc!$F$5,COUNTIF(SalesCalc!$E$6:$E$29,TRUE)+1,0)))</f>
        <v/>
      </c>
      <c r="L144" s="2" t="str">
        <f ca="1">IF($C144="","",SUMIFS(Data[Value],Data[Account],$C144,Data[KAM],L$2,Data[Date],"&gt;="&amp;OFFSET(SalesCalc!$F$5,COUNTIF(SalesCalc!$E$6:$E$29,TRUE)-SalesCalc!$C$11+1,0),Data[Date],"&lt;"&amp;OFFSET(SalesCalc!$F$5,COUNTIF(SalesCalc!$E$6:$E$29,TRUE)+1,0)))</f>
        <v/>
      </c>
    </row>
    <row r="145" spans="2:12" x14ac:dyDescent="0.25">
      <c r="B145" s="30">
        <f>OrdersByAcc!B147</f>
        <v>143</v>
      </c>
      <c r="C145" s="13" t="str">
        <f>OrdersByAcc!C147</f>
        <v/>
      </c>
      <c r="D145" s="14" t="str">
        <f>OrdersByAcc!D147</f>
        <v/>
      </c>
      <c r="E145" s="14" t="str" cm="1">
        <f t="array" ref="E145">IFERROR(INDEX(Data[KAM],MATCH(C145&amp;D145,INDEX(Data[Account]&amp;Data[Date],0),0)),"")</f>
        <v/>
      </c>
      <c r="G145" s="2" t="str">
        <f ca="1">IF($C145="","",SUMIFS(Data[Value],Data[Account],$C145,Data[Date],"&gt;="&amp;OFFSET(SalesCalc!$F$5,COUNTIF(SalesCalc!$E$6:$E$29,TRUE)-SalesCalc!$C$11+1,0),Data[Date],"&lt;"&amp;OFFSET(SalesCalc!$F$5,COUNTIF(SalesCalc!$E$6:$E$29,TRUE)+1,0)))</f>
        <v/>
      </c>
      <c r="H145" s="2" t="str">
        <f ca="1">IF($C145="","",SUMIFS(Data[Value],Data[Account],$C145,Data[KAM],H$2,Data[Date],"&gt;="&amp;OFFSET(SalesCalc!$F$5,COUNTIF(SalesCalc!$E$6:$E$29,TRUE)-SalesCalc!$C$11+1,0),Data[Date],"&lt;"&amp;OFFSET(SalesCalc!$F$5,COUNTIF(SalesCalc!$E$6:$E$29,TRUE)+1,0)))</f>
        <v/>
      </c>
      <c r="I145" s="2" t="str">
        <f ca="1">IF($C145="","",SUMIFS(Data[Value],Data[Account],$C145,Data[KAM],I$2,Data[Date],"&gt;="&amp;OFFSET(SalesCalc!$F$5,COUNTIF(SalesCalc!$E$6:$E$29,TRUE)-SalesCalc!$C$11+1,0),Data[Date],"&lt;"&amp;OFFSET(SalesCalc!$F$5,COUNTIF(SalesCalc!$E$6:$E$29,TRUE)+1,0)))</f>
        <v/>
      </c>
      <c r="J145" s="2" t="str">
        <f ca="1">IF($C145="","",SUMIFS(Data[Value],Data[Account],$C145,Data[KAM],J$2,Data[Date],"&gt;="&amp;OFFSET(SalesCalc!$F$5,COUNTIF(SalesCalc!$E$6:$E$29,TRUE)-SalesCalc!$C$11+1,0),Data[Date],"&lt;"&amp;OFFSET(SalesCalc!$F$5,COUNTIF(SalesCalc!$E$6:$E$29,TRUE)+1,0)))</f>
        <v/>
      </c>
      <c r="K145" s="2" t="str">
        <f ca="1">IF($C145="","",SUMIFS(Data[Value],Data[Account],$C145,Data[KAM],K$2,Data[Date],"&gt;="&amp;OFFSET(SalesCalc!$F$5,COUNTIF(SalesCalc!$E$6:$E$29,TRUE)-SalesCalc!$C$11+1,0),Data[Date],"&lt;"&amp;OFFSET(SalesCalc!$F$5,COUNTIF(SalesCalc!$E$6:$E$29,TRUE)+1,0)))</f>
        <v/>
      </c>
      <c r="L145" s="2" t="str">
        <f ca="1">IF($C145="","",SUMIFS(Data[Value],Data[Account],$C145,Data[KAM],L$2,Data[Date],"&gt;="&amp;OFFSET(SalesCalc!$F$5,COUNTIF(SalesCalc!$E$6:$E$29,TRUE)-SalesCalc!$C$11+1,0),Data[Date],"&lt;"&amp;OFFSET(SalesCalc!$F$5,COUNTIF(SalesCalc!$E$6:$E$29,TRUE)+1,0)))</f>
        <v/>
      </c>
    </row>
    <row r="146" spans="2:12" x14ac:dyDescent="0.25">
      <c r="B146" s="30">
        <f>OrdersByAcc!B148</f>
        <v>144</v>
      </c>
      <c r="C146" s="13" t="str">
        <f>OrdersByAcc!C148</f>
        <v/>
      </c>
      <c r="D146" s="14" t="str">
        <f>OrdersByAcc!D148</f>
        <v/>
      </c>
      <c r="E146" s="14" t="str" cm="1">
        <f t="array" ref="E146">IFERROR(INDEX(Data[KAM],MATCH(C146&amp;D146,INDEX(Data[Account]&amp;Data[Date],0),0)),"")</f>
        <v/>
      </c>
      <c r="G146" s="2" t="str">
        <f ca="1">IF($C146="","",SUMIFS(Data[Value],Data[Account],$C146,Data[Date],"&gt;="&amp;OFFSET(SalesCalc!$F$5,COUNTIF(SalesCalc!$E$6:$E$29,TRUE)-SalesCalc!$C$11+1,0),Data[Date],"&lt;"&amp;OFFSET(SalesCalc!$F$5,COUNTIF(SalesCalc!$E$6:$E$29,TRUE)+1,0)))</f>
        <v/>
      </c>
      <c r="H146" s="2" t="str">
        <f ca="1">IF($C146="","",SUMIFS(Data[Value],Data[Account],$C146,Data[KAM],H$2,Data[Date],"&gt;="&amp;OFFSET(SalesCalc!$F$5,COUNTIF(SalesCalc!$E$6:$E$29,TRUE)-SalesCalc!$C$11+1,0),Data[Date],"&lt;"&amp;OFFSET(SalesCalc!$F$5,COUNTIF(SalesCalc!$E$6:$E$29,TRUE)+1,0)))</f>
        <v/>
      </c>
      <c r="I146" s="2" t="str">
        <f ca="1">IF($C146="","",SUMIFS(Data[Value],Data[Account],$C146,Data[KAM],I$2,Data[Date],"&gt;="&amp;OFFSET(SalesCalc!$F$5,COUNTIF(SalesCalc!$E$6:$E$29,TRUE)-SalesCalc!$C$11+1,0),Data[Date],"&lt;"&amp;OFFSET(SalesCalc!$F$5,COUNTIF(SalesCalc!$E$6:$E$29,TRUE)+1,0)))</f>
        <v/>
      </c>
      <c r="J146" s="2" t="str">
        <f ca="1">IF($C146="","",SUMIFS(Data[Value],Data[Account],$C146,Data[KAM],J$2,Data[Date],"&gt;="&amp;OFFSET(SalesCalc!$F$5,COUNTIF(SalesCalc!$E$6:$E$29,TRUE)-SalesCalc!$C$11+1,0),Data[Date],"&lt;"&amp;OFFSET(SalesCalc!$F$5,COUNTIF(SalesCalc!$E$6:$E$29,TRUE)+1,0)))</f>
        <v/>
      </c>
      <c r="K146" s="2" t="str">
        <f ca="1">IF($C146="","",SUMIFS(Data[Value],Data[Account],$C146,Data[KAM],K$2,Data[Date],"&gt;="&amp;OFFSET(SalesCalc!$F$5,COUNTIF(SalesCalc!$E$6:$E$29,TRUE)-SalesCalc!$C$11+1,0),Data[Date],"&lt;"&amp;OFFSET(SalesCalc!$F$5,COUNTIF(SalesCalc!$E$6:$E$29,TRUE)+1,0)))</f>
        <v/>
      </c>
      <c r="L146" s="2" t="str">
        <f ca="1">IF($C146="","",SUMIFS(Data[Value],Data[Account],$C146,Data[KAM],L$2,Data[Date],"&gt;="&amp;OFFSET(SalesCalc!$F$5,COUNTIF(SalesCalc!$E$6:$E$29,TRUE)-SalesCalc!$C$11+1,0),Data[Date],"&lt;"&amp;OFFSET(SalesCalc!$F$5,COUNTIF(SalesCalc!$E$6:$E$29,TRUE)+1,0)))</f>
        <v/>
      </c>
    </row>
    <row r="147" spans="2:12" x14ac:dyDescent="0.25">
      <c r="B147" s="30">
        <f>OrdersByAcc!B149</f>
        <v>145</v>
      </c>
      <c r="C147" s="13" t="str">
        <f>OrdersByAcc!C149</f>
        <v/>
      </c>
      <c r="D147" s="14" t="str">
        <f>OrdersByAcc!D149</f>
        <v/>
      </c>
      <c r="E147" s="14" t="str" cm="1">
        <f t="array" ref="E147">IFERROR(INDEX(Data[KAM],MATCH(C147&amp;D147,INDEX(Data[Account]&amp;Data[Date],0),0)),"")</f>
        <v/>
      </c>
      <c r="G147" s="2" t="str">
        <f ca="1">IF($C147="","",SUMIFS(Data[Value],Data[Account],$C147,Data[Date],"&gt;="&amp;OFFSET(SalesCalc!$F$5,COUNTIF(SalesCalc!$E$6:$E$29,TRUE)-SalesCalc!$C$11+1,0),Data[Date],"&lt;"&amp;OFFSET(SalesCalc!$F$5,COUNTIF(SalesCalc!$E$6:$E$29,TRUE)+1,0)))</f>
        <v/>
      </c>
      <c r="H147" s="2" t="str">
        <f ca="1">IF($C147="","",SUMIFS(Data[Value],Data[Account],$C147,Data[KAM],H$2,Data[Date],"&gt;="&amp;OFFSET(SalesCalc!$F$5,COUNTIF(SalesCalc!$E$6:$E$29,TRUE)-SalesCalc!$C$11+1,0),Data[Date],"&lt;"&amp;OFFSET(SalesCalc!$F$5,COUNTIF(SalesCalc!$E$6:$E$29,TRUE)+1,0)))</f>
        <v/>
      </c>
      <c r="I147" s="2" t="str">
        <f ca="1">IF($C147="","",SUMIFS(Data[Value],Data[Account],$C147,Data[KAM],I$2,Data[Date],"&gt;="&amp;OFFSET(SalesCalc!$F$5,COUNTIF(SalesCalc!$E$6:$E$29,TRUE)-SalesCalc!$C$11+1,0),Data[Date],"&lt;"&amp;OFFSET(SalesCalc!$F$5,COUNTIF(SalesCalc!$E$6:$E$29,TRUE)+1,0)))</f>
        <v/>
      </c>
      <c r="J147" s="2" t="str">
        <f ca="1">IF($C147="","",SUMIFS(Data[Value],Data[Account],$C147,Data[KAM],J$2,Data[Date],"&gt;="&amp;OFFSET(SalesCalc!$F$5,COUNTIF(SalesCalc!$E$6:$E$29,TRUE)-SalesCalc!$C$11+1,0),Data[Date],"&lt;"&amp;OFFSET(SalesCalc!$F$5,COUNTIF(SalesCalc!$E$6:$E$29,TRUE)+1,0)))</f>
        <v/>
      </c>
      <c r="K147" s="2" t="str">
        <f ca="1">IF($C147="","",SUMIFS(Data[Value],Data[Account],$C147,Data[KAM],K$2,Data[Date],"&gt;="&amp;OFFSET(SalesCalc!$F$5,COUNTIF(SalesCalc!$E$6:$E$29,TRUE)-SalesCalc!$C$11+1,0),Data[Date],"&lt;"&amp;OFFSET(SalesCalc!$F$5,COUNTIF(SalesCalc!$E$6:$E$29,TRUE)+1,0)))</f>
        <v/>
      </c>
      <c r="L147" s="2" t="str">
        <f ca="1">IF($C147="","",SUMIFS(Data[Value],Data[Account],$C147,Data[KAM],L$2,Data[Date],"&gt;="&amp;OFFSET(SalesCalc!$F$5,COUNTIF(SalesCalc!$E$6:$E$29,TRUE)-SalesCalc!$C$11+1,0),Data[Date],"&lt;"&amp;OFFSET(SalesCalc!$F$5,COUNTIF(SalesCalc!$E$6:$E$29,TRUE)+1,0)))</f>
        <v/>
      </c>
    </row>
    <row r="148" spans="2:12" x14ac:dyDescent="0.25">
      <c r="B148" s="30">
        <f>OrdersByAcc!B150</f>
        <v>146</v>
      </c>
      <c r="C148" s="13" t="str">
        <f>OrdersByAcc!C150</f>
        <v/>
      </c>
      <c r="D148" s="14" t="str">
        <f>OrdersByAcc!D150</f>
        <v/>
      </c>
      <c r="E148" s="14" t="str" cm="1">
        <f t="array" ref="E148">IFERROR(INDEX(Data[KAM],MATCH(C148&amp;D148,INDEX(Data[Account]&amp;Data[Date],0),0)),"")</f>
        <v/>
      </c>
      <c r="G148" s="2" t="str">
        <f ca="1">IF($C148="","",SUMIFS(Data[Value],Data[Account],$C148,Data[Date],"&gt;="&amp;OFFSET(SalesCalc!$F$5,COUNTIF(SalesCalc!$E$6:$E$29,TRUE)-SalesCalc!$C$11+1,0),Data[Date],"&lt;"&amp;OFFSET(SalesCalc!$F$5,COUNTIF(SalesCalc!$E$6:$E$29,TRUE)+1,0)))</f>
        <v/>
      </c>
      <c r="H148" s="2" t="str">
        <f ca="1">IF($C148="","",SUMIFS(Data[Value],Data[Account],$C148,Data[KAM],H$2,Data[Date],"&gt;="&amp;OFFSET(SalesCalc!$F$5,COUNTIF(SalesCalc!$E$6:$E$29,TRUE)-SalesCalc!$C$11+1,0),Data[Date],"&lt;"&amp;OFFSET(SalesCalc!$F$5,COUNTIF(SalesCalc!$E$6:$E$29,TRUE)+1,0)))</f>
        <v/>
      </c>
      <c r="I148" s="2" t="str">
        <f ca="1">IF($C148="","",SUMIFS(Data[Value],Data[Account],$C148,Data[KAM],I$2,Data[Date],"&gt;="&amp;OFFSET(SalesCalc!$F$5,COUNTIF(SalesCalc!$E$6:$E$29,TRUE)-SalesCalc!$C$11+1,0),Data[Date],"&lt;"&amp;OFFSET(SalesCalc!$F$5,COUNTIF(SalesCalc!$E$6:$E$29,TRUE)+1,0)))</f>
        <v/>
      </c>
      <c r="J148" s="2" t="str">
        <f ca="1">IF($C148="","",SUMIFS(Data[Value],Data[Account],$C148,Data[KAM],J$2,Data[Date],"&gt;="&amp;OFFSET(SalesCalc!$F$5,COUNTIF(SalesCalc!$E$6:$E$29,TRUE)-SalesCalc!$C$11+1,0),Data[Date],"&lt;"&amp;OFFSET(SalesCalc!$F$5,COUNTIF(SalesCalc!$E$6:$E$29,TRUE)+1,0)))</f>
        <v/>
      </c>
      <c r="K148" s="2" t="str">
        <f ca="1">IF($C148="","",SUMIFS(Data[Value],Data[Account],$C148,Data[KAM],K$2,Data[Date],"&gt;="&amp;OFFSET(SalesCalc!$F$5,COUNTIF(SalesCalc!$E$6:$E$29,TRUE)-SalesCalc!$C$11+1,0),Data[Date],"&lt;"&amp;OFFSET(SalesCalc!$F$5,COUNTIF(SalesCalc!$E$6:$E$29,TRUE)+1,0)))</f>
        <v/>
      </c>
      <c r="L148" s="2" t="str">
        <f ca="1">IF($C148="","",SUMIFS(Data[Value],Data[Account],$C148,Data[KAM],L$2,Data[Date],"&gt;="&amp;OFFSET(SalesCalc!$F$5,COUNTIF(SalesCalc!$E$6:$E$29,TRUE)-SalesCalc!$C$11+1,0),Data[Date],"&lt;"&amp;OFFSET(SalesCalc!$F$5,COUNTIF(SalesCalc!$E$6:$E$29,TRUE)+1,0)))</f>
        <v/>
      </c>
    </row>
    <row r="149" spans="2:12" x14ac:dyDescent="0.25">
      <c r="B149" s="30">
        <f>OrdersByAcc!B151</f>
        <v>147</v>
      </c>
      <c r="C149" s="13" t="str">
        <f>OrdersByAcc!C151</f>
        <v/>
      </c>
      <c r="D149" s="14" t="str">
        <f>OrdersByAcc!D151</f>
        <v/>
      </c>
      <c r="E149" s="14" t="str" cm="1">
        <f t="array" ref="E149">IFERROR(INDEX(Data[KAM],MATCH(C149&amp;D149,INDEX(Data[Account]&amp;Data[Date],0),0)),"")</f>
        <v/>
      </c>
      <c r="G149" s="2" t="str">
        <f ca="1">IF($C149="","",SUMIFS(Data[Value],Data[Account],$C149,Data[Date],"&gt;="&amp;OFFSET(SalesCalc!$F$5,COUNTIF(SalesCalc!$E$6:$E$29,TRUE)-SalesCalc!$C$11+1,0),Data[Date],"&lt;"&amp;OFFSET(SalesCalc!$F$5,COUNTIF(SalesCalc!$E$6:$E$29,TRUE)+1,0)))</f>
        <v/>
      </c>
      <c r="H149" s="2" t="str">
        <f ca="1">IF($C149="","",SUMIFS(Data[Value],Data[Account],$C149,Data[KAM],H$2,Data[Date],"&gt;="&amp;OFFSET(SalesCalc!$F$5,COUNTIF(SalesCalc!$E$6:$E$29,TRUE)-SalesCalc!$C$11+1,0),Data[Date],"&lt;"&amp;OFFSET(SalesCalc!$F$5,COUNTIF(SalesCalc!$E$6:$E$29,TRUE)+1,0)))</f>
        <v/>
      </c>
      <c r="I149" s="2" t="str">
        <f ca="1">IF($C149="","",SUMIFS(Data[Value],Data[Account],$C149,Data[KAM],I$2,Data[Date],"&gt;="&amp;OFFSET(SalesCalc!$F$5,COUNTIF(SalesCalc!$E$6:$E$29,TRUE)-SalesCalc!$C$11+1,0),Data[Date],"&lt;"&amp;OFFSET(SalesCalc!$F$5,COUNTIF(SalesCalc!$E$6:$E$29,TRUE)+1,0)))</f>
        <v/>
      </c>
      <c r="J149" s="2" t="str">
        <f ca="1">IF($C149="","",SUMIFS(Data[Value],Data[Account],$C149,Data[KAM],J$2,Data[Date],"&gt;="&amp;OFFSET(SalesCalc!$F$5,COUNTIF(SalesCalc!$E$6:$E$29,TRUE)-SalesCalc!$C$11+1,0),Data[Date],"&lt;"&amp;OFFSET(SalesCalc!$F$5,COUNTIF(SalesCalc!$E$6:$E$29,TRUE)+1,0)))</f>
        <v/>
      </c>
      <c r="K149" s="2" t="str">
        <f ca="1">IF($C149="","",SUMIFS(Data[Value],Data[Account],$C149,Data[KAM],K$2,Data[Date],"&gt;="&amp;OFFSET(SalesCalc!$F$5,COUNTIF(SalesCalc!$E$6:$E$29,TRUE)-SalesCalc!$C$11+1,0),Data[Date],"&lt;"&amp;OFFSET(SalesCalc!$F$5,COUNTIF(SalesCalc!$E$6:$E$29,TRUE)+1,0)))</f>
        <v/>
      </c>
      <c r="L149" s="2" t="str">
        <f ca="1">IF($C149="","",SUMIFS(Data[Value],Data[Account],$C149,Data[KAM],L$2,Data[Date],"&gt;="&amp;OFFSET(SalesCalc!$F$5,COUNTIF(SalesCalc!$E$6:$E$29,TRUE)-SalesCalc!$C$11+1,0),Data[Date],"&lt;"&amp;OFFSET(SalesCalc!$F$5,COUNTIF(SalesCalc!$E$6:$E$29,TRUE)+1,0)))</f>
        <v/>
      </c>
    </row>
    <row r="150" spans="2:12" x14ac:dyDescent="0.25">
      <c r="B150" s="30">
        <f>OrdersByAcc!B152</f>
        <v>148</v>
      </c>
      <c r="C150" s="13" t="str">
        <f>OrdersByAcc!C152</f>
        <v/>
      </c>
      <c r="D150" s="14" t="str">
        <f>OrdersByAcc!D152</f>
        <v/>
      </c>
      <c r="E150" s="14" t="str" cm="1">
        <f t="array" ref="E150">IFERROR(INDEX(Data[KAM],MATCH(C150&amp;D150,INDEX(Data[Account]&amp;Data[Date],0),0)),"")</f>
        <v/>
      </c>
      <c r="G150" s="2" t="str">
        <f ca="1">IF($C150="","",SUMIFS(Data[Value],Data[Account],$C150,Data[Date],"&gt;="&amp;OFFSET(SalesCalc!$F$5,COUNTIF(SalesCalc!$E$6:$E$29,TRUE)-SalesCalc!$C$11+1,0),Data[Date],"&lt;"&amp;OFFSET(SalesCalc!$F$5,COUNTIF(SalesCalc!$E$6:$E$29,TRUE)+1,0)))</f>
        <v/>
      </c>
      <c r="H150" s="2" t="str">
        <f ca="1">IF($C150="","",SUMIFS(Data[Value],Data[Account],$C150,Data[KAM],H$2,Data[Date],"&gt;="&amp;OFFSET(SalesCalc!$F$5,COUNTIF(SalesCalc!$E$6:$E$29,TRUE)-SalesCalc!$C$11+1,0),Data[Date],"&lt;"&amp;OFFSET(SalesCalc!$F$5,COUNTIF(SalesCalc!$E$6:$E$29,TRUE)+1,0)))</f>
        <v/>
      </c>
      <c r="I150" s="2" t="str">
        <f ca="1">IF($C150="","",SUMIFS(Data[Value],Data[Account],$C150,Data[KAM],I$2,Data[Date],"&gt;="&amp;OFFSET(SalesCalc!$F$5,COUNTIF(SalesCalc!$E$6:$E$29,TRUE)-SalesCalc!$C$11+1,0),Data[Date],"&lt;"&amp;OFFSET(SalesCalc!$F$5,COUNTIF(SalesCalc!$E$6:$E$29,TRUE)+1,0)))</f>
        <v/>
      </c>
      <c r="J150" s="2" t="str">
        <f ca="1">IF($C150="","",SUMIFS(Data[Value],Data[Account],$C150,Data[KAM],J$2,Data[Date],"&gt;="&amp;OFFSET(SalesCalc!$F$5,COUNTIF(SalesCalc!$E$6:$E$29,TRUE)-SalesCalc!$C$11+1,0),Data[Date],"&lt;"&amp;OFFSET(SalesCalc!$F$5,COUNTIF(SalesCalc!$E$6:$E$29,TRUE)+1,0)))</f>
        <v/>
      </c>
      <c r="K150" s="2" t="str">
        <f ca="1">IF($C150="","",SUMIFS(Data[Value],Data[Account],$C150,Data[KAM],K$2,Data[Date],"&gt;="&amp;OFFSET(SalesCalc!$F$5,COUNTIF(SalesCalc!$E$6:$E$29,TRUE)-SalesCalc!$C$11+1,0),Data[Date],"&lt;"&amp;OFFSET(SalesCalc!$F$5,COUNTIF(SalesCalc!$E$6:$E$29,TRUE)+1,0)))</f>
        <v/>
      </c>
      <c r="L150" s="2" t="str">
        <f ca="1">IF($C150="","",SUMIFS(Data[Value],Data[Account],$C150,Data[KAM],L$2,Data[Date],"&gt;="&amp;OFFSET(SalesCalc!$F$5,COUNTIF(SalesCalc!$E$6:$E$29,TRUE)-SalesCalc!$C$11+1,0),Data[Date],"&lt;"&amp;OFFSET(SalesCalc!$F$5,COUNTIF(SalesCalc!$E$6:$E$29,TRUE)+1,0)))</f>
        <v/>
      </c>
    </row>
    <row r="151" spans="2:12" x14ac:dyDescent="0.25">
      <c r="B151" s="30">
        <f>OrdersByAcc!B153</f>
        <v>149</v>
      </c>
      <c r="C151" s="13" t="str">
        <f>OrdersByAcc!C153</f>
        <v/>
      </c>
      <c r="D151" s="14" t="str">
        <f>OrdersByAcc!D153</f>
        <v/>
      </c>
      <c r="E151" s="14" t="str" cm="1">
        <f t="array" ref="E151">IFERROR(INDEX(Data[KAM],MATCH(C151&amp;D151,INDEX(Data[Account]&amp;Data[Date],0),0)),"")</f>
        <v/>
      </c>
      <c r="G151" s="2" t="str">
        <f ca="1">IF($C151="","",SUMIFS(Data[Value],Data[Account],$C151,Data[Date],"&gt;="&amp;OFFSET(SalesCalc!$F$5,COUNTIF(SalesCalc!$E$6:$E$29,TRUE)-SalesCalc!$C$11+1,0),Data[Date],"&lt;"&amp;OFFSET(SalesCalc!$F$5,COUNTIF(SalesCalc!$E$6:$E$29,TRUE)+1,0)))</f>
        <v/>
      </c>
      <c r="H151" s="2" t="str">
        <f ca="1">IF($C151="","",SUMIFS(Data[Value],Data[Account],$C151,Data[KAM],H$2,Data[Date],"&gt;="&amp;OFFSET(SalesCalc!$F$5,COUNTIF(SalesCalc!$E$6:$E$29,TRUE)-SalesCalc!$C$11+1,0),Data[Date],"&lt;"&amp;OFFSET(SalesCalc!$F$5,COUNTIF(SalesCalc!$E$6:$E$29,TRUE)+1,0)))</f>
        <v/>
      </c>
      <c r="I151" s="2" t="str">
        <f ca="1">IF($C151="","",SUMIFS(Data[Value],Data[Account],$C151,Data[KAM],I$2,Data[Date],"&gt;="&amp;OFFSET(SalesCalc!$F$5,COUNTIF(SalesCalc!$E$6:$E$29,TRUE)-SalesCalc!$C$11+1,0),Data[Date],"&lt;"&amp;OFFSET(SalesCalc!$F$5,COUNTIF(SalesCalc!$E$6:$E$29,TRUE)+1,0)))</f>
        <v/>
      </c>
      <c r="J151" s="2" t="str">
        <f ca="1">IF($C151="","",SUMIFS(Data[Value],Data[Account],$C151,Data[KAM],J$2,Data[Date],"&gt;="&amp;OFFSET(SalesCalc!$F$5,COUNTIF(SalesCalc!$E$6:$E$29,TRUE)-SalesCalc!$C$11+1,0),Data[Date],"&lt;"&amp;OFFSET(SalesCalc!$F$5,COUNTIF(SalesCalc!$E$6:$E$29,TRUE)+1,0)))</f>
        <v/>
      </c>
      <c r="K151" s="2" t="str">
        <f ca="1">IF($C151="","",SUMIFS(Data[Value],Data[Account],$C151,Data[KAM],K$2,Data[Date],"&gt;="&amp;OFFSET(SalesCalc!$F$5,COUNTIF(SalesCalc!$E$6:$E$29,TRUE)-SalesCalc!$C$11+1,0),Data[Date],"&lt;"&amp;OFFSET(SalesCalc!$F$5,COUNTIF(SalesCalc!$E$6:$E$29,TRUE)+1,0)))</f>
        <v/>
      </c>
      <c r="L151" s="2" t="str">
        <f ca="1">IF($C151="","",SUMIFS(Data[Value],Data[Account],$C151,Data[KAM],L$2,Data[Date],"&gt;="&amp;OFFSET(SalesCalc!$F$5,COUNTIF(SalesCalc!$E$6:$E$29,TRUE)-SalesCalc!$C$11+1,0),Data[Date],"&lt;"&amp;OFFSET(SalesCalc!$F$5,COUNTIF(SalesCalc!$E$6:$E$29,TRUE)+1,0)))</f>
        <v/>
      </c>
    </row>
    <row r="152" spans="2:12" x14ac:dyDescent="0.25">
      <c r="B152" s="30">
        <f>OrdersByAcc!B154</f>
        <v>150</v>
      </c>
      <c r="C152" s="13" t="str">
        <f>OrdersByAcc!C154</f>
        <v/>
      </c>
      <c r="D152" s="14" t="str">
        <f>OrdersByAcc!D154</f>
        <v/>
      </c>
      <c r="E152" s="14" t="str" cm="1">
        <f t="array" ref="E152">IFERROR(INDEX(Data[KAM],MATCH(C152&amp;D152,INDEX(Data[Account]&amp;Data[Date],0),0)),"")</f>
        <v/>
      </c>
      <c r="G152" s="2" t="str">
        <f ca="1">IF($C152="","",SUMIFS(Data[Value],Data[Account],$C152,Data[Date],"&gt;="&amp;OFFSET(SalesCalc!$F$5,COUNTIF(SalesCalc!$E$6:$E$29,TRUE)-SalesCalc!$C$11+1,0),Data[Date],"&lt;"&amp;OFFSET(SalesCalc!$F$5,COUNTIF(SalesCalc!$E$6:$E$29,TRUE)+1,0)))</f>
        <v/>
      </c>
      <c r="H152" s="2" t="str">
        <f ca="1">IF($C152="","",SUMIFS(Data[Value],Data[Account],$C152,Data[KAM],H$2,Data[Date],"&gt;="&amp;OFFSET(SalesCalc!$F$5,COUNTIF(SalesCalc!$E$6:$E$29,TRUE)-SalesCalc!$C$11+1,0),Data[Date],"&lt;"&amp;OFFSET(SalesCalc!$F$5,COUNTIF(SalesCalc!$E$6:$E$29,TRUE)+1,0)))</f>
        <v/>
      </c>
      <c r="I152" s="2" t="str">
        <f ca="1">IF($C152="","",SUMIFS(Data[Value],Data[Account],$C152,Data[KAM],I$2,Data[Date],"&gt;="&amp;OFFSET(SalesCalc!$F$5,COUNTIF(SalesCalc!$E$6:$E$29,TRUE)-SalesCalc!$C$11+1,0),Data[Date],"&lt;"&amp;OFFSET(SalesCalc!$F$5,COUNTIF(SalesCalc!$E$6:$E$29,TRUE)+1,0)))</f>
        <v/>
      </c>
      <c r="J152" s="2" t="str">
        <f ca="1">IF($C152="","",SUMIFS(Data[Value],Data[Account],$C152,Data[KAM],J$2,Data[Date],"&gt;="&amp;OFFSET(SalesCalc!$F$5,COUNTIF(SalesCalc!$E$6:$E$29,TRUE)-SalesCalc!$C$11+1,0),Data[Date],"&lt;"&amp;OFFSET(SalesCalc!$F$5,COUNTIF(SalesCalc!$E$6:$E$29,TRUE)+1,0)))</f>
        <v/>
      </c>
      <c r="K152" s="2" t="str">
        <f ca="1">IF($C152="","",SUMIFS(Data[Value],Data[Account],$C152,Data[KAM],K$2,Data[Date],"&gt;="&amp;OFFSET(SalesCalc!$F$5,COUNTIF(SalesCalc!$E$6:$E$29,TRUE)-SalesCalc!$C$11+1,0),Data[Date],"&lt;"&amp;OFFSET(SalesCalc!$F$5,COUNTIF(SalesCalc!$E$6:$E$29,TRUE)+1,0)))</f>
        <v/>
      </c>
      <c r="L152" s="2" t="str">
        <f ca="1">IF($C152="","",SUMIFS(Data[Value],Data[Account],$C152,Data[KAM],L$2,Data[Date],"&gt;="&amp;OFFSET(SalesCalc!$F$5,COUNTIF(SalesCalc!$E$6:$E$29,TRUE)-SalesCalc!$C$11+1,0),Data[Date],"&lt;"&amp;OFFSET(SalesCalc!$F$5,COUNTIF(SalesCalc!$E$6:$E$29,TRUE)+1,0)))</f>
        <v/>
      </c>
    </row>
    <row r="153" spans="2:12" x14ac:dyDescent="0.25">
      <c r="B153" s="30">
        <f>OrdersByAcc!B155</f>
        <v>151</v>
      </c>
      <c r="C153" s="13" t="str">
        <f>OrdersByAcc!C155</f>
        <v/>
      </c>
      <c r="D153" s="14" t="str">
        <f>OrdersByAcc!D155</f>
        <v/>
      </c>
      <c r="E153" s="14" t="str" cm="1">
        <f t="array" ref="E153">IFERROR(INDEX(Data[KAM],MATCH(C153&amp;D153,INDEX(Data[Account]&amp;Data[Date],0),0)),"")</f>
        <v/>
      </c>
      <c r="G153" s="2" t="str">
        <f ca="1">IF($C153="","",SUMIFS(Data[Value],Data[Account],$C153,Data[Date],"&gt;="&amp;OFFSET(SalesCalc!$F$5,COUNTIF(SalesCalc!$E$6:$E$29,TRUE)-SalesCalc!$C$11+1,0),Data[Date],"&lt;"&amp;OFFSET(SalesCalc!$F$5,COUNTIF(SalesCalc!$E$6:$E$29,TRUE)+1,0)))</f>
        <v/>
      </c>
      <c r="H153" s="2" t="str">
        <f ca="1">IF($C153="","",SUMIFS(Data[Value],Data[Account],$C153,Data[KAM],H$2,Data[Date],"&gt;="&amp;OFFSET(SalesCalc!$F$5,COUNTIF(SalesCalc!$E$6:$E$29,TRUE)-SalesCalc!$C$11+1,0),Data[Date],"&lt;"&amp;OFFSET(SalesCalc!$F$5,COUNTIF(SalesCalc!$E$6:$E$29,TRUE)+1,0)))</f>
        <v/>
      </c>
      <c r="I153" s="2" t="str">
        <f ca="1">IF($C153="","",SUMIFS(Data[Value],Data[Account],$C153,Data[KAM],I$2,Data[Date],"&gt;="&amp;OFFSET(SalesCalc!$F$5,COUNTIF(SalesCalc!$E$6:$E$29,TRUE)-SalesCalc!$C$11+1,0),Data[Date],"&lt;"&amp;OFFSET(SalesCalc!$F$5,COUNTIF(SalesCalc!$E$6:$E$29,TRUE)+1,0)))</f>
        <v/>
      </c>
      <c r="J153" s="2" t="str">
        <f ca="1">IF($C153="","",SUMIFS(Data[Value],Data[Account],$C153,Data[KAM],J$2,Data[Date],"&gt;="&amp;OFFSET(SalesCalc!$F$5,COUNTIF(SalesCalc!$E$6:$E$29,TRUE)-SalesCalc!$C$11+1,0),Data[Date],"&lt;"&amp;OFFSET(SalesCalc!$F$5,COUNTIF(SalesCalc!$E$6:$E$29,TRUE)+1,0)))</f>
        <v/>
      </c>
      <c r="K153" s="2" t="str">
        <f ca="1">IF($C153="","",SUMIFS(Data[Value],Data[Account],$C153,Data[KAM],K$2,Data[Date],"&gt;="&amp;OFFSET(SalesCalc!$F$5,COUNTIF(SalesCalc!$E$6:$E$29,TRUE)-SalesCalc!$C$11+1,0),Data[Date],"&lt;"&amp;OFFSET(SalesCalc!$F$5,COUNTIF(SalesCalc!$E$6:$E$29,TRUE)+1,0)))</f>
        <v/>
      </c>
      <c r="L153" s="2" t="str">
        <f ca="1">IF($C153="","",SUMIFS(Data[Value],Data[Account],$C153,Data[KAM],L$2,Data[Date],"&gt;="&amp;OFFSET(SalesCalc!$F$5,COUNTIF(SalesCalc!$E$6:$E$29,TRUE)-SalesCalc!$C$11+1,0),Data[Date],"&lt;"&amp;OFFSET(SalesCalc!$F$5,COUNTIF(SalesCalc!$E$6:$E$29,TRUE)+1,0)))</f>
        <v/>
      </c>
    </row>
    <row r="154" spans="2:12" x14ac:dyDescent="0.25">
      <c r="B154" s="30">
        <f>OrdersByAcc!B156</f>
        <v>152</v>
      </c>
      <c r="C154" s="13" t="str">
        <f>OrdersByAcc!C156</f>
        <v/>
      </c>
      <c r="D154" s="14" t="str">
        <f>OrdersByAcc!D156</f>
        <v/>
      </c>
      <c r="E154" s="14" t="str" cm="1">
        <f t="array" ref="E154">IFERROR(INDEX(Data[KAM],MATCH(C154&amp;D154,INDEX(Data[Account]&amp;Data[Date],0),0)),"")</f>
        <v/>
      </c>
      <c r="G154" s="2" t="str">
        <f ca="1">IF($C154="","",SUMIFS(Data[Value],Data[Account],$C154,Data[Date],"&gt;="&amp;OFFSET(SalesCalc!$F$5,COUNTIF(SalesCalc!$E$6:$E$29,TRUE)-SalesCalc!$C$11+1,0),Data[Date],"&lt;"&amp;OFFSET(SalesCalc!$F$5,COUNTIF(SalesCalc!$E$6:$E$29,TRUE)+1,0)))</f>
        <v/>
      </c>
      <c r="H154" s="2" t="str">
        <f ca="1">IF($C154="","",SUMIFS(Data[Value],Data[Account],$C154,Data[KAM],H$2,Data[Date],"&gt;="&amp;OFFSET(SalesCalc!$F$5,COUNTIF(SalesCalc!$E$6:$E$29,TRUE)-SalesCalc!$C$11+1,0),Data[Date],"&lt;"&amp;OFFSET(SalesCalc!$F$5,COUNTIF(SalesCalc!$E$6:$E$29,TRUE)+1,0)))</f>
        <v/>
      </c>
      <c r="I154" s="2" t="str">
        <f ca="1">IF($C154="","",SUMIFS(Data[Value],Data[Account],$C154,Data[KAM],I$2,Data[Date],"&gt;="&amp;OFFSET(SalesCalc!$F$5,COUNTIF(SalesCalc!$E$6:$E$29,TRUE)-SalesCalc!$C$11+1,0),Data[Date],"&lt;"&amp;OFFSET(SalesCalc!$F$5,COUNTIF(SalesCalc!$E$6:$E$29,TRUE)+1,0)))</f>
        <v/>
      </c>
      <c r="J154" s="2" t="str">
        <f ca="1">IF($C154="","",SUMIFS(Data[Value],Data[Account],$C154,Data[KAM],J$2,Data[Date],"&gt;="&amp;OFFSET(SalesCalc!$F$5,COUNTIF(SalesCalc!$E$6:$E$29,TRUE)-SalesCalc!$C$11+1,0),Data[Date],"&lt;"&amp;OFFSET(SalesCalc!$F$5,COUNTIF(SalesCalc!$E$6:$E$29,TRUE)+1,0)))</f>
        <v/>
      </c>
      <c r="K154" s="2" t="str">
        <f ca="1">IF($C154="","",SUMIFS(Data[Value],Data[Account],$C154,Data[KAM],K$2,Data[Date],"&gt;="&amp;OFFSET(SalesCalc!$F$5,COUNTIF(SalesCalc!$E$6:$E$29,TRUE)-SalesCalc!$C$11+1,0),Data[Date],"&lt;"&amp;OFFSET(SalesCalc!$F$5,COUNTIF(SalesCalc!$E$6:$E$29,TRUE)+1,0)))</f>
        <v/>
      </c>
      <c r="L154" s="2" t="str">
        <f ca="1">IF($C154="","",SUMIFS(Data[Value],Data[Account],$C154,Data[KAM],L$2,Data[Date],"&gt;="&amp;OFFSET(SalesCalc!$F$5,COUNTIF(SalesCalc!$E$6:$E$29,TRUE)-SalesCalc!$C$11+1,0),Data[Date],"&lt;"&amp;OFFSET(SalesCalc!$F$5,COUNTIF(SalesCalc!$E$6:$E$29,TRUE)+1,0)))</f>
        <v/>
      </c>
    </row>
    <row r="155" spans="2:12" x14ac:dyDescent="0.25">
      <c r="B155" s="30">
        <f>OrdersByAcc!B157</f>
        <v>153</v>
      </c>
      <c r="C155" s="13" t="str">
        <f>OrdersByAcc!C157</f>
        <v/>
      </c>
      <c r="D155" s="14" t="str">
        <f>OrdersByAcc!D157</f>
        <v/>
      </c>
      <c r="E155" s="14" t="str" cm="1">
        <f t="array" ref="E155">IFERROR(INDEX(Data[KAM],MATCH(C155&amp;D155,INDEX(Data[Account]&amp;Data[Date],0),0)),"")</f>
        <v/>
      </c>
      <c r="G155" s="2" t="str">
        <f ca="1">IF($C155="","",SUMIFS(Data[Value],Data[Account],$C155,Data[Date],"&gt;="&amp;OFFSET(SalesCalc!$F$5,COUNTIF(SalesCalc!$E$6:$E$29,TRUE)-SalesCalc!$C$11+1,0),Data[Date],"&lt;"&amp;OFFSET(SalesCalc!$F$5,COUNTIF(SalesCalc!$E$6:$E$29,TRUE)+1,0)))</f>
        <v/>
      </c>
      <c r="H155" s="2" t="str">
        <f ca="1">IF($C155="","",SUMIFS(Data[Value],Data[Account],$C155,Data[KAM],H$2,Data[Date],"&gt;="&amp;OFFSET(SalesCalc!$F$5,COUNTIF(SalesCalc!$E$6:$E$29,TRUE)-SalesCalc!$C$11+1,0),Data[Date],"&lt;"&amp;OFFSET(SalesCalc!$F$5,COUNTIF(SalesCalc!$E$6:$E$29,TRUE)+1,0)))</f>
        <v/>
      </c>
      <c r="I155" s="2" t="str">
        <f ca="1">IF($C155="","",SUMIFS(Data[Value],Data[Account],$C155,Data[KAM],I$2,Data[Date],"&gt;="&amp;OFFSET(SalesCalc!$F$5,COUNTIF(SalesCalc!$E$6:$E$29,TRUE)-SalesCalc!$C$11+1,0),Data[Date],"&lt;"&amp;OFFSET(SalesCalc!$F$5,COUNTIF(SalesCalc!$E$6:$E$29,TRUE)+1,0)))</f>
        <v/>
      </c>
      <c r="J155" s="2" t="str">
        <f ca="1">IF($C155="","",SUMIFS(Data[Value],Data[Account],$C155,Data[KAM],J$2,Data[Date],"&gt;="&amp;OFFSET(SalesCalc!$F$5,COUNTIF(SalesCalc!$E$6:$E$29,TRUE)-SalesCalc!$C$11+1,0),Data[Date],"&lt;"&amp;OFFSET(SalesCalc!$F$5,COUNTIF(SalesCalc!$E$6:$E$29,TRUE)+1,0)))</f>
        <v/>
      </c>
      <c r="K155" s="2" t="str">
        <f ca="1">IF($C155="","",SUMIFS(Data[Value],Data[Account],$C155,Data[KAM],K$2,Data[Date],"&gt;="&amp;OFFSET(SalesCalc!$F$5,COUNTIF(SalesCalc!$E$6:$E$29,TRUE)-SalesCalc!$C$11+1,0),Data[Date],"&lt;"&amp;OFFSET(SalesCalc!$F$5,COUNTIF(SalesCalc!$E$6:$E$29,TRUE)+1,0)))</f>
        <v/>
      </c>
      <c r="L155" s="2" t="str">
        <f ca="1">IF($C155="","",SUMIFS(Data[Value],Data[Account],$C155,Data[KAM],L$2,Data[Date],"&gt;="&amp;OFFSET(SalesCalc!$F$5,COUNTIF(SalesCalc!$E$6:$E$29,TRUE)-SalesCalc!$C$11+1,0),Data[Date],"&lt;"&amp;OFFSET(SalesCalc!$F$5,COUNTIF(SalesCalc!$E$6:$E$29,TRUE)+1,0)))</f>
        <v/>
      </c>
    </row>
    <row r="156" spans="2:12" x14ac:dyDescent="0.25">
      <c r="B156" s="30">
        <f>OrdersByAcc!B158</f>
        <v>154</v>
      </c>
      <c r="C156" s="13" t="str">
        <f>OrdersByAcc!C158</f>
        <v/>
      </c>
      <c r="D156" s="14" t="str">
        <f>OrdersByAcc!D158</f>
        <v/>
      </c>
      <c r="E156" s="14" t="str" cm="1">
        <f t="array" ref="E156">IFERROR(INDEX(Data[KAM],MATCH(C156&amp;D156,INDEX(Data[Account]&amp;Data[Date],0),0)),"")</f>
        <v/>
      </c>
      <c r="G156" s="2" t="str">
        <f ca="1">IF($C156="","",SUMIFS(Data[Value],Data[Account],$C156,Data[Date],"&gt;="&amp;OFFSET(SalesCalc!$F$5,COUNTIF(SalesCalc!$E$6:$E$29,TRUE)-SalesCalc!$C$11+1,0),Data[Date],"&lt;"&amp;OFFSET(SalesCalc!$F$5,COUNTIF(SalesCalc!$E$6:$E$29,TRUE)+1,0)))</f>
        <v/>
      </c>
      <c r="H156" s="2" t="str">
        <f ca="1">IF($C156="","",SUMIFS(Data[Value],Data[Account],$C156,Data[KAM],H$2,Data[Date],"&gt;="&amp;OFFSET(SalesCalc!$F$5,COUNTIF(SalesCalc!$E$6:$E$29,TRUE)-SalesCalc!$C$11+1,0),Data[Date],"&lt;"&amp;OFFSET(SalesCalc!$F$5,COUNTIF(SalesCalc!$E$6:$E$29,TRUE)+1,0)))</f>
        <v/>
      </c>
      <c r="I156" s="2" t="str">
        <f ca="1">IF($C156="","",SUMIFS(Data[Value],Data[Account],$C156,Data[KAM],I$2,Data[Date],"&gt;="&amp;OFFSET(SalesCalc!$F$5,COUNTIF(SalesCalc!$E$6:$E$29,TRUE)-SalesCalc!$C$11+1,0),Data[Date],"&lt;"&amp;OFFSET(SalesCalc!$F$5,COUNTIF(SalesCalc!$E$6:$E$29,TRUE)+1,0)))</f>
        <v/>
      </c>
      <c r="J156" s="2" t="str">
        <f ca="1">IF($C156="","",SUMIFS(Data[Value],Data[Account],$C156,Data[KAM],J$2,Data[Date],"&gt;="&amp;OFFSET(SalesCalc!$F$5,COUNTIF(SalesCalc!$E$6:$E$29,TRUE)-SalesCalc!$C$11+1,0),Data[Date],"&lt;"&amp;OFFSET(SalesCalc!$F$5,COUNTIF(SalesCalc!$E$6:$E$29,TRUE)+1,0)))</f>
        <v/>
      </c>
      <c r="K156" s="2" t="str">
        <f ca="1">IF($C156="","",SUMIFS(Data[Value],Data[Account],$C156,Data[KAM],K$2,Data[Date],"&gt;="&amp;OFFSET(SalesCalc!$F$5,COUNTIF(SalesCalc!$E$6:$E$29,TRUE)-SalesCalc!$C$11+1,0),Data[Date],"&lt;"&amp;OFFSET(SalesCalc!$F$5,COUNTIF(SalesCalc!$E$6:$E$29,TRUE)+1,0)))</f>
        <v/>
      </c>
      <c r="L156" s="2" t="str">
        <f ca="1">IF($C156="","",SUMIFS(Data[Value],Data[Account],$C156,Data[KAM],L$2,Data[Date],"&gt;="&amp;OFFSET(SalesCalc!$F$5,COUNTIF(SalesCalc!$E$6:$E$29,TRUE)-SalesCalc!$C$11+1,0),Data[Date],"&lt;"&amp;OFFSET(SalesCalc!$F$5,COUNTIF(SalesCalc!$E$6:$E$29,TRUE)+1,0)))</f>
        <v/>
      </c>
    </row>
    <row r="157" spans="2:12" x14ac:dyDescent="0.25">
      <c r="B157" s="30">
        <f>OrdersByAcc!B159</f>
        <v>155</v>
      </c>
      <c r="C157" s="13" t="str">
        <f>OrdersByAcc!C159</f>
        <v/>
      </c>
      <c r="D157" s="14" t="str">
        <f>OrdersByAcc!D159</f>
        <v/>
      </c>
      <c r="E157" s="14" t="str" cm="1">
        <f t="array" ref="E157">IFERROR(INDEX(Data[KAM],MATCH(C157&amp;D157,INDEX(Data[Account]&amp;Data[Date],0),0)),"")</f>
        <v/>
      </c>
      <c r="G157" s="2" t="str">
        <f ca="1">IF($C157="","",SUMIFS(Data[Value],Data[Account],$C157,Data[Date],"&gt;="&amp;OFFSET(SalesCalc!$F$5,COUNTIF(SalesCalc!$E$6:$E$29,TRUE)-SalesCalc!$C$11+1,0),Data[Date],"&lt;"&amp;OFFSET(SalesCalc!$F$5,COUNTIF(SalesCalc!$E$6:$E$29,TRUE)+1,0)))</f>
        <v/>
      </c>
      <c r="H157" s="2" t="str">
        <f ca="1">IF($C157="","",SUMIFS(Data[Value],Data[Account],$C157,Data[KAM],H$2,Data[Date],"&gt;="&amp;OFFSET(SalesCalc!$F$5,COUNTIF(SalesCalc!$E$6:$E$29,TRUE)-SalesCalc!$C$11+1,0),Data[Date],"&lt;"&amp;OFFSET(SalesCalc!$F$5,COUNTIF(SalesCalc!$E$6:$E$29,TRUE)+1,0)))</f>
        <v/>
      </c>
      <c r="I157" s="2" t="str">
        <f ca="1">IF($C157="","",SUMIFS(Data[Value],Data[Account],$C157,Data[KAM],I$2,Data[Date],"&gt;="&amp;OFFSET(SalesCalc!$F$5,COUNTIF(SalesCalc!$E$6:$E$29,TRUE)-SalesCalc!$C$11+1,0),Data[Date],"&lt;"&amp;OFFSET(SalesCalc!$F$5,COUNTIF(SalesCalc!$E$6:$E$29,TRUE)+1,0)))</f>
        <v/>
      </c>
      <c r="J157" s="2" t="str">
        <f ca="1">IF($C157="","",SUMIFS(Data[Value],Data[Account],$C157,Data[KAM],J$2,Data[Date],"&gt;="&amp;OFFSET(SalesCalc!$F$5,COUNTIF(SalesCalc!$E$6:$E$29,TRUE)-SalesCalc!$C$11+1,0),Data[Date],"&lt;"&amp;OFFSET(SalesCalc!$F$5,COUNTIF(SalesCalc!$E$6:$E$29,TRUE)+1,0)))</f>
        <v/>
      </c>
      <c r="K157" s="2" t="str">
        <f ca="1">IF($C157="","",SUMIFS(Data[Value],Data[Account],$C157,Data[KAM],K$2,Data[Date],"&gt;="&amp;OFFSET(SalesCalc!$F$5,COUNTIF(SalesCalc!$E$6:$E$29,TRUE)-SalesCalc!$C$11+1,0),Data[Date],"&lt;"&amp;OFFSET(SalesCalc!$F$5,COUNTIF(SalesCalc!$E$6:$E$29,TRUE)+1,0)))</f>
        <v/>
      </c>
      <c r="L157" s="2" t="str">
        <f ca="1">IF($C157="","",SUMIFS(Data[Value],Data[Account],$C157,Data[KAM],L$2,Data[Date],"&gt;="&amp;OFFSET(SalesCalc!$F$5,COUNTIF(SalesCalc!$E$6:$E$29,TRUE)-SalesCalc!$C$11+1,0),Data[Date],"&lt;"&amp;OFFSET(SalesCalc!$F$5,COUNTIF(SalesCalc!$E$6:$E$29,TRUE)+1,0)))</f>
        <v/>
      </c>
    </row>
    <row r="158" spans="2:12" x14ac:dyDescent="0.25">
      <c r="B158" s="30">
        <f>OrdersByAcc!B160</f>
        <v>156</v>
      </c>
      <c r="C158" s="13" t="str">
        <f>OrdersByAcc!C160</f>
        <v/>
      </c>
      <c r="D158" s="14" t="str">
        <f>OrdersByAcc!D160</f>
        <v/>
      </c>
      <c r="E158" s="14" t="str" cm="1">
        <f t="array" ref="E158">IFERROR(INDEX(Data[KAM],MATCH(C158&amp;D158,INDEX(Data[Account]&amp;Data[Date],0),0)),"")</f>
        <v/>
      </c>
      <c r="G158" s="2" t="str">
        <f ca="1">IF($C158="","",SUMIFS(Data[Value],Data[Account],$C158,Data[Date],"&gt;="&amp;OFFSET(SalesCalc!$F$5,COUNTIF(SalesCalc!$E$6:$E$29,TRUE)-SalesCalc!$C$11+1,0),Data[Date],"&lt;"&amp;OFFSET(SalesCalc!$F$5,COUNTIF(SalesCalc!$E$6:$E$29,TRUE)+1,0)))</f>
        <v/>
      </c>
      <c r="H158" s="2" t="str">
        <f ca="1">IF($C158="","",SUMIFS(Data[Value],Data[Account],$C158,Data[KAM],H$2,Data[Date],"&gt;="&amp;OFFSET(SalesCalc!$F$5,COUNTIF(SalesCalc!$E$6:$E$29,TRUE)-SalesCalc!$C$11+1,0),Data[Date],"&lt;"&amp;OFFSET(SalesCalc!$F$5,COUNTIF(SalesCalc!$E$6:$E$29,TRUE)+1,0)))</f>
        <v/>
      </c>
      <c r="I158" s="2" t="str">
        <f ca="1">IF($C158="","",SUMIFS(Data[Value],Data[Account],$C158,Data[KAM],I$2,Data[Date],"&gt;="&amp;OFFSET(SalesCalc!$F$5,COUNTIF(SalesCalc!$E$6:$E$29,TRUE)-SalesCalc!$C$11+1,0),Data[Date],"&lt;"&amp;OFFSET(SalesCalc!$F$5,COUNTIF(SalesCalc!$E$6:$E$29,TRUE)+1,0)))</f>
        <v/>
      </c>
      <c r="J158" s="2" t="str">
        <f ca="1">IF($C158="","",SUMIFS(Data[Value],Data[Account],$C158,Data[KAM],J$2,Data[Date],"&gt;="&amp;OFFSET(SalesCalc!$F$5,COUNTIF(SalesCalc!$E$6:$E$29,TRUE)-SalesCalc!$C$11+1,0),Data[Date],"&lt;"&amp;OFFSET(SalesCalc!$F$5,COUNTIF(SalesCalc!$E$6:$E$29,TRUE)+1,0)))</f>
        <v/>
      </c>
      <c r="K158" s="2" t="str">
        <f ca="1">IF($C158="","",SUMIFS(Data[Value],Data[Account],$C158,Data[KAM],K$2,Data[Date],"&gt;="&amp;OFFSET(SalesCalc!$F$5,COUNTIF(SalesCalc!$E$6:$E$29,TRUE)-SalesCalc!$C$11+1,0),Data[Date],"&lt;"&amp;OFFSET(SalesCalc!$F$5,COUNTIF(SalesCalc!$E$6:$E$29,TRUE)+1,0)))</f>
        <v/>
      </c>
      <c r="L158" s="2" t="str">
        <f ca="1">IF($C158="","",SUMIFS(Data[Value],Data[Account],$C158,Data[KAM],L$2,Data[Date],"&gt;="&amp;OFFSET(SalesCalc!$F$5,COUNTIF(SalesCalc!$E$6:$E$29,TRUE)-SalesCalc!$C$11+1,0),Data[Date],"&lt;"&amp;OFFSET(SalesCalc!$F$5,COUNTIF(SalesCalc!$E$6:$E$29,TRUE)+1,0)))</f>
        <v/>
      </c>
    </row>
    <row r="159" spans="2:12" x14ac:dyDescent="0.25">
      <c r="B159" s="30">
        <f>OrdersByAcc!B161</f>
        <v>157</v>
      </c>
      <c r="C159" s="13" t="str">
        <f>OrdersByAcc!C161</f>
        <v/>
      </c>
      <c r="D159" s="14" t="str">
        <f>OrdersByAcc!D161</f>
        <v/>
      </c>
      <c r="E159" s="14" t="str" cm="1">
        <f t="array" ref="E159">IFERROR(INDEX(Data[KAM],MATCH(C159&amp;D159,INDEX(Data[Account]&amp;Data[Date],0),0)),"")</f>
        <v/>
      </c>
      <c r="G159" s="2" t="str">
        <f ca="1">IF($C159="","",SUMIFS(Data[Value],Data[Account],$C159,Data[Date],"&gt;="&amp;OFFSET(SalesCalc!$F$5,COUNTIF(SalesCalc!$E$6:$E$29,TRUE)-SalesCalc!$C$11+1,0),Data[Date],"&lt;"&amp;OFFSET(SalesCalc!$F$5,COUNTIF(SalesCalc!$E$6:$E$29,TRUE)+1,0)))</f>
        <v/>
      </c>
      <c r="H159" s="2" t="str">
        <f ca="1">IF($C159="","",SUMIFS(Data[Value],Data[Account],$C159,Data[KAM],H$2,Data[Date],"&gt;="&amp;OFFSET(SalesCalc!$F$5,COUNTIF(SalesCalc!$E$6:$E$29,TRUE)-SalesCalc!$C$11+1,0),Data[Date],"&lt;"&amp;OFFSET(SalesCalc!$F$5,COUNTIF(SalesCalc!$E$6:$E$29,TRUE)+1,0)))</f>
        <v/>
      </c>
      <c r="I159" s="2" t="str">
        <f ca="1">IF($C159="","",SUMIFS(Data[Value],Data[Account],$C159,Data[KAM],I$2,Data[Date],"&gt;="&amp;OFFSET(SalesCalc!$F$5,COUNTIF(SalesCalc!$E$6:$E$29,TRUE)-SalesCalc!$C$11+1,0),Data[Date],"&lt;"&amp;OFFSET(SalesCalc!$F$5,COUNTIF(SalesCalc!$E$6:$E$29,TRUE)+1,0)))</f>
        <v/>
      </c>
      <c r="J159" s="2" t="str">
        <f ca="1">IF($C159="","",SUMIFS(Data[Value],Data[Account],$C159,Data[KAM],J$2,Data[Date],"&gt;="&amp;OFFSET(SalesCalc!$F$5,COUNTIF(SalesCalc!$E$6:$E$29,TRUE)-SalesCalc!$C$11+1,0),Data[Date],"&lt;"&amp;OFFSET(SalesCalc!$F$5,COUNTIF(SalesCalc!$E$6:$E$29,TRUE)+1,0)))</f>
        <v/>
      </c>
      <c r="K159" s="2" t="str">
        <f ca="1">IF($C159="","",SUMIFS(Data[Value],Data[Account],$C159,Data[KAM],K$2,Data[Date],"&gt;="&amp;OFFSET(SalesCalc!$F$5,COUNTIF(SalesCalc!$E$6:$E$29,TRUE)-SalesCalc!$C$11+1,0),Data[Date],"&lt;"&amp;OFFSET(SalesCalc!$F$5,COUNTIF(SalesCalc!$E$6:$E$29,TRUE)+1,0)))</f>
        <v/>
      </c>
      <c r="L159" s="2" t="str">
        <f ca="1">IF($C159="","",SUMIFS(Data[Value],Data[Account],$C159,Data[KAM],L$2,Data[Date],"&gt;="&amp;OFFSET(SalesCalc!$F$5,COUNTIF(SalesCalc!$E$6:$E$29,TRUE)-SalesCalc!$C$11+1,0),Data[Date],"&lt;"&amp;OFFSET(SalesCalc!$F$5,COUNTIF(SalesCalc!$E$6:$E$29,TRUE)+1,0)))</f>
        <v/>
      </c>
    </row>
    <row r="160" spans="2:12" x14ac:dyDescent="0.25">
      <c r="B160" s="30">
        <f>OrdersByAcc!B162</f>
        <v>158</v>
      </c>
      <c r="C160" s="13" t="str">
        <f>OrdersByAcc!C162</f>
        <v/>
      </c>
      <c r="D160" s="14" t="str">
        <f>OrdersByAcc!D162</f>
        <v/>
      </c>
      <c r="E160" s="14" t="str" cm="1">
        <f t="array" ref="E160">IFERROR(INDEX(Data[KAM],MATCH(C160&amp;D160,INDEX(Data[Account]&amp;Data[Date],0),0)),"")</f>
        <v/>
      </c>
      <c r="G160" s="2" t="str">
        <f ca="1">IF($C160="","",SUMIFS(Data[Value],Data[Account],$C160,Data[Date],"&gt;="&amp;OFFSET(SalesCalc!$F$5,COUNTIF(SalesCalc!$E$6:$E$29,TRUE)-SalesCalc!$C$11+1,0),Data[Date],"&lt;"&amp;OFFSET(SalesCalc!$F$5,COUNTIF(SalesCalc!$E$6:$E$29,TRUE)+1,0)))</f>
        <v/>
      </c>
      <c r="H160" s="2" t="str">
        <f ca="1">IF($C160="","",SUMIFS(Data[Value],Data[Account],$C160,Data[KAM],H$2,Data[Date],"&gt;="&amp;OFFSET(SalesCalc!$F$5,COUNTIF(SalesCalc!$E$6:$E$29,TRUE)-SalesCalc!$C$11+1,0),Data[Date],"&lt;"&amp;OFFSET(SalesCalc!$F$5,COUNTIF(SalesCalc!$E$6:$E$29,TRUE)+1,0)))</f>
        <v/>
      </c>
      <c r="I160" s="2" t="str">
        <f ca="1">IF($C160="","",SUMIFS(Data[Value],Data[Account],$C160,Data[KAM],I$2,Data[Date],"&gt;="&amp;OFFSET(SalesCalc!$F$5,COUNTIF(SalesCalc!$E$6:$E$29,TRUE)-SalesCalc!$C$11+1,0),Data[Date],"&lt;"&amp;OFFSET(SalesCalc!$F$5,COUNTIF(SalesCalc!$E$6:$E$29,TRUE)+1,0)))</f>
        <v/>
      </c>
      <c r="J160" s="2" t="str">
        <f ca="1">IF($C160="","",SUMIFS(Data[Value],Data[Account],$C160,Data[KAM],J$2,Data[Date],"&gt;="&amp;OFFSET(SalesCalc!$F$5,COUNTIF(SalesCalc!$E$6:$E$29,TRUE)-SalesCalc!$C$11+1,0),Data[Date],"&lt;"&amp;OFFSET(SalesCalc!$F$5,COUNTIF(SalesCalc!$E$6:$E$29,TRUE)+1,0)))</f>
        <v/>
      </c>
      <c r="K160" s="2" t="str">
        <f ca="1">IF($C160="","",SUMIFS(Data[Value],Data[Account],$C160,Data[KAM],K$2,Data[Date],"&gt;="&amp;OFFSET(SalesCalc!$F$5,COUNTIF(SalesCalc!$E$6:$E$29,TRUE)-SalesCalc!$C$11+1,0),Data[Date],"&lt;"&amp;OFFSET(SalesCalc!$F$5,COUNTIF(SalesCalc!$E$6:$E$29,TRUE)+1,0)))</f>
        <v/>
      </c>
      <c r="L160" s="2" t="str">
        <f ca="1">IF($C160="","",SUMIFS(Data[Value],Data[Account],$C160,Data[KAM],L$2,Data[Date],"&gt;="&amp;OFFSET(SalesCalc!$F$5,COUNTIF(SalesCalc!$E$6:$E$29,TRUE)-SalesCalc!$C$11+1,0),Data[Date],"&lt;"&amp;OFFSET(SalesCalc!$F$5,COUNTIF(SalesCalc!$E$6:$E$29,TRUE)+1,0)))</f>
        <v/>
      </c>
    </row>
    <row r="161" spans="2:12" x14ac:dyDescent="0.25">
      <c r="B161" s="30">
        <f>OrdersByAcc!B163</f>
        <v>159</v>
      </c>
      <c r="C161" s="13" t="str">
        <f>OrdersByAcc!C163</f>
        <v/>
      </c>
      <c r="D161" s="14" t="str">
        <f>OrdersByAcc!D163</f>
        <v/>
      </c>
      <c r="E161" s="14" t="str" cm="1">
        <f t="array" ref="E161">IFERROR(INDEX(Data[KAM],MATCH(C161&amp;D161,INDEX(Data[Account]&amp;Data[Date],0),0)),"")</f>
        <v/>
      </c>
      <c r="G161" s="2" t="str">
        <f ca="1">IF($C161="","",SUMIFS(Data[Value],Data[Account],$C161,Data[Date],"&gt;="&amp;OFFSET(SalesCalc!$F$5,COUNTIF(SalesCalc!$E$6:$E$29,TRUE)-SalesCalc!$C$11+1,0),Data[Date],"&lt;"&amp;OFFSET(SalesCalc!$F$5,COUNTIF(SalesCalc!$E$6:$E$29,TRUE)+1,0)))</f>
        <v/>
      </c>
      <c r="H161" s="2" t="str">
        <f ca="1">IF($C161="","",SUMIFS(Data[Value],Data[Account],$C161,Data[KAM],H$2,Data[Date],"&gt;="&amp;OFFSET(SalesCalc!$F$5,COUNTIF(SalesCalc!$E$6:$E$29,TRUE)-SalesCalc!$C$11+1,0),Data[Date],"&lt;"&amp;OFFSET(SalesCalc!$F$5,COUNTIF(SalesCalc!$E$6:$E$29,TRUE)+1,0)))</f>
        <v/>
      </c>
      <c r="I161" s="2" t="str">
        <f ca="1">IF($C161="","",SUMIFS(Data[Value],Data[Account],$C161,Data[KAM],I$2,Data[Date],"&gt;="&amp;OFFSET(SalesCalc!$F$5,COUNTIF(SalesCalc!$E$6:$E$29,TRUE)-SalesCalc!$C$11+1,0),Data[Date],"&lt;"&amp;OFFSET(SalesCalc!$F$5,COUNTIF(SalesCalc!$E$6:$E$29,TRUE)+1,0)))</f>
        <v/>
      </c>
      <c r="J161" s="2" t="str">
        <f ca="1">IF($C161="","",SUMIFS(Data[Value],Data[Account],$C161,Data[KAM],J$2,Data[Date],"&gt;="&amp;OFFSET(SalesCalc!$F$5,COUNTIF(SalesCalc!$E$6:$E$29,TRUE)-SalesCalc!$C$11+1,0),Data[Date],"&lt;"&amp;OFFSET(SalesCalc!$F$5,COUNTIF(SalesCalc!$E$6:$E$29,TRUE)+1,0)))</f>
        <v/>
      </c>
      <c r="K161" s="2" t="str">
        <f ca="1">IF($C161="","",SUMIFS(Data[Value],Data[Account],$C161,Data[KAM],K$2,Data[Date],"&gt;="&amp;OFFSET(SalesCalc!$F$5,COUNTIF(SalesCalc!$E$6:$E$29,TRUE)-SalesCalc!$C$11+1,0),Data[Date],"&lt;"&amp;OFFSET(SalesCalc!$F$5,COUNTIF(SalesCalc!$E$6:$E$29,TRUE)+1,0)))</f>
        <v/>
      </c>
      <c r="L161" s="2" t="str">
        <f ca="1">IF($C161="","",SUMIFS(Data[Value],Data[Account],$C161,Data[KAM],L$2,Data[Date],"&gt;="&amp;OFFSET(SalesCalc!$F$5,COUNTIF(SalesCalc!$E$6:$E$29,TRUE)-SalesCalc!$C$11+1,0),Data[Date],"&lt;"&amp;OFFSET(SalesCalc!$F$5,COUNTIF(SalesCalc!$E$6:$E$29,TRUE)+1,0)))</f>
        <v/>
      </c>
    </row>
    <row r="162" spans="2:12" x14ac:dyDescent="0.25">
      <c r="B162" s="30">
        <f>OrdersByAcc!B164</f>
        <v>160</v>
      </c>
      <c r="C162" s="13" t="str">
        <f>OrdersByAcc!C164</f>
        <v/>
      </c>
      <c r="D162" s="14" t="str">
        <f>OrdersByAcc!D164</f>
        <v/>
      </c>
      <c r="E162" s="14" t="str" cm="1">
        <f t="array" ref="E162">IFERROR(INDEX(Data[KAM],MATCH(C162&amp;D162,INDEX(Data[Account]&amp;Data[Date],0),0)),"")</f>
        <v/>
      </c>
      <c r="G162" s="2" t="str">
        <f ca="1">IF($C162="","",SUMIFS(Data[Value],Data[Account],$C162,Data[Date],"&gt;="&amp;OFFSET(SalesCalc!$F$5,COUNTIF(SalesCalc!$E$6:$E$29,TRUE)-SalesCalc!$C$11+1,0),Data[Date],"&lt;"&amp;OFFSET(SalesCalc!$F$5,COUNTIF(SalesCalc!$E$6:$E$29,TRUE)+1,0)))</f>
        <v/>
      </c>
      <c r="H162" s="2" t="str">
        <f ca="1">IF($C162="","",SUMIFS(Data[Value],Data[Account],$C162,Data[KAM],H$2,Data[Date],"&gt;="&amp;OFFSET(SalesCalc!$F$5,COUNTIF(SalesCalc!$E$6:$E$29,TRUE)-SalesCalc!$C$11+1,0),Data[Date],"&lt;"&amp;OFFSET(SalesCalc!$F$5,COUNTIF(SalesCalc!$E$6:$E$29,TRUE)+1,0)))</f>
        <v/>
      </c>
      <c r="I162" s="2" t="str">
        <f ca="1">IF($C162="","",SUMIFS(Data[Value],Data[Account],$C162,Data[KAM],I$2,Data[Date],"&gt;="&amp;OFFSET(SalesCalc!$F$5,COUNTIF(SalesCalc!$E$6:$E$29,TRUE)-SalesCalc!$C$11+1,0),Data[Date],"&lt;"&amp;OFFSET(SalesCalc!$F$5,COUNTIF(SalesCalc!$E$6:$E$29,TRUE)+1,0)))</f>
        <v/>
      </c>
      <c r="J162" s="2" t="str">
        <f ca="1">IF($C162="","",SUMIFS(Data[Value],Data[Account],$C162,Data[KAM],J$2,Data[Date],"&gt;="&amp;OFFSET(SalesCalc!$F$5,COUNTIF(SalesCalc!$E$6:$E$29,TRUE)-SalesCalc!$C$11+1,0),Data[Date],"&lt;"&amp;OFFSET(SalesCalc!$F$5,COUNTIF(SalesCalc!$E$6:$E$29,TRUE)+1,0)))</f>
        <v/>
      </c>
      <c r="K162" s="2" t="str">
        <f ca="1">IF($C162="","",SUMIFS(Data[Value],Data[Account],$C162,Data[KAM],K$2,Data[Date],"&gt;="&amp;OFFSET(SalesCalc!$F$5,COUNTIF(SalesCalc!$E$6:$E$29,TRUE)-SalesCalc!$C$11+1,0),Data[Date],"&lt;"&amp;OFFSET(SalesCalc!$F$5,COUNTIF(SalesCalc!$E$6:$E$29,TRUE)+1,0)))</f>
        <v/>
      </c>
      <c r="L162" s="2" t="str">
        <f ca="1">IF($C162="","",SUMIFS(Data[Value],Data[Account],$C162,Data[KAM],L$2,Data[Date],"&gt;="&amp;OFFSET(SalesCalc!$F$5,COUNTIF(SalesCalc!$E$6:$E$29,TRUE)-SalesCalc!$C$11+1,0),Data[Date],"&lt;"&amp;OFFSET(SalesCalc!$F$5,COUNTIF(SalesCalc!$E$6:$E$29,TRUE)+1,0)))</f>
        <v/>
      </c>
    </row>
    <row r="163" spans="2:12" x14ac:dyDescent="0.25">
      <c r="B163" s="30">
        <f>OrdersByAcc!B165</f>
        <v>161</v>
      </c>
      <c r="C163" s="13" t="str">
        <f>OrdersByAcc!C165</f>
        <v/>
      </c>
      <c r="D163" s="14" t="str">
        <f>OrdersByAcc!D165</f>
        <v/>
      </c>
      <c r="E163" s="14" t="str" cm="1">
        <f t="array" ref="E163">IFERROR(INDEX(Data[KAM],MATCH(C163&amp;D163,INDEX(Data[Account]&amp;Data[Date],0),0)),"")</f>
        <v/>
      </c>
      <c r="G163" s="2" t="str">
        <f ca="1">IF($C163="","",SUMIFS(Data[Value],Data[Account],$C163,Data[Date],"&gt;="&amp;OFFSET(SalesCalc!$F$5,COUNTIF(SalesCalc!$E$6:$E$29,TRUE)-SalesCalc!$C$11+1,0),Data[Date],"&lt;"&amp;OFFSET(SalesCalc!$F$5,COUNTIF(SalesCalc!$E$6:$E$29,TRUE)+1,0)))</f>
        <v/>
      </c>
      <c r="H163" s="2" t="str">
        <f ca="1">IF($C163="","",SUMIFS(Data[Value],Data[Account],$C163,Data[KAM],H$2,Data[Date],"&gt;="&amp;OFFSET(SalesCalc!$F$5,COUNTIF(SalesCalc!$E$6:$E$29,TRUE)-SalesCalc!$C$11+1,0),Data[Date],"&lt;"&amp;OFFSET(SalesCalc!$F$5,COUNTIF(SalesCalc!$E$6:$E$29,TRUE)+1,0)))</f>
        <v/>
      </c>
      <c r="I163" s="2" t="str">
        <f ca="1">IF($C163="","",SUMIFS(Data[Value],Data[Account],$C163,Data[KAM],I$2,Data[Date],"&gt;="&amp;OFFSET(SalesCalc!$F$5,COUNTIF(SalesCalc!$E$6:$E$29,TRUE)-SalesCalc!$C$11+1,0),Data[Date],"&lt;"&amp;OFFSET(SalesCalc!$F$5,COUNTIF(SalesCalc!$E$6:$E$29,TRUE)+1,0)))</f>
        <v/>
      </c>
      <c r="J163" s="2" t="str">
        <f ca="1">IF($C163="","",SUMIFS(Data[Value],Data[Account],$C163,Data[KAM],J$2,Data[Date],"&gt;="&amp;OFFSET(SalesCalc!$F$5,COUNTIF(SalesCalc!$E$6:$E$29,TRUE)-SalesCalc!$C$11+1,0),Data[Date],"&lt;"&amp;OFFSET(SalesCalc!$F$5,COUNTIF(SalesCalc!$E$6:$E$29,TRUE)+1,0)))</f>
        <v/>
      </c>
      <c r="K163" s="2" t="str">
        <f ca="1">IF($C163="","",SUMIFS(Data[Value],Data[Account],$C163,Data[KAM],K$2,Data[Date],"&gt;="&amp;OFFSET(SalesCalc!$F$5,COUNTIF(SalesCalc!$E$6:$E$29,TRUE)-SalesCalc!$C$11+1,0),Data[Date],"&lt;"&amp;OFFSET(SalesCalc!$F$5,COUNTIF(SalesCalc!$E$6:$E$29,TRUE)+1,0)))</f>
        <v/>
      </c>
      <c r="L163" s="2" t="str">
        <f ca="1">IF($C163="","",SUMIFS(Data[Value],Data[Account],$C163,Data[KAM],L$2,Data[Date],"&gt;="&amp;OFFSET(SalesCalc!$F$5,COUNTIF(SalesCalc!$E$6:$E$29,TRUE)-SalesCalc!$C$11+1,0),Data[Date],"&lt;"&amp;OFFSET(SalesCalc!$F$5,COUNTIF(SalesCalc!$E$6:$E$29,TRUE)+1,0)))</f>
        <v/>
      </c>
    </row>
    <row r="164" spans="2:12" x14ac:dyDescent="0.25">
      <c r="B164" s="30">
        <f>OrdersByAcc!B166</f>
        <v>162</v>
      </c>
      <c r="C164" s="13" t="str">
        <f>OrdersByAcc!C166</f>
        <v/>
      </c>
      <c r="D164" s="14" t="str">
        <f>OrdersByAcc!D166</f>
        <v/>
      </c>
      <c r="E164" s="14" t="str" cm="1">
        <f t="array" ref="E164">IFERROR(INDEX(Data[KAM],MATCH(C164&amp;D164,INDEX(Data[Account]&amp;Data[Date],0),0)),"")</f>
        <v/>
      </c>
      <c r="G164" s="2" t="str">
        <f ca="1">IF($C164="","",SUMIFS(Data[Value],Data[Account],$C164,Data[Date],"&gt;="&amp;OFFSET(SalesCalc!$F$5,COUNTIF(SalesCalc!$E$6:$E$29,TRUE)-SalesCalc!$C$11+1,0),Data[Date],"&lt;"&amp;OFFSET(SalesCalc!$F$5,COUNTIF(SalesCalc!$E$6:$E$29,TRUE)+1,0)))</f>
        <v/>
      </c>
      <c r="H164" s="2" t="str">
        <f ca="1">IF($C164="","",SUMIFS(Data[Value],Data[Account],$C164,Data[KAM],H$2,Data[Date],"&gt;="&amp;OFFSET(SalesCalc!$F$5,COUNTIF(SalesCalc!$E$6:$E$29,TRUE)-SalesCalc!$C$11+1,0),Data[Date],"&lt;"&amp;OFFSET(SalesCalc!$F$5,COUNTIF(SalesCalc!$E$6:$E$29,TRUE)+1,0)))</f>
        <v/>
      </c>
      <c r="I164" s="2" t="str">
        <f ca="1">IF($C164="","",SUMIFS(Data[Value],Data[Account],$C164,Data[KAM],I$2,Data[Date],"&gt;="&amp;OFFSET(SalesCalc!$F$5,COUNTIF(SalesCalc!$E$6:$E$29,TRUE)-SalesCalc!$C$11+1,0),Data[Date],"&lt;"&amp;OFFSET(SalesCalc!$F$5,COUNTIF(SalesCalc!$E$6:$E$29,TRUE)+1,0)))</f>
        <v/>
      </c>
      <c r="J164" s="2" t="str">
        <f ca="1">IF($C164="","",SUMIFS(Data[Value],Data[Account],$C164,Data[KAM],J$2,Data[Date],"&gt;="&amp;OFFSET(SalesCalc!$F$5,COUNTIF(SalesCalc!$E$6:$E$29,TRUE)-SalesCalc!$C$11+1,0),Data[Date],"&lt;"&amp;OFFSET(SalesCalc!$F$5,COUNTIF(SalesCalc!$E$6:$E$29,TRUE)+1,0)))</f>
        <v/>
      </c>
      <c r="K164" s="2" t="str">
        <f ca="1">IF($C164="","",SUMIFS(Data[Value],Data[Account],$C164,Data[KAM],K$2,Data[Date],"&gt;="&amp;OFFSET(SalesCalc!$F$5,COUNTIF(SalesCalc!$E$6:$E$29,TRUE)-SalesCalc!$C$11+1,0),Data[Date],"&lt;"&amp;OFFSET(SalesCalc!$F$5,COUNTIF(SalesCalc!$E$6:$E$29,TRUE)+1,0)))</f>
        <v/>
      </c>
      <c r="L164" s="2" t="str">
        <f ca="1">IF($C164="","",SUMIFS(Data[Value],Data[Account],$C164,Data[KAM],L$2,Data[Date],"&gt;="&amp;OFFSET(SalesCalc!$F$5,COUNTIF(SalesCalc!$E$6:$E$29,TRUE)-SalesCalc!$C$11+1,0),Data[Date],"&lt;"&amp;OFFSET(SalesCalc!$F$5,COUNTIF(SalesCalc!$E$6:$E$29,TRUE)+1,0)))</f>
        <v/>
      </c>
    </row>
    <row r="165" spans="2:12" x14ac:dyDescent="0.25">
      <c r="B165" s="30">
        <f>OrdersByAcc!B167</f>
        <v>163</v>
      </c>
      <c r="C165" s="13" t="str">
        <f>OrdersByAcc!C167</f>
        <v/>
      </c>
      <c r="D165" s="14" t="str">
        <f>OrdersByAcc!D167</f>
        <v/>
      </c>
      <c r="E165" s="14" t="str" cm="1">
        <f t="array" ref="E165">IFERROR(INDEX(Data[KAM],MATCH(C165&amp;D165,INDEX(Data[Account]&amp;Data[Date],0),0)),"")</f>
        <v/>
      </c>
      <c r="G165" s="2" t="str">
        <f ca="1">IF($C165="","",SUMIFS(Data[Value],Data[Account],$C165,Data[Date],"&gt;="&amp;OFFSET(SalesCalc!$F$5,COUNTIF(SalesCalc!$E$6:$E$29,TRUE)-SalesCalc!$C$11+1,0),Data[Date],"&lt;"&amp;OFFSET(SalesCalc!$F$5,COUNTIF(SalesCalc!$E$6:$E$29,TRUE)+1,0)))</f>
        <v/>
      </c>
      <c r="H165" s="2" t="str">
        <f ca="1">IF($C165="","",SUMIFS(Data[Value],Data[Account],$C165,Data[KAM],H$2,Data[Date],"&gt;="&amp;OFFSET(SalesCalc!$F$5,COUNTIF(SalesCalc!$E$6:$E$29,TRUE)-SalesCalc!$C$11+1,0),Data[Date],"&lt;"&amp;OFFSET(SalesCalc!$F$5,COUNTIF(SalesCalc!$E$6:$E$29,TRUE)+1,0)))</f>
        <v/>
      </c>
      <c r="I165" s="2" t="str">
        <f ca="1">IF($C165="","",SUMIFS(Data[Value],Data[Account],$C165,Data[KAM],I$2,Data[Date],"&gt;="&amp;OFFSET(SalesCalc!$F$5,COUNTIF(SalesCalc!$E$6:$E$29,TRUE)-SalesCalc!$C$11+1,0),Data[Date],"&lt;"&amp;OFFSET(SalesCalc!$F$5,COUNTIF(SalesCalc!$E$6:$E$29,TRUE)+1,0)))</f>
        <v/>
      </c>
      <c r="J165" s="2" t="str">
        <f ca="1">IF($C165="","",SUMIFS(Data[Value],Data[Account],$C165,Data[KAM],J$2,Data[Date],"&gt;="&amp;OFFSET(SalesCalc!$F$5,COUNTIF(SalesCalc!$E$6:$E$29,TRUE)-SalesCalc!$C$11+1,0),Data[Date],"&lt;"&amp;OFFSET(SalesCalc!$F$5,COUNTIF(SalesCalc!$E$6:$E$29,TRUE)+1,0)))</f>
        <v/>
      </c>
      <c r="K165" s="2" t="str">
        <f ca="1">IF($C165="","",SUMIFS(Data[Value],Data[Account],$C165,Data[KAM],K$2,Data[Date],"&gt;="&amp;OFFSET(SalesCalc!$F$5,COUNTIF(SalesCalc!$E$6:$E$29,TRUE)-SalesCalc!$C$11+1,0),Data[Date],"&lt;"&amp;OFFSET(SalesCalc!$F$5,COUNTIF(SalesCalc!$E$6:$E$29,TRUE)+1,0)))</f>
        <v/>
      </c>
      <c r="L165" s="2" t="str">
        <f ca="1">IF($C165="","",SUMIFS(Data[Value],Data[Account],$C165,Data[KAM],L$2,Data[Date],"&gt;="&amp;OFFSET(SalesCalc!$F$5,COUNTIF(SalesCalc!$E$6:$E$29,TRUE)-SalesCalc!$C$11+1,0),Data[Date],"&lt;"&amp;OFFSET(SalesCalc!$F$5,COUNTIF(SalesCalc!$E$6:$E$29,TRUE)+1,0)))</f>
        <v/>
      </c>
    </row>
    <row r="166" spans="2:12" x14ac:dyDescent="0.25">
      <c r="B166" s="30">
        <f>OrdersByAcc!B168</f>
        <v>164</v>
      </c>
      <c r="C166" s="13" t="str">
        <f>OrdersByAcc!C168</f>
        <v/>
      </c>
      <c r="D166" s="14" t="str">
        <f>OrdersByAcc!D168</f>
        <v/>
      </c>
      <c r="E166" s="14" t="str" cm="1">
        <f t="array" ref="E166">IFERROR(INDEX(Data[KAM],MATCH(C166&amp;D166,INDEX(Data[Account]&amp;Data[Date],0),0)),"")</f>
        <v/>
      </c>
      <c r="G166" s="2" t="str">
        <f ca="1">IF($C166="","",SUMIFS(Data[Value],Data[Account],$C166,Data[Date],"&gt;="&amp;OFFSET(SalesCalc!$F$5,COUNTIF(SalesCalc!$E$6:$E$29,TRUE)-SalesCalc!$C$11+1,0),Data[Date],"&lt;"&amp;OFFSET(SalesCalc!$F$5,COUNTIF(SalesCalc!$E$6:$E$29,TRUE)+1,0)))</f>
        <v/>
      </c>
      <c r="H166" s="2" t="str">
        <f ca="1">IF($C166="","",SUMIFS(Data[Value],Data[Account],$C166,Data[KAM],H$2,Data[Date],"&gt;="&amp;OFFSET(SalesCalc!$F$5,COUNTIF(SalesCalc!$E$6:$E$29,TRUE)-SalesCalc!$C$11+1,0),Data[Date],"&lt;"&amp;OFFSET(SalesCalc!$F$5,COUNTIF(SalesCalc!$E$6:$E$29,TRUE)+1,0)))</f>
        <v/>
      </c>
      <c r="I166" s="2" t="str">
        <f ca="1">IF($C166="","",SUMIFS(Data[Value],Data[Account],$C166,Data[KAM],I$2,Data[Date],"&gt;="&amp;OFFSET(SalesCalc!$F$5,COUNTIF(SalesCalc!$E$6:$E$29,TRUE)-SalesCalc!$C$11+1,0),Data[Date],"&lt;"&amp;OFFSET(SalesCalc!$F$5,COUNTIF(SalesCalc!$E$6:$E$29,TRUE)+1,0)))</f>
        <v/>
      </c>
      <c r="J166" s="2" t="str">
        <f ca="1">IF($C166="","",SUMIFS(Data[Value],Data[Account],$C166,Data[KAM],J$2,Data[Date],"&gt;="&amp;OFFSET(SalesCalc!$F$5,COUNTIF(SalesCalc!$E$6:$E$29,TRUE)-SalesCalc!$C$11+1,0),Data[Date],"&lt;"&amp;OFFSET(SalesCalc!$F$5,COUNTIF(SalesCalc!$E$6:$E$29,TRUE)+1,0)))</f>
        <v/>
      </c>
      <c r="K166" s="2" t="str">
        <f ca="1">IF($C166="","",SUMIFS(Data[Value],Data[Account],$C166,Data[KAM],K$2,Data[Date],"&gt;="&amp;OFFSET(SalesCalc!$F$5,COUNTIF(SalesCalc!$E$6:$E$29,TRUE)-SalesCalc!$C$11+1,0),Data[Date],"&lt;"&amp;OFFSET(SalesCalc!$F$5,COUNTIF(SalesCalc!$E$6:$E$29,TRUE)+1,0)))</f>
        <v/>
      </c>
      <c r="L166" s="2" t="str">
        <f ca="1">IF($C166="","",SUMIFS(Data[Value],Data[Account],$C166,Data[KAM],L$2,Data[Date],"&gt;="&amp;OFFSET(SalesCalc!$F$5,COUNTIF(SalesCalc!$E$6:$E$29,TRUE)-SalesCalc!$C$11+1,0),Data[Date],"&lt;"&amp;OFFSET(SalesCalc!$F$5,COUNTIF(SalesCalc!$E$6:$E$29,TRUE)+1,0)))</f>
        <v/>
      </c>
    </row>
    <row r="167" spans="2:12" x14ac:dyDescent="0.25">
      <c r="B167" s="30">
        <f>OrdersByAcc!B169</f>
        <v>165</v>
      </c>
      <c r="C167" s="13" t="str">
        <f>OrdersByAcc!C169</f>
        <v/>
      </c>
      <c r="D167" s="14" t="str">
        <f>OrdersByAcc!D169</f>
        <v/>
      </c>
      <c r="E167" s="14" t="str" cm="1">
        <f t="array" ref="E167">IFERROR(INDEX(Data[KAM],MATCH(C167&amp;D167,INDEX(Data[Account]&amp;Data[Date],0),0)),"")</f>
        <v/>
      </c>
      <c r="G167" s="2" t="str">
        <f ca="1">IF($C167="","",SUMIFS(Data[Value],Data[Account],$C167,Data[Date],"&gt;="&amp;OFFSET(SalesCalc!$F$5,COUNTIF(SalesCalc!$E$6:$E$29,TRUE)-SalesCalc!$C$11+1,0),Data[Date],"&lt;"&amp;OFFSET(SalesCalc!$F$5,COUNTIF(SalesCalc!$E$6:$E$29,TRUE)+1,0)))</f>
        <v/>
      </c>
      <c r="H167" s="2" t="str">
        <f ca="1">IF($C167="","",SUMIFS(Data[Value],Data[Account],$C167,Data[KAM],H$2,Data[Date],"&gt;="&amp;OFFSET(SalesCalc!$F$5,COUNTIF(SalesCalc!$E$6:$E$29,TRUE)-SalesCalc!$C$11+1,0),Data[Date],"&lt;"&amp;OFFSET(SalesCalc!$F$5,COUNTIF(SalesCalc!$E$6:$E$29,TRUE)+1,0)))</f>
        <v/>
      </c>
      <c r="I167" s="2" t="str">
        <f ca="1">IF($C167="","",SUMIFS(Data[Value],Data[Account],$C167,Data[KAM],I$2,Data[Date],"&gt;="&amp;OFFSET(SalesCalc!$F$5,COUNTIF(SalesCalc!$E$6:$E$29,TRUE)-SalesCalc!$C$11+1,0),Data[Date],"&lt;"&amp;OFFSET(SalesCalc!$F$5,COUNTIF(SalesCalc!$E$6:$E$29,TRUE)+1,0)))</f>
        <v/>
      </c>
      <c r="J167" s="2" t="str">
        <f ca="1">IF($C167="","",SUMIFS(Data[Value],Data[Account],$C167,Data[KAM],J$2,Data[Date],"&gt;="&amp;OFFSET(SalesCalc!$F$5,COUNTIF(SalesCalc!$E$6:$E$29,TRUE)-SalesCalc!$C$11+1,0),Data[Date],"&lt;"&amp;OFFSET(SalesCalc!$F$5,COUNTIF(SalesCalc!$E$6:$E$29,TRUE)+1,0)))</f>
        <v/>
      </c>
      <c r="K167" s="2" t="str">
        <f ca="1">IF($C167="","",SUMIFS(Data[Value],Data[Account],$C167,Data[KAM],K$2,Data[Date],"&gt;="&amp;OFFSET(SalesCalc!$F$5,COUNTIF(SalesCalc!$E$6:$E$29,TRUE)-SalesCalc!$C$11+1,0),Data[Date],"&lt;"&amp;OFFSET(SalesCalc!$F$5,COUNTIF(SalesCalc!$E$6:$E$29,TRUE)+1,0)))</f>
        <v/>
      </c>
      <c r="L167" s="2" t="str">
        <f ca="1">IF($C167="","",SUMIFS(Data[Value],Data[Account],$C167,Data[KAM],L$2,Data[Date],"&gt;="&amp;OFFSET(SalesCalc!$F$5,COUNTIF(SalesCalc!$E$6:$E$29,TRUE)-SalesCalc!$C$11+1,0),Data[Date],"&lt;"&amp;OFFSET(SalesCalc!$F$5,COUNTIF(SalesCalc!$E$6:$E$29,TRUE)+1,0)))</f>
        <v/>
      </c>
    </row>
    <row r="168" spans="2:12" x14ac:dyDescent="0.25">
      <c r="B168" s="30">
        <f>OrdersByAcc!B170</f>
        <v>166</v>
      </c>
      <c r="C168" s="13" t="str">
        <f>OrdersByAcc!C170</f>
        <v/>
      </c>
      <c r="D168" s="14" t="str">
        <f>OrdersByAcc!D170</f>
        <v/>
      </c>
      <c r="E168" s="14" t="str" cm="1">
        <f t="array" ref="E168">IFERROR(INDEX(Data[KAM],MATCH(C168&amp;D168,INDEX(Data[Account]&amp;Data[Date],0),0)),"")</f>
        <v/>
      </c>
      <c r="G168" s="2" t="str">
        <f ca="1">IF($C168="","",SUMIFS(Data[Value],Data[Account],$C168,Data[Date],"&gt;="&amp;OFFSET(SalesCalc!$F$5,COUNTIF(SalesCalc!$E$6:$E$29,TRUE)-SalesCalc!$C$11+1,0),Data[Date],"&lt;"&amp;OFFSET(SalesCalc!$F$5,COUNTIF(SalesCalc!$E$6:$E$29,TRUE)+1,0)))</f>
        <v/>
      </c>
      <c r="H168" s="2" t="str">
        <f ca="1">IF($C168="","",SUMIFS(Data[Value],Data[Account],$C168,Data[KAM],H$2,Data[Date],"&gt;="&amp;OFFSET(SalesCalc!$F$5,COUNTIF(SalesCalc!$E$6:$E$29,TRUE)-SalesCalc!$C$11+1,0),Data[Date],"&lt;"&amp;OFFSET(SalesCalc!$F$5,COUNTIF(SalesCalc!$E$6:$E$29,TRUE)+1,0)))</f>
        <v/>
      </c>
      <c r="I168" s="2" t="str">
        <f ca="1">IF($C168="","",SUMIFS(Data[Value],Data[Account],$C168,Data[KAM],I$2,Data[Date],"&gt;="&amp;OFFSET(SalesCalc!$F$5,COUNTIF(SalesCalc!$E$6:$E$29,TRUE)-SalesCalc!$C$11+1,0),Data[Date],"&lt;"&amp;OFFSET(SalesCalc!$F$5,COUNTIF(SalesCalc!$E$6:$E$29,TRUE)+1,0)))</f>
        <v/>
      </c>
      <c r="J168" s="2" t="str">
        <f ca="1">IF($C168="","",SUMIFS(Data[Value],Data[Account],$C168,Data[KAM],J$2,Data[Date],"&gt;="&amp;OFFSET(SalesCalc!$F$5,COUNTIF(SalesCalc!$E$6:$E$29,TRUE)-SalesCalc!$C$11+1,0),Data[Date],"&lt;"&amp;OFFSET(SalesCalc!$F$5,COUNTIF(SalesCalc!$E$6:$E$29,TRUE)+1,0)))</f>
        <v/>
      </c>
      <c r="K168" s="2" t="str">
        <f ca="1">IF($C168="","",SUMIFS(Data[Value],Data[Account],$C168,Data[KAM],K$2,Data[Date],"&gt;="&amp;OFFSET(SalesCalc!$F$5,COUNTIF(SalesCalc!$E$6:$E$29,TRUE)-SalesCalc!$C$11+1,0),Data[Date],"&lt;"&amp;OFFSET(SalesCalc!$F$5,COUNTIF(SalesCalc!$E$6:$E$29,TRUE)+1,0)))</f>
        <v/>
      </c>
      <c r="L168" s="2" t="str">
        <f ca="1">IF($C168="","",SUMIFS(Data[Value],Data[Account],$C168,Data[KAM],L$2,Data[Date],"&gt;="&amp;OFFSET(SalesCalc!$F$5,COUNTIF(SalesCalc!$E$6:$E$29,TRUE)-SalesCalc!$C$11+1,0),Data[Date],"&lt;"&amp;OFFSET(SalesCalc!$F$5,COUNTIF(SalesCalc!$E$6:$E$29,TRUE)+1,0)))</f>
        <v/>
      </c>
    </row>
    <row r="169" spans="2:12" x14ac:dyDescent="0.25">
      <c r="B169" s="30">
        <f>OrdersByAcc!B171</f>
        <v>167</v>
      </c>
      <c r="C169" s="13" t="str">
        <f>OrdersByAcc!C171</f>
        <v/>
      </c>
      <c r="D169" s="14" t="str">
        <f>OrdersByAcc!D171</f>
        <v/>
      </c>
      <c r="E169" s="14" t="str" cm="1">
        <f t="array" ref="E169">IFERROR(INDEX(Data[KAM],MATCH(C169&amp;D169,INDEX(Data[Account]&amp;Data[Date],0),0)),"")</f>
        <v/>
      </c>
      <c r="G169" s="2" t="str">
        <f ca="1">IF($C169="","",SUMIFS(Data[Value],Data[Account],$C169,Data[Date],"&gt;="&amp;OFFSET(SalesCalc!$F$5,COUNTIF(SalesCalc!$E$6:$E$29,TRUE)-SalesCalc!$C$11+1,0),Data[Date],"&lt;"&amp;OFFSET(SalesCalc!$F$5,COUNTIF(SalesCalc!$E$6:$E$29,TRUE)+1,0)))</f>
        <v/>
      </c>
      <c r="H169" s="2" t="str">
        <f ca="1">IF($C169="","",SUMIFS(Data[Value],Data[Account],$C169,Data[KAM],H$2,Data[Date],"&gt;="&amp;OFFSET(SalesCalc!$F$5,COUNTIF(SalesCalc!$E$6:$E$29,TRUE)-SalesCalc!$C$11+1,0),Data[Date],"&lt;"&amp;OFFSET(SalesCalc!$F$5,COUNTIF(SalesCalc!$E$6:$E$29,TRUE)+1,0)))</f>
        <v/>
      </c>
      <c r="I169" s="2" t="str">
        <f ca="1">IF($C169="","",SUMIFS(Data[Value],Data[Account],$C169,Data[KAM],I$2,Data[Date],"&gt;="&amp;OFFSET(SalesCalc!$F$5,COUNTIF(SalesCalc!$E$6:$E$29,TRUE)-SalesCalc!$C$11+1,0),Data[Date],"&lt;"&amp;OFFSET(SalesCalc!$F$5,COUNTIF(SalesCalc!$E$6:$E$29,TRUE)+1,0)))</f>
        <v/>
      </c>
      <c r="J169" s="2" t="str">
        <f ca="1">IF($C169="","",SUMIFS(Data[Value],Data[Account],$C169,Data[KAM],J$2,Data[Date],"&gt;="&amp;OFFSET(SalesCalc!$F$5,COUNTIF(SalesCalc!$E$6:$E$29,TRUE)-SalesCalc!$C$11+1,0),Data[Date],"&lt;"&amp;OFFSET(SalesCalc!$F$5,COUNTIF(SalesCalc!$E$6:$E$29,TRUE)+1,0)))</f>
        <v/>
      </c>
      <c r="K169" s="2" t="str">
        <f ca="1">IF($C169="","",SUMIFS(Data[Value],Data[Account],$C169,Data[KAM],K$2,Data[Date],"&gt;="&amp;OFFSET(SalesCalc!$F$5,COUNTIF(SalesCalc!$E$6:$E$29,TRUE)-SalesCalc!$C$11+1,0),Data[Date],"&lt;"&amp;OFFSET(SalesCalc!$F$5,COUNTIF(SalesCalc!$E$6:$E$29,TRUE)+1,0)))</f>
        <v/>
      </c>
      <c r="L169" s="2" t="str">
        <f ca="1">IF($C169="","",SUMIFS(Data[Value],Data[Account],$C169,Data[KAM],L$2,Data[Date],"&gt;="&amp;OFFSET(SalesCalc!$F$5,COUNTIF(SalesCalc!$E$6:$E$29,TRUE)-SalesCalc!$C$11+1,0),Data[Date],"&lt;"&amp;OFFSET(SalesCalc!$F$5,COUNTIF(SalesCalc!$E$6:$E$29,TRUE)+1,0)))</f>
        <v/>
      </c>
    </row>
    <row r="170" spans="2:12" x14ac:dyDescent="0.25">
      <c r="B170" s="30">
        <f>OrdersByAcc!B172</f>
        <v>168</v>
      </c>
      <c r="C170" s="13" t="str">
        <f>OrdersByAcc!C172</f>
        <v/>
      </c>
      <c r="D170" s="14" t="str">
        <f>OrdersByAcc!D172</f>
        <v/>
      </c>
      <c r="E170" s="14" t="str" cm="1">
        <f t="array" ref="E170">IFERROR(INDEX(Data[KAM],MATCH(C170&amp;D170,INDEX(Data[Account]&amp;Data[Date],0),0)),"")</f>
        <v/>
      </c>
      <c r="G170" s="2" t="str">
        <f ca="1">IF($C170="","",SUMIFS(Data[Value],Data[Account],$C170,Data[Date],"&gt;="&amp;OFFSET(SalesCalc!$F$5,COUNTIF(SalesCalc!$E$6:$E$29,TRUE)-SalesCalc!$C$11+1,0),Data[Date],"&lt;"&amp;OFFSET(SalesCalc!$F$5,COUNTIF(SalesCalc!$E$6:$E$29,TRUE)+1,0)))</f>
        <v/>
      </c>
      <c r="H170" s="2" t="str">
        <f ca="1">IF($C170="","",SUMIFS(Data[Value],Data[Account],$C170,Data[KAM],H$2,Data[Date],"&gt;="&amp;OFFSET(SalesCalc!$F$5,COUNTIF(SalesCalc!$E$6:$E$29,TRUE)-SalesCalc!$C$11+1,0),Data[Date],"&lt;"&amp;OFFSET(SalesCalc!$F$5,COUNTIF(SalesCalc!$E$6:$E$29,TRUE)+1,0)))</f>
        <v/>
      </c>
      <c r="I170" s="2" t="str">
        <f ca="1">IF($C170="","",SUMIFS(Data[Value],Data[Account],$C170,Data[KAM],I$2,Data[Date],"&gt;="&amp;OFFSET(SalesCalc!$F$5,COUNTIF(SalesCalc!$E$6:$E$29,TRUE)-SalesCalc!$C$11+1,0),Data[Date],"&lt;"&amp;OFFSET(SalesCalc!$F$5,COUNTIF(SalesCalc!$E$6:$E$29,TRUE)+1,0)))</f>
        <v/>
      </c>
      <c r="J170" s="2" t="str">
        <f ca="1">IF($C170="","",SUMIFS(Data[Value],Data[Account],$C170,Data[KAM],J$2,Data[Date],"&gt;="&amp;OFFSET(SalesCalc!$F$5,COUNTIF(SalesCalc!$E$6:$E$29,TRUE)-SalesCalc!$C$11+1,0),Data[Date],"&lt;"&amp;OFFSET(SalesCalc!$F$5,COUNTIF(SalesCalc!$E$6:$E$29,TRUE)+1,0)))</f>
        <v/>
      </c>
      <c r="K170" s="2" t="str">
        <f ca="1">IF($C170="","",SUMIFS(Data[Value],Data[Account],$C170,Data[KAM],K$2,Data[Date],"&gt;="&amp;OFFSET(SalesCalc!$F$5,COUNTIF(SalesCalc!$E$6:$E$29,TRUE)-SalesCalc!$C$11+1,0),Data[Date],"&lt;"&amp;OFFSET(SalesCalc!$F$5,COUNTIF(SalesCalc!$E$6:$E$29,TRUE)+1,0)))</f>
        <v/>
      </c>
      <c r="L170" s="2" t="str">
        <f ca="1">IF($C170="","",SUMIFS(Data[Value],Data[Account],$C170,Data[KAM],L$2,Data[Date],"&gt;="&amp;OFFSET(SalesCalc!$F$5,COUNTIF(SalesCalc!$E$6:$E$29,TRUE)-SalesCalc!$C$11+1,0),Data[Date],"&lt;"&amp;OFFSET(SalesCalc!$F$5,COUNTIF(SalesCalc!$E$6:$E$29,TRUE)+1,0)))</f>
        <v/>
      </c>
    </row>
    <row r="171" spans="2:12" x14ac:dyDescent="0.25">
      <c r="B171" s="30">
        <f>OrdersByAcc!B173</f>
        <v>169</v>
      </c>
      <c r="C171" s="13" t="str">
        <f>OrdersByAcc!C173</f>
        <v/>
      </c>
      <c r="D171" s="14" t="str">
        <f>OrdersByAcc!D173</f>
        <v/>
      </c>
      <c r="E171" s="14" t="str" cm="1">
        <f t="array" ref="E171">IFERROR(INDEX(Data[KAM],MATCH(C171&amp;D171,INDEX(Data[Account]&amp;Data[Date],0),0)),"")</f>
        <v/>
      </c>
      <c r="G171" s="2" t="str">
        <f ca="1">IF($C171="","",SUMIFS(Data[Value],Data[Account],$C171,Data[Date],"&gt;="&amp;OFFSET(SalesCalc!$F$5,COUNTIF(SalesCalc!$E$6:$E$29,TRUE)-SalesCalc!$C$11+1,0),Data[Date],"&lt;"&amp;OFFSET(SalesCalc!$F$5,COUNTIF(SalesCalc!$E$6:$E$29,TRUE)+1,0)))</f>
        <v/>
      </c>
      <c r="H171" s="2" t="str">
        <f ca="1">IF($C171="","",SUMIFS(Data[Value],Data[Account],$C171,Data[KAM],H$2,Data[Date],"&gt;="&amp;OFFSET(SalesCalc!$F$5,COUNTIF(SalesCalc!$E$6:$E$29,TRUE)-SalesCalc!$C$11+1,0),Data[Date],"&lt;"&amp;OFFSET(SalesCalc!$F$5,COUNTIF(SalesCalc!$E$6:$E$29,TRUE)+1,0)))</f>
        <v/>
      </c>
      <c r="I171" s="2" t="str">
        <f ca="1">IF($C171="","",SUMIFS(Data[Value],Data[Account],$C171,Data[KAM],I$2,Data[Date],"&gt;="&amp;OFFSET(SalesCalc!$F$5,COUNTIF(SalesCalc!$E$6:$E$29,TRUE)-SalesCalc!$C$11+1,0),Data[Date],"&lt;"&amp;OFFSET(SalesCalc!$F$5,COUNTIF(SalesCalc!$E$6:$E$29,TRUE)+1,0)))</f>
        <v/>
      </c>
      <c r="J171" s="2" t="str">
        <f ca="1">IF($C171="","",SUMIFS(Data[Value],Data[Account],$C171,Data[KAM],J$2,Data[Date],"&gt;="&amp;OFFSET(SalesCalc!$F$5,COUNTIF(SalesCalc!$E$6:$E$29,TRUE)-SalesCalc!$C$11+1,0),Data[Date],"&lt;"&amp;OFFSET(SalesCalc!$F$5,COUNTIF(SalesCalc!$E$6:$E$29,TRUE)+1,0)))</f>
        <v/>
      </c>
      <c r="K171" s="2" t="str">
        <f ca="1">IF($C171="","",SUMIFS(Data[Value],Data[Account],$C171,Data[KAM],K$2,Data[Date],"&gt;="&amp;OFFSET(SalesCalc!$F$5,COUNTIF(SalesCalc!$E$6:$E$29,TRUE)-SalesCalc!$C$11+1,0),Data[Date],"&lt;"&amp;OFFSET(SalesCalc!$F$5,COUNTIF(SalesCalc!$E$6:$E$29,TRUE)+1,0)))</f>
        <v/>
      </c>
      <c r="L171" s="2" t="str">
        <f ca="1">IF($C171="","",SUMIFS(Data[Value],Data[Account],$C171,Data[KAM],L$2,Data[Date],"&gt;="&amp;OFFSET(SalesCalc!$F$5,COUNTIF(SalesCalc!$E$6:$E$29,TRUE)-SalesCalc!$C$11+1,0),Data[Date],"&lt;"&amp;OFFSET(SalesCalc!$F$5,COUNTIF(SalesCalc!$E$6:$E$29,TRUE)+1,0)))</f>
        <v/>
      </c>
    </row>
    <row r="172" spans="2:12" x14ac:dyDescent="0.25">
      <c r="B172" s="30">
        <f>OrdersByAcc!B174</f>
        <v>170</v>
      </c>
      <c r="C172" s="13" t="str">
        <f>OrdersByAcc!C174</f>
        <v/>
      </c>
      <c r="D172" s="14" t="str">
        <f>OrdersByAcc!D174</f>
        <v/>
      </c>
      <c r="E172" s="14" t="str" cm="1">
        <f t="array" ref="E172">IFERROR(INDEX(Data[KAM],MATCH(C172&amp;D172,INDEX(Data[Account]&amp;Data[Date],0),0)),"")</f>
        <v/>
      </c>
      <c r="G172" s="2" t="str">
        <f ca="1">IF($C172="","",SUMIFS(Data[Value],Data[Account],$C172,Data[Date],"&gt;="&amp;OFFSET(SalesCalc!$F$5,COUNTIF(SalesCalc!$E$6:$E$29,TRUE)-SalesCalc!$C$11+1,0),Data[Date],"&lt;"&amp;OFFSET(SalesCalc!$F$5,COUNTIF(SalesCalc!$E$6:$E$29,TRUE)+1,0)))</f>
        <v/>
      </c>
      <c r="H172" s="2" t="str">
        <f ca="1">IF($C172="","",SUMIFS(Data[Value],Data[Account],$C172,Data[KAM],H$2,Data[Date],"&gt;="&amp;OFFSET(SalesCalc!$F$5,COUNTIF(SalesCalc!$E$6:$E$29,TRUE)-SalesCalc!$C$11+1,0),Data[Date],"&lt;"&amp;OFFSET(SalesCalc!$F$5,COUNTIF(SalesCalc!$E$6:$E$29,TRUE)+1,0)))</f>
        <v/>
      </c>
      <c r="I172" s="2" t="str">
        <f ca="1">IF($C172="","",SUMIFS(Data[Value],Data[Account],$C172,Data[KAM],I$2,Data[Date],"&gt;="&amp;OFFSET(SalesCalc!$F$5,COUNTIF(SalesCalc!$E$6:$E$29,TRUE)-SalesCalc!$C$11+1,0),Data[Date],"&lt;"&amp;OFFSET(SalesCalc!$F$5,COUNTIF(SalesCalc!$E$6:$E$29,TRUE)+1,0)))</f>
        <v/>
      </c>
      <c r="J172" s="2" t="str">
        <f ca="1">IF($C172="","",SUMIFS(Data[Value],Data[Account],$C172,Data[KAM],J$2,Data[Date],"&gt;="&amp;OFFSET(SalesCalc!$F$5,COUNTIF(SalesCalc!$E$6:$E$29,TRUE)-SalesCalc!$C$11+1,0),Data[Date],"&lt;"&amp;OFFSET(SalesCalc!$F$5,COUNTIF(SalesCalc!$E$6:$E$29,TRUE)+1,0)))</f>
        <v/>
      </c>
      <c r="K172" s="2" t="str">
        <f ca="1">IF($C172="","",SUMIFS(Data[Value],Data[Account],$C172,Data[KAM],K$2,Data[Date],"&gt;="&amp;OFFSET(SalesCalc!$F$5,COUNTIF(SalesCalc!$E$6:$E$29,TRUE)-SalesCalc!$C$11+1,0),Data[Date],"&lt;"&amp;OFFSET(SalesCalc!$F$5,COUNTIF(SalesCalc!$E$6:$E$29,TRUE)+1,0)))</f>
        <v/>
      </c>
      <c r="L172" s="2" t="str">
        <f ca="1">IF($C172="","",SUMIFS(Data[Value],Data[Account],$C172,Data[KAM],L$2,Data[Date],"&gt;="&amp;OFFSET(SalesCalc!$F$5,COUNTIF(SalesCalc!$E$6:$E$29,TRUE)-SalesCalc!$C$11+1,0),Data[Date],"&lt;"&amp;OFFSET(SalesCalc!$F$5,COUNTIF(SalesCalc!$E$6:$E$29,TRUE)+1,0)))</f>
        <v/>
      </c>
    </row>
    <row r="173" spans="2:12" x14ac:dyDescent="0.25">
      <c r="B173" s="30">
        <f>OrdersByAcc!B175</f>
        <v>171</v>
      </c>
      <c r="C173" s="13" t="str">
        <f>OrdersByAcc!C175</f>
        <v/>
      </c>
      <c r="D173" s="14" t="str">
        <f>OrdersByAcc!D175</f>
        <v/>
      </c>
      <c r="E173" s="14" t="str" cm="1">
        <f t="array" ref="E173">IFERROR(INDEX(Data[KAM],MATCH(C173&amp;D173,INDEX(Data[Account]&amp;Data[Date],0),0)),"")</f>
        <v/>
      </c>
      <c r="G173" s="2" t="str">
        <f ca="1">IF($C173="","",SUMIFS(Data[Value],Data[Account],$C173,Data[Date],"&gt;="&amp;OFFSET(SalesCalc!$F$5,COUNTIF(SalesCalc!$E$6:$E$29,TRUE)-SalesCalc!$C$11+1,0),Data[Date],"&lt;"&amp;OFFSET(SalesCalc!$F$5,COUNTIF(SalesCalc!$E$6:$E$29,TRUE)+1,0)))</f>
        <v/>
      </c>
      <c r="H173" s="2" t="str">
        <f ca="1">IF($C173="","",SUMIFS(Data[Value],Data[Account],$C173,Data[KAM],H$2,Data[Date],"&gt;="&amp;OFFSET(SalesCalc!$F$5,COUNTIF(SalesCalc!$E$6:$E$29,TRUE)-SalesCalc!$C$11+1,0),Data[Date],"&lt;"&amp;OFFSET(SalesCalc!$F$5,COUNTIF(SalesCalc!$E$6:$E$29,TRUE)+1,0)))</f>
        <v/>
      </c>
      <c r="I173" s="2" t="str">
        <f ca="1">IF($C173="","",SUMIFS(Data[Value],Data[Account],$C173,Data[KAM],I$2,Data[Date],"&gt;="&amp;OFFSET(SalesCalc!$F$5,COUNTIF(SalesCalc!$E$6:$E$29,TRUE)-SalesCalc!$C$11+1,0),Data[Date],"&lt;"&amp;OFFSET(SalesCalc!$F$5,COUNTIF(SalesCalc!$E$6:$E$29,TRUE)+1,0)))</f>
        <v/>
      </c>
      <c r="J173" s="2" t="str">
        <f ca="1">IF($C173="","",SUMIFS(Data[Value],Data[Account],$C173,Data[KAM],J$2,Data[Date],"&gt;="&amp;OFFSET(SalesCalc!$F$5,COUNTIF(SalesCalc!$E$6:$E$29,TRUE)-SalesCalc!$C$11+1,0),Data[Date],"&lt;"&amp;OFFSET(SalesCalc!$F$5,COUNTIF(SalesCalc!$E$6:$E$29,TRUE)+1,0)))</f>
        <v/>
      </c>
      <c r="K173" s="2" t="str">
        <f ca="1">IF($C173="","",SUMIFS(Data[Value],Data[Account],$C173,Data[KAM],K$2,Data[Date],"&gt;="&amp;OFFSET(SalesCalc!$F$5,COUNTIF(SalesCalc!$E$6:$E$29,TRUE)-SalesCalc!$C$11+1,0),Data[Date],"&lt;"&amp;OFFSET(SalesCalc!$F$5,COUNTIF(SalesCalc!$E$6:$E$29,TRUE)+1,0)))</f>
        <v/>
      </c>
      <c r="L173" s="2" t="str">
        <f ca="1">IF($C173="","",SUMIFS(Data[Value],Data[Account],$C173,Data[KAM],L$2,Data[Date],"&gt;="&amp;OFFSET(SalesCalc!$F$5,COUNTIF(SalesCalc!$E$6:$E$29,TRUE)-SalesCalc!$C$11+1,0),Data[Date],"&lt;"&amp;OFFSET(SalesCalc!$F$5,COUNTIF(SalesCalc!$E$6:$E$29,TRUE)+1,0)))</f>
        <v/>
      </c>
    </row>
    <row r="174" spans="2:12" x14ac:dyDescent="0.25">
      <c r="B174" s="30">
        <f>OrdersByAcc!B176</f>
        <v>172</v>
      </c>
      <c r="C174" s="13" t="str">
        <f>OrdersByAcc!C176</f>
        <v/>
      </c>
      <c r="D174" s="14" t="str">
        <f>OrdersByAcc!D176</f>
        <v/>
      </c>
      <c r="E174" s="14" t="str" cm="1">
        <f t="array" ref="E174">IFERROR(INDEX(Data[KAM],MATCH(C174&amp;D174,INDEX(Data[Account]&amp;Data[Date],0),0)),"")</f>
        <v/>
      </c>
      <c r="G174" s="2" t="str">
        <f ca="1">IF($C174="","",SUMIFS(Data[Value],Data[Account],$C174,Data[Date],"&gt;="&amp;OFFSET(SalesCalc!$F$5,COUNTIF(SalesCalc!$E$6:$E$29,TRUE)-SalesCalc!$C$11+1,0),Data[Date],"&lt;"&amp;OFFSET(SalesCalc!$F$5,COUNTIF(SalesCalc!$E$6:$E$29,TRUE)+1,0)))</f>
        <v/>
      </c>
      <c r="H174" s="2" t="str">
        <f ca="1">IF($C174="","",SUMIFS(Data[Value],Data[Account],$C174,Data[KAM],H$2,Data[Date],"&gt;="&amp;OFFSET(SalesCalc!$F$5,COUNTIF(SalesCalc!$E$6:$E$29,TRUE)-SalesCalc!$C$11+1,0),Data[Date],"&lt;"&amp;OFFSET(SalesCalc!$F$5,COUNTIF(SalesCalc!$E$6:$E$29,TRUE)+1,0)))</f>
        <v/>
      </c>
      <c r="I174" s="2" t="str">
        <f ca="1">IF($C174="","",SUMIFS(Data[Value],Data[Account],$C174,Data[KAM],I$2,Data[Date],"&gt;="&amp;OFFSET(SalesCalc!$F$5,COUNTIF(SalesCalc!$E$6:$E$29,TRUE)-SalesCalc!$C$11+1,0),Data[Date],"&lt;"&amp;OFFSET(SalesCalc!$F$5,COUNTIF(SalesCalc!$E$6:$E$29,TRUE)+1,0)))</f>
        <v/>
      </c>
      <c r="J174" s="2" t="str">
        <f ca="1">IF($C174="","",SUMIFS(Data[Value],Data[Account],$C174,Data[KAM],J$2,Data[Date],"&gt;="&amp;OFFSET(SalesCalc!$F$5,COUNTIF(SalesCalc!$E$6:$E$29,TRUE)-SalesCalc!$C$11+1,0),Data[Date],"&lt;"&amp;OFFSET(SalesCalc!$F$5,COUNTIF(SalesCalc!$E$6:$E$29,TRUE)+1,0)))</f>
        <v/>
      </c>
      <c r="K174" s="2" t="str">
        <f ca="1">IF($C174="","",SUMIFS(Data[Value],Data[Account],$C174,Data[KAM],K$2,Data[Date],"&gt;="&amp;OFFSET(SalesCalc!$F$5,COUNTIF(SalesCalc!$E$6:$E$29,TRUE)-SalesCalc!$C$11+1,0),Data[Date],"&lt;"&amp;OFFSET(SalesCalc!$F$5,COUNTIF(SalesCalc!$E$6:$E$29,TRUE)+1,0)))</f>
        <v/>
      </c>
      <c r="L174" s="2" t="str">
        <f ca="1">IF($C174="","",SUMIFS(Data[Value],Data[Account],$C174,Data[KAM],L$2,Data[Date],"&gt;="&amp;OFFSET(SalesCalc!$F$5,COUNTIF(SalesCalc!$E$6:$E$29,TRUE)-SalesCalc!$C$11+1,0),Data[Date],"&lt;"&amp;OFFSET(SalesCalc!$F$5,COUNTIF(SalesCalc!$E$6:$E$29,TRUE)+1,0)))</f>
        <v/>
      </c>
    </row>
    <row r="175" spans="2:12" x14ac:dyDescent="0.25">
      <c r="B175" s="30">
        <f>OrdersByAcc!B177</f>
        <v>173</v>
      </c>
      <c r="C175" s="13" t="str">
        <f>OrdersByAcc!C177</f>
        <v/>
      </c>
      <c r="D175" s="14" t="str">
        <f>OrdersByAcc!D177</f>
        <v/>
      </c>
      <c r="E175" s="14" t="str" cm="1">
        <f t="array" ref="E175">IFERROR(INDEX(Data[KAM],MATCH(C175&amp;D175,INDEX(Data[Account]&amp;Data[Date],0),0)),"")</f>
        <v/>
      </c>
      <c r="G175" s="2" t="str">
        <f ca="1">IF($C175="","",SUMIFS(Data[Value],Data[Account],$C175,Data[Date],"&gt;="&amp;OFFSET(SalesCalc!$F$5,COUNTIF(SalesCalc!$E$6:$E$29,TRUE)-SalesCalc!$C$11+1,0),Data[Date],"&lt;"&amp;OFFSET(SalesCalc!$F$5,COUNTIF(SalesCalc!$E$6:$E$29,TRUE)+1,0)))</f>
        <v/>
      </c>
      <c r="H175" s="2" t="str">
        <f ca="1">IF($C175="","",SUMIFS(Data[Value],Data[Account],$C175,Data[KAM],H$2,Data[Date],"&gt;="&amp;OFFSET(SalesCalc!$F$5,COUNTIF(SalesCalc!$E$6:$E$29,TRUE)-SalesCalc!$C$11+1,0),Data[Date],"&lt;"&amp;OFFSET(SalesCalc!$F$5,COUNTIF(SalesCalc!$E$6:$E$29,TRUE)+1,0)))</f>
        <v/>
      </c>
      <c r="I175" s="2" t="str">
        <f ca="1">IF($C175="","",SUMIFS(Data[Value],Data[Account],$C175,Data[KAM],I$2,Data[Date],"&gt;="&amp;OFFSET(SalesCalc!$F$5,COUNTIF(SalesCalc!$E$6:$E$29,TRUE)-SalesCalc!$C$11+1,0),Data[Date],"&lt;"&amp;OFFSET(SalesCalc!$F$5,COUNTIF(SalesCalc!$E$6:$E$29,TRUE)+1,0)))</f>
        <v/>
      </c>
      <c r="J175" s="2" t="str">
        <f ca="1">IF($C175="","",SUMIFS(Data[Value],Data[Account],$C175,Data[KAM],J$2,Data[Date],"&gt;="&amp;OFFSET(SalesCalc!$F$5,COUNTIF(SalesCalc!$E$6:$E$29,TRUE)-SalesCalc!$C$11+1,0),Data[Date],"&lt;"&amp;OFFSET(SalesCalc!$F$5,COUNTIF(SalesCalc!$E$6:$E$29,TRUE)+1,0)))</f>
        <v/>
      </c>
      <c r="K175" s="2" t="str">
        <f ca="1">IF($C175="","",SUMIFS(Data[Value],Data[Account],$C175,Data[KAM],K$2,Data[Date],"&gt;="&amp;OFFSET(SalesCalc!$F$5,COUNTIF(SalesCalc!$E$6:$E$29,TRUE)-SalesCalc!$C$11+1,0),Data[Date],"&lt;"&amp;OFFSET(SalesCalc!$F$5,COUNTIF(SalesCalc!$E$6:$E$29,TRUE)+1,0)))</f>
        <v/>
      </c>
      <c r="L175" s="2" t="str">
        <f ca="1">IF($C175="","",SUMIFS(Data[Value],Data[Account],$C175,Data[KAM],L$2,Data[Date],"&gt;="&amp;OFFSET(SalesCalc!$F$5,COUNTIF(SalesCalc!$E$6:$E$29,TRUE)-SalesCalc!$C$11+1,0),Data[Date],"&lt;"&amp;OFFSET(SalesCalc!$F$5,COUNTIF(SalesCalc!$E$6:$E$29,TRUE)+1,0)))</f>
        <v/>
      </c>
    </row>
    <row r="176" spans="2:12" x14ac:dyDescent="0.25">
      <c r="B176" s="30">
        <f>OrdersByAcc!B178</f>
        <v>174</v>
      </c>
      <c r="C176" s="13" t="str">
        <f>OrdersByAcc!C178</f>
        <v/>
      </c>
      <c r="D176" s="14" t="str">
        <f>OrdersByAcc!D178</f>
        <v/>
      </c>
      <c r="E176" s="14" t="str" cm="1">
        <f t="array" ref="E176">IFERROR(INDEX(Data[KAM],MATCH(C176&amp;D176,INDEX(Data[Account]&amp;Data[Date],0),0)),"")</f>
        <v/>
      </c>
      <c r="G176" s="2" t="str">
        <f ca="1">IF($C176="","",SUMIFS(Data[Value],Data[Account],$C176,Data[Date],"&gt;="&amp;OFFSET(SalesCalc!$F$5,COUNTIF(SalesCalc!$E$6:$E$29,TRUE)-SalesCalc!$C$11+1,0),Data[Date],"&lt;"&amp;OFFSET(SalesCalc!$F$5,COUNTIF(SalesCalc!$E$6:$E$29,TRUE)+1,0)))</f>
        <v/>
      </c>
      <c r="H176" s="2" t="str">
        <f ca="1">IF($C176="","",SUMIFS(Data[Value],Data[Account],$C176,Data[KAM],H$2,Data[Date],"&gt;="&amp;OFFSET(SalesCalc!$F$5,COUNTIF(SalesCalc!$E$6:$E$29,TRUE)-SalesCalc!$C$11+1,0),Data[Date],"&lt;"&amp;OFFSET(SalesCalc!$F$5,COUNTIF(SalesCalc!$E$6:$E$29,TRUE)+1,0)))</f>
        <v/>
      </c>
      <c r="I176" s="2" t="str">
        <f ca="1">IF($C176="","",SUMIFS(Data[Value],Data[Account],$C176,Data[KAM],I$2,Data[Date],"&gt;="&amp;OFFSET(SalesCalc!$F$5,COUNTIF(SalesCalc!$E$6:$E$29,TRUE)-SalesCalc!$C$11+1,0),Data[Date],"&lt;"&amp;OFFSET(SalesCalc!$F$5,COUNTIF(SalesCalc!$E$6:$E$29,TRUE)+1,0)))</f>
        <v/>
      </c>
      <c r="J176" s="2" t="str">
        <f ca="1">IF($C176="","",SUMIFS(Data[Value],Data[Account],$C176,Data[KAM],J$2,Data[Date],"&gt;="&amp;OFFSET(SalesCalc!$F$5,COUNTIF(SalesCalc!$E$6:$E$29,TRUE)-SalesCalc!$C$11+1,0),Data[Date],"&lt;"&amp;OFFSET(SalesCalc!$F$5,COUNTIF(SalesCalc!$E$6:$E$29,TRUE)+1,0)))</f>
        <v/>
      </c>
      <c r="K176" s="2" t="str">
        <f ca="1">IF($C176="","",SUMIFS(Data[Value],Data[Account],$C176,Data[KAM],K$2,Data[Date],"&gt;="&amp;OFFSET(SalesCalc!$F$5,COUNTIF(SalesCalc!$E$6:$E$29,TRUE)-SalesCalc!$C$11+1,0),Data[Date],"&lt;"&amp;OFFSET(SalesCalc!$F$5,COUNTIF(SalesCalc!$E$6:$E$29,TRUE)+1,0)))</f>
        <v/>
      </c>
      <c r="L176" s="2" t="str">
        <f ca="1">IF($C176="","",SUMIFS(Data[Value],Data[Account],$C176,Data[KAM],L$2,Data[Date],"&gt;="&amp;OFFSET(SalesCalc!$F$5,COUNTIF(SalesCalc!$E$6:$E$29,TRUE)-SalesCalc!$C$11+1,0),Data[Date],"&lt;"&amp;OFFSET(SalesCalc!$F$5,COUNTIF(SalesCalc!$E$6:$E$29,TRUE)+1,0)))</f>
        <v/>
      </c>
    </row>
    <row r="177" spans="2:12" x14ac:dyDescent="0.25">
      <c r="B177" s="30">
        <f>OrdersByAcc!B179</f>
        <v>175</v>
      </c>
      <c r="C177" s="13" t="str">
        <f>OrdersByAcc!C179</f>
        <v/>
      </c>
      <c r="D177" s="14" t="str">
        <f>OrdersByAcc!D179</f>
        <v/>
      </c>
      <c r="E177" s="14" t="str" cm="1">
        <f t="array" ref="E177">IFERROR(INDEX(Data[KAM],MATCH(C177&amp;D177,INDEX(Data[Account]&amp;Data[Date],0),0)),"")</f>
        <v/>
      </c>
      <c r="G177" s="2" t="str">
        <f ca="1">IF($C177="","",SUMIFS(Data[Value],Data[Account],$C177,Data[Date],"&gt;="&amp;OFFSET(SalesCalc!$F$5,COUNTIF(SalesCalc!$E$6:$E$29,TRUE)-SalesCalc!$C$11+1,0),Data[Date],"&lt;"&amp;OFFSET(SalesCalc!$F$5,COUNTIF(SalesCalc!$E$6:$E$29,TRUE)+1,0)))</f>
        <v/>
      </c>
      <c r="H177" s="2" t="str">
        <f ca="1">IF($C177="","",SUMIFS(Data[Value],Data[Account],$C177,Data[KAM],H$2,Data[Date],"&gt;="&amp;OFFSET(SalesCalc!$F$5,COUNTIF(SalesCalc!$E$6:$E$29,TRUE)-SalesCalc!$C$11+1,0),Data[Date],"&lt;"&amp;OFFSET(SalesCalc!$F$5,COUNTIF(SalesCalc!$E$6:$E$29,TRUE)+1,0)))</f>
        <v/>
      </c>
      <c r="I177" s="2" t="str">
        <f ca="1">IF($C177="","",SUMIFS(Data[Value],Data[Account],$C177,Data[KAM],I$2,Data[Date],"&gt;="&amp;OFFSET(SalesCalc!$F$5,COUNTIF(SalesCalc!$E$6:$E$29,TRUE)-SalesCalc!$C$11+1,0),Data[Date],"&lt;"&amp;OFFSET(SalesCalc!$F$5,COUNTIF(SalesCalc!$E$6:$E$29,TRUE)+1,0)))</f>
        <v/>
      </c>
      <c r="J177" s="2" t="str">
        <f ca="1">IF($C177="","",SUMIFS(Data[Value],Data[Account],$C177,Data[KAM],J$2,Data[Date],"&gt;="&amp;OFFSET(SalesCalc!$F$5,COUNTIF(SalesCalc!$E$6:$E$29,TRUE)-SalesCalc!$C$11+1,0),Data[Date],"&lt;"&amp;OFFSET(SalesCalc!$F$5,COUNTIF(SalesCalc!$E$6:$E$29,TRUE)+1,0)))</f>
        <v/>
      </c>
      <c r="K177" s="2" t="str">
        <f ca="1">IF($C177="","",SUMIFS(Data[Value],Data[Account],$C177,Data[KAM],K$2,Data[Date],"&gt;="&amp;OFFSET(SalesCalc!$F$5,COUNTIF(SalesCalc!$E$6:$E$29,TRUE)-SalesCalc!$C$11+1,0),Data[Date],"&lt;"&amp;OFFSET(SalesCalc!$F$5,COUNTIF(SalesCalc!$E$6:$E$29,TRUE)+1,0)))</f>
        <v/>
      </c>
      <c r="L177" s="2" t="str">
        <f ca="1">IF($C177="","",SUMIFS(Data[Value],Data[Account],$C177,Data[KAM],L$2,Data[Date],"&gt;="&amp;OFFSET(SalesCalc!$F$5,COUNTIF(SalesCalc!$E$6:$E$29,TRUE)-SalesCalc!$C$11+1,0),Data[Date],"&lt;"&amp;OFFSET(SalesCalc!$F$5,COUNTIF(SalesCalc!$E$6:$E$29,TRUE)+1,0)))</f>
        <v/>
      </c>
    </row>
    <row r="178" spans="2:12" x14ac:dyDescent="0.25">
      <c r="B178" s="30">
        <f>OrdersByAcc!B180</f>
        <v>176</v>
      </c>
      <c r="C178" s="13" t="str">
        <f>OrdersByAcc!C180</f>
        <v/>
      </c>
      <c r="D178" s="14" t="str">
        <f>OrdersByAcc!D180</f>
        <v/>
      </c>
      <c r="E178" s="14" t="str" cm="1">
        <f t="array" ref="E178">IFERROR(INDEX(Data[KAM],MATCH(C178&amp;D178,INDEX(Data[Account]&amp;Data[Date],0),0)),"")</f>
        <v/>
      </c>
      <c r="G178" s="2" t="str">
        <f ca="1">IF($C178="","",SUMIFS(Data[Value],Data[Account],$C178,Data[Date],"&gt;="&amp;OFFSET(SalesCalc!$F$5,COUNTIF(SalesCalc!$E$6:$E$29,TRUE)-SalesCalc!$C$11+1,0),Data[Date],"&lt;"&amp;OFFSET(SalesCalc!$F$5,COUNTIF(SalesCalc!$E$6:$E$29,TRUE)+1,0)))</f>
        <v/>
      </c>
      <c r="H178" s="2" t="str">
        <f ca="1">IF($C178="","",SUMIFS(Data[Value],Data[Account],$C178,Data[KAM],H$2,Data[Date],"&gt;="&amp;OFFSET(SalesCalc!$F$5,COUNTIF(SalesCalc!$E$6:$E$29,TRUE)-SalesCalc!$C$11+1,0),Data[Date],"&lt;"&amp;OFFSET(SalesCalc!$F$5,COUNTIF(SalesCalc!$E$6:$E$29,TRUE)+1,0)))</f>
        <v/>
      </c>
      <c r="I178" s="2" t="str">
        <f ca="1">IF($C178="","",SUMIFS(Data[Value],Data[Account],$C178,Data[KAM],I$2,Data[Date],"&gt;="&amp;OFFSET(SalesCalc!$F$5,COUNTIF(SalesCalc!$E$6:$E$29,TRUE)-SalesCalc!$C$11+1,0),Data[Date],"&lt;"&amp;OFFSET(SalesCalc!$F$5,COUNTIF(SalesCalc!$E$6:$E$29,TRUE)+1,0)))</f>
        <v/>
      </c>
      <c r="J178" s="2" t="str">
        <f ca="1">IF($C178="","",SUMIFS(Data[Value],Data[Account],$C178,Data[KAM],J$2,Data[Date],"&gt;="&amp;OFFSET(SalesCalc!$F$5,COUNTIF(SalesCalc!$E$6:$E$29,TRUE)-SalesCalc!$C$11+1,0),Data[Date],"&lt;"&amp;OFFSET(SalesCalc!$F$5,COUNTIF(SalesCalc!$E$6:$E$29,TRUE)+1,0)))</f>
        <v/>
      </c>
      <c r="K178" s="2" t="str">
        <f ca="1">IF($C178="","",SUMIFS(Data[Value],Data[Account],$C178,Data[KAM],K$2,Data[Date],"&gt;="&amp;OFFSET(SalesCalc!$F$5,COUNTIF(SalesCalc!$E$6:$E$29,TRUE)-SalesCalc!$C$11+1,0),Data[Date],"&lt;"&amp;OFFSET(SalesCalc!$F$5,COUNTIF(SalesCalc!$E$6:$E$29,TRUE)+1,0)))</f>
        <v/>
      </c>
      <c r="L178" s="2" t="str">
        <f ca="1">IF($C178="","",SUMIFS(Data[Value],Data[Account],$C178,Data[KAM],L$2,Data[Date],"&gt;="&amp;OFFSET(SalesCalc!$F$5,COUNTIF(SalesCalc!$E$6:$E$29,TRUE)-SalesCalc!$C$11+1,0),Data[Date],"&lt;"&amp;OFFSET(SalesCalc!$F$5,COUNTIF(SalesCalc!$E$6:$E$29,TRUE)+1,0)))</f>
        <v/>
      </c>
    </row>
    <row r="179" spans="2:12" x14ac:dyDescent="0.25">
      <c r="B179" s="30">
        <f>OrdersByAcc!B181</f>
        <v>177</v>
      </c>
      <c r="C179" s="13" t="str">
        <f>OrdersByAcc!C181</f>
        <v/>
      </c>
      <c r="D179" s="14" t="str">
        <f>OrdersByAcc!D181</f>
        <v/>
      </c>
      <c r="E179" s="14" t="str" cm="1">
        <f t="array" ref="E179">IFERROR(INDEX(Data[KAM],MATCH(C179&amp;D179,INDEX(Data[Account]&amp;Data[Date],0),0)),"")</f>
        <v/>
      </c>
      <c r="G179" s="2" t="str">
        <f ca="1">IF($C179="","",SUMIFS(Data[Value],Data[Account],$C179,Data[Date],"&gt;="&amp;OFFSET(SalesCalc!$F$5,COUNTIF(SalesCalc!$E$6:$E$29,TRUE)-SalesCalc!$C$11+1,0),Data[Date],"&lt;"&amp;OFFSET(SalesCalc!$F$5,COUNTIF(SalesCalc!$E$6:$E$29,TRUE)+1,0)))</f>
        <v/>
      </c>
      <c r="H179" s="2" t="str">
        <f ca="1">IF($C179="","",SUMIFS(Data[Value],Data[Account],$C179,Data[KAM],H$2,Data[Date],"&gt;="&amp;OFFSET(SalesCalc!$F$5,COUNTIF(SalesCalc!$E$6:$E$29,TRUE)-SalesCalc!$C$11+1,0),Data[Date],"&lt;"&amp;OFFSET(SalesCalc!$F$5,COUNTIF(SalesCalc!$E$6:$E$29,TRUE)+1,0)))</f>
        <v/>
      </c>
      <c r="I179" s="2" t="str">
        <f ca="1">IF($C179="","",SUMIFS(Data[Value],Data[Account],$C179,Data[KAM],I$2,Data[Date],"&gt;="&amp;OFFSET(SalesCalc!$F$5,COUNTIF(SalesCalc!$E$6:$E$29,TRUE)-SalesCalc!$C$11+1,0),Data[Date],"&lt;"&amp;OFFSET(SalesCalc!$F$5,COUNTIF(SalesCalc!$E$6:$E$29,TRUE)+1,0)))</f>
        <v/>
      </c>
      <c r="J179" s="2" t="str">
        <f ca="1">IF($C179="","",SUMIFS(Data[Value],Data[Account],$C179,Data[KAM],J$2,Data[Date],"&gt;="&amp;OFFSET(SalesCalc!$F$5,COUNTIF(SalesCalc!$E$6:$E$29,TRUE)-SalesCalc!$C$11+1,0),Data[Date],"&lt;"&amp;OFFSET(SalesCalc!$F$5,COUNTIF(SalesCalc!$E$6:$E$29,TRUE)+1,0)))</f>
        <v/>
      </c>
      <c r="K179" s="2" t="str">
        <f ca="1">IF($C179="","",SUMIFS(Data[Value],Data[Account],$C179,Data[KAM],K$2,Data[Date],"&gt;="&amp;OFFSET(SalesCalc!$F$5,COUNTIF(SalesCalc!$E$6:$E$29,TRUE)-SalesCalc!$C$11+1,0),Data[Date],"&lt;"&amp;OFFSET(SalesCalc!$F$5,COUNTIF(SalesCalc!$E$6:$E$29,TRUE)+1,0)))</f>
        <v/>
      </c>
      <c r="L179" s="2" t="str">
        <f ca="1">IF($C179="","",SUMIFS(Data[Value],Data[Account],$C179,Data[KAM],L$2,Data[Date],"&gt;="&amp;OFFSET(SalesCalc!$F$5,COUNTIF(SalesCalc!$E$6:$E$29,TRUE)-SalesCalc!$C$11+1,0),Data[Date],"&lt;"&amp;OFFSET(SalesCalc!$F$5,COUNTIF(SalesCalc!$E$6:$E$29,TRUE)+1,0)))</f>
        <v/>
      </c>
    </row>
    <row r="180" spans="2:12" x14ac:dyDescent="0.25">
      <c r="B180" s="30">
        <f>OrdersByAcc!B182</f>
        <v>178</v>
      </c>
      <c r="C180" s="13" t="str">
        <f>OrdersByAcc!C182</f>
        <v/>
      </c>
      <c r="D180" s="14" t="str">
        <f>OrdersByAcc!D182</f>
        <v/>
      </c>
      <c r="E180" s="14" t="str" cm="1">
        <f t="array" ref="E180">IFERROR(INDEX(Data[KAM],MATCH(C180&amp;D180,INDEX(Data[Account]&amp;Data[Date],0),0)),"")</f>
        <v/>
      </c>
      <c r="G180" s="2" t="str">
        <f ca="1">IF($C180="","",SUMIFS(Data[Value],Data[Account],$C180,Data[Date],"&gt;="&amp;OFFSET(SalesCalc!$F$5,COUNTIF(SalesCalc!$E$6:$E$29,TRUE)-SalesCalc!$C$11+1,0),Data[Date],"&lt;"&amp;OFFSET(SalesCalc!$F$5,COUNTIF(SalesCalc!$E$6:$E$29,TRUE)+1,0)))</f>
        <v/>
      </c>
      <c r="H180" s="2" t="str">
        <f ca="1">IF($C180="","",SUMIFS(Data[Value],Data[Account],$C180,Data[KAM],H$2,Data[Date],"&gt;="&amp;OFFSET(SalesCalc!$F$5,COUNTIF(SalesCalc!$E$6:$E$29,TRUE)-SalesCalc!$C$11+1,0),Data[Date],"&lt;"&amp;OFFSET(SalesCalc!$F$5,COUNTIF(SalesCalc!$E$6:$E$29,TRUE)+1,0)))</f>
        <v/>
      </c>
      <c r="I180" s="2" t="str">
        <f ca="1">IF($C180="","",SUMIFS(Data[Value],Data[Account],$C180,Data[KAM],I$2,Data[Date],"&gt;="&amp;OFFSET(SalesCalc!$F$5,COUNTIF(SalesCalc!$E$6:$E$29,TRUE)-SalesCalc!$C$11+1,0),Data[Date],"&lt;"&amp;OFFSET(SalesCalc!$F$5,COUNTIF(SalesCalc!$E$6:$E$29,TRUE)+1,0)))</f>
        <v/>
      </c>
      <c r="J180" s="2" t="str">
        <f ca="1">IF($C180="","",SUMIFS(Data[Value],Data[Account],$C180,Data[KAM],J$2,Data[Date],"&gt;="&amp;OFFSET(SalesCalc!$F$5,COUNTIF(SalesCalc!$E$6:$E$29,TRUE)-SalesCalc!$C$11+1,0),Data[Date],"&lt;"&amp;OFFSET(SalesCalc!$F$5,COUNTIF(SalesCalc!$E$6:$E$29,TRUE)+1,0)))</f>
        <v/>
      </c>
      <c r="K180" s="2" t="str">
        <f ca="1">IF($C180="","",SUMIFS(Data[Value],Data[Account],$C180,Data[KAM],K$2,Data[Date],"&gt;="&amp;OFFSET(SalesCalc!$F$5,COUNTIF(SalesCalc!$E$6:$E$29,TRUE)-SalesCalc!$C$11+1,0),Data[Date],"&lt;"&amp;OFFSET(SalesCalc!$F$5,COUNTIF(SalesCalc!$E$6:$E$29,TRUE)+1,0)))</f>
        <v/>
      </c>
      <c r="L180" s="2" t="str">
        <f ca="1">IF($C180="","",SUMIFS(Data[Value],Data[Account],$C180,Data[KAM],L$2,Data[Date],"&gt;="&amp;OFFSET(SalesCalc!$F$5,COUNTIF(SalesCalc!$E$6:$E$29,TRUE)-SalesCalc!$C$11+1,0),Data[Date],"&lt;"&amp;OFFSET(SalesCalc!$F$5,COUNTIF(SalesCalc!$E$6:$E$29,TRUE)+1,0)))</f>
        <v/>
      </c>
    </row>
    <row r="181" spans="2:12" x14ac:dyDescent="0.25">
      <c r="B181" s="30">
        <f>OrdersByAcc!B183</f>
        <v>179</v>
      </c>
      <c r="C181" s="13" t="str">
        <f>OrdersByAcc!C183</f>
        <v/>
      </c>
      <c r="D181" s="14" t="str">
        <f>OrdersByAcc!D183</f>
        <v/>
      </c>
      <c r="E181" s="14" t="str" cm="1">
        <f t="array" ref="E181">IFERROR(INDEX(Data[KAM],MATCH(C181&amp;D181,INDEX(Data[Account]&amp;Data[Date],0),0)),"")</f>
        <v/>
      </c>
      <c r="G181" s="2" t="str">
        <f ca="1">IF($C181="","",SUMIFS(Data[Value],Data[Account],$C181,Data[Date],"&gt;="&amp;OFFSET(SalesCalc!$F$5,COUNTIF(SalesCalc!$E$6:$E$29,TRUE)-SalesCalc!$C$11+1,0),Data[Date],"&lt;"&amp;OFFSET(SalesCalc!$F$5,COUNTIF(SalesCalc!$E$6:$E$29,TRUE)+1,0)))</f>
        <v/>
      </c>
      <c r="H181" s="2" t="str">
        <f ca="1">IF($C181="","",SUMIFS(Data[Value],Data[Account],$C181,Data[KAM],H$2,Data[Date],"&gt;="&amp;OFFSET(SalesCalc!$F$5,COUNTIF(SalesCalc!$E$6:$E$29,TRUE)-SalesCalc!$C$11+1,0),Data[Date],"&lt;"&amp;OFFSET(SalesCalc!$F$5,COUNTIF(SalesCalc!$E$6:$E$29,TRUE)+1,0)))</f>
        <v/>
      </c>
      <c r="I181" s="2" t="str">
        <f ca="1">IF($C181="","",SUMIFS(Data[Value],Data[Account],$C181,Data[KAM],I$2,Data[Date],"&gt;="&amp;OFFSET(SalesCalc!$F$5,COUNTIF(SalesCalc!$E$6:$E$29,TRUE)-SalesCalc!$C$11+1,0),Data[Date],"&lt;"&amp;OFFSET(SalesCalc!$F$5,COUNTIF(SalesCalc!$E$6:$E$29,TRUE)+1,0)))</f>
        <v/>
      </c>
      <c r="J181" s="2" t="str">
        <f ca="1">IF($C181="","",SUMIFS(Data[Value],Data[Account],$C181,Data[KAM],J$2,Data[Date],"&gt;="&amp;OFFSET(SalesCalc!$F$5,COUNTIF(SalesCalc!$E$6:$E$29,TRUE)-SalesCalc!$C$11+1,0),Data[Date],"&lt;"&amp;OFFSET(SalesCalc!$F$5,COUNTIF(SalesCalc!$E$6:$E$29,TRUE)+1,0)))</f>
        <v/>
      </c>
      <c r="K181" s="2" t="str">
        <f ca="1">IF($C181="","",SUMIFS(Data[Value],Data[Account],$C181,Data[KAM],K$2,Data[Date],"&gt;="&amp;OFFSET(SalesCalc!$F$5,COUNTIF(SalesCalc!$E$6:$E$29,TRUE)-SalesCalc!$C$11+1,0),Data[Date],"&lt;"&amp;OFFSET(SalesCalc!$F$5,COUNTIF(SalesCalc!$E$6:$E$29,TRUE)+1,0)))</f>
        <v/>
      </c>
      <c r="L181" s="2" t="str">
        <f ca="1">IF($C181="","",SUMIFS(Data[Value],Data[Account],$C181,Data[KAM],L$2,Data[Date],"&gt;="&amp;OFFSET(SalesCalc!$F$5,COUNTIF(SalesCalc!$E$6:$E$29,TRUE)-SalesCalc!$C$11+1,0),Data[Date],"&lt;"&amp;OFFSET(SalesCalc!$F$5,COUNTIF(SalesCalc!$E$6:$E$29,TRUE)+1,0)))</f>
        <v/>
      </c>
    </row>
    <row r="182" spans="2:12" x14ac:dyDescent="0.25">
      <c r="B182" s="30">
        <f>OrdersByAcc!B184</f>
        <v>180</v>
      </c>
      <c r="C182" s="13" t="str">
        <f>OrdersByAcc!C184</f>
        <v/>
      </c>
      <c r="D182" s="14" t="str">
        <f>OrdersByAcc!D184</f>
        <v/>
      </c>
      <c r="E182" s="14" t="str" cm="1">
        <f t="array" ref="E182">IFERROR(INDEX(Data[KAM],MATCH(C182&amp;D182,INDEX(Data[Account]&amp;Data[Date],0),0)),"")</f>
        <v/>
      </c>
      <c r="G182" s="2" t="str">
        <f ca="1">IF($C182="","",SUMIFS(Data[Value],Data[Account],$C182,Data[Date],"&gt;="&amp;OFFSET(SalesCalc!$F$5,COUNTIF(SalesCalc!$E$6:$E$29,TRUE)-SalesCalc!$C$11+1,0),Data[Date],"&lt;"&amp;OFFSET(SalesCalc!$F$5,COUNTIF(SalesCalc!$E$6:$E$29,TRUE)+1,0)))</f>
        <v/>
      </c>
      <c r="H182" s="2" t="str">
        <f ca="1">IF($C182="","",SUMIFS(Data[Value],Data[Account],$C182,Data[KAM],H$2,Data[Date],"&gt;="&amp;OFFSET(SalesCalc!$F$5,COUNTIF(SalesCalc!$E$6:$E$29,TRUE)-SalesCalc!$C$11+1,0),Data[Date],"&lt;"&amp;OFFSET(SalesCalc!$F$5,COUNTIF(SalesCalc!$E$6:$E$29,TRUE)+1,0)))</f>
        <v/>
      </c>
      <c r="I182" s="2" t="str">
        <f ca="1">IF($C182="","",SUMIFS(Data[Value],Data[Account],$C182,Data[KAM],I$2,Data[Date],"&gt;="&amp;OFFSET(SalesCalc!$F$5,COUNTIF(SalesCalc!$E$6:$E$29,TRUE)-SalesCalc!$C$11+1,0),Data[Date],"&lt;"&amp;OFFSET(SalesCalc!$F$5,COUNTIF(SalesCalc!$E$6:$E$29,TRUE)+1,0)))</f>
        <v/>
      </c>
      <c r="J182" s="2" t="str">
        <f ca="1">IF($C182="","",SUMIFS(Data[Value],Data[Account],$C182,Data[KAM],J$2,Data[Date],"&gt;="&amp;OFFSET(SalesCalc!$F$5,COUNTIF(SalesCalc!$E$6:$E$29,TRUE)-SalesCalc!$C$11+1,0),Data[Date],"&lt;"&amp;OFFSET(SalesCalc!$F$5,COUNTIF(SalesCalc!$E$6:$E$29,TRUE)+1,0)))</f>
        <v/>
      </c>
      <c r="K182" s="2" t="str">
        <f ca="1">IF($C182="","",SUMIFS(Data[Value],Data[Account],$C182,Data[KAM],K$2,Data[Date],"&gt;="&amp;OFFSET(SalesCalc!$F$5,COUNTIF(SalesCalc!$E$6:$E$29,TRUE)-SalesCalc!$C$11+1,0),Data[Date],"&lt;"&amp;OFFSET(SalesCalc!$F$5,COUNTIF(SalesCalc!$E$6:$E$29,TRUE)+1,0)))</f>
        <v/>
      </c>
      <c r="L182" s="2" t="str">
        <f ca="1">IF($C182="","",SUMIFS(Data[Value],Data[Account],$C182,Data[KAM],L$2,Data[Date],"&gt;="&amp;OFFSET(SalesCalc!$F$5,COUNTIF(SalesCalc!$E$6:$E$29,TRUE)-SalesCalc!$C$11+1,0),Data[Date],"&lt;"&amp;OFFSET(SalesCalc!$F$5,COUNTIF(SalesCalc!$E$6:$E$29,TRUE)+1,0)))</f>
        <v/>
      </c>
    </row>
    <row r="183" spans="2:12" x14ac:dyDescent="0.25">
      <c r="B183" s="30">
        <f>OrdersByAcc!B185</f>
        <v>181</v>
      </c>
      <c r="C183" s="13" t="str">
        <f>OrdersByAcc!C185</f>
        <v/>
      </c>
      <c r="D183" s="14" t="str">
        <f>OrdersByAcc!D185</f>
        <v/>
      </c>
      <c r="E183" s="14" t="str" cm="1">
        <f t="array" ref="E183">IFERROR(INDEX(Data[KAM],MATCH(C183&amp;D183,INDEX(Data[Account]&amp;Data[Date],0),0)),"")</f>
        <v/>
      </c>
      <c r="G183" s="2" t="str">
        <f ca="1">IF($C183="","",SUMIFS(Data[Value],Data[Account],$C183,Data[Date],"&gt;="&amp;OFFSET(SalesCalc!$F$5,COUNTIF(SalesCalc!$E$6:$E$29,TRUE)-SalesCalc!$C$11+1,0),Data[Date],"&lt;"&amp;OFFSET(SalesCalc!$F$5,COUNTIF(SalesCalc!$E$6:$E$29,TRUE)+1,0)))</f>
        <v/>
      </c>
      <c r="H183" s="2" t="str">
        <f ca="1">IF($C183="","",SUMIFS(Data[Value],Data[Account],$C183,Data[KAM],H$2,Data[Date],"&gt;="&amp;OFFSET(SalesCalc!$F$5,COUNTIF(SalesCalc!$E$6:$E$29,TRUE)-SalesCalc!$C$11+1,0),Data[Date],"&lt;"&amp;OFFSET(SalesCalc!$F$5,COUNTIF(SalesCalc!$E$6:$E$29,TRUE)+1,0)))</f>
        <v/>
      </c>
      <c r="I183" s="2" t="str">
        <f ca="1">IF($C183="","",SUMIFS(Data[Value],Data[Account],$C183,Data[KAM],I$2,Data[Date],"&gt;="&amp;OFFSET(SalesCalc!$F$5,COUNTIF(SalesCalc!$E$6:$E$29,TRUE)-SalesCalc!$C$11+1,0),Data[Date],"&lt;"&amp;OFFSET(SalesCalc!$F$5,COUNTIF(SalesCalc!$E$6:$E$29,TRUE)+1,0)))</f>
        <v/>
      </c>
      <c r="J183" s="2" t="str">
        <f ca="1">IF($C183="","",SUMIFS(Data[Value],Data[Account],$C183,Data[KAM],J$2,Data[Date],"&gt;="&amp;OFFSET(SalesCalc!$F$5,COUNTIF(SalesCalc!$E$6:$E$29,TRUE)-SalesCalc!$C$11+1,0),Data[Date],"&lt;"&amp;OFFSET(SalesCalc!$F$5,COUNTIF(SalesCalc!$E$6:$E$29,TRUE)+1,0)))</f>
        <v/>
      </c>
      <c r="K183" s="2" t="str">
        <f ca="1">IF($C183="","",SUMIFS(Data[Value],Data[Account],$C183,Data[KAM],K$2,Data[Date],"&gt;="&amp;OFFSET(SalesCalc!$F$5,COUNTIF(SalesCalc!$E$6:$E$29,TRUE)-SalesCalc!$C$11+1,0),Data[Date],"&lt;"&amp;OFFSET(SalesCalc!$F$5,COUNTIF(SalesCalc!$E$6:$E$29,TRUE)+1,0)))</f>
        <v/>
      </c>
      <c r="L183" s="2" t="str">
        <f ca="1">IF($C183="","",SUMIFS(Data[Value],Data[Account],$C183,Data[KAM],L$2,Data[Date],"&gt;="&amp;OFFSET(SalesCalc!$F$5,COUNTIF(SalesCalc!$E$6:$E$29,TRUE)-SalesCalc!$C$11+1,0),Data[Date],"&lt;"&amp;OFFSET(SalesCalc!$F$5,COUNTIF(SalesCalc!$E$6:$E$29,TRUE)+1,0)))</f>
        <v/>
      </c>
    </row>
    <row r="184" spans="2:12" x14ac:dyDescent="0.25">
      <c r="B184" s="30">
        <f>OrdersByAcc!B186</f>
        <v>182</v>
      </c>
      <c r="C184" s="13" t="str">
        <f>OrdersByAcc!C186</f>
        <v/>
      </c>
      <c r="D184" s="14" t="str">
        <f>OrdersByAcc!D186</f>
        <v/>
      </c>
      <c r="E184" s="14" t="str" cm="1">
        <f t="array" ref="E184">IFERROR(INDEX(Data[KAM],MATCH(C184&amp;D184,INDEX(Data[Account]&amp;Data[Date],0),0)),"")</f>
        <v/>
      </c>
      <c r="G184" s="2" t="str">
        <f ca="1">IF($C184="","",SUMIFS(Data[Value],Data[Account],$C184,Data[Date],"&gt;="&amp;OFFSET(SalesCalc!$F$5,COUNTIF(SalesCalc!$E$6:$E$29,TRUE)-SalesCalc!$C$11+1,0),Data[Date],"&lt;"&amp;OFFSET(SalesCalc!$F$5,COUNTIF(SalesCalc!$E$6:$E$29,TRUE)+1,0)))</f>
        <v/>
      </c>
      <c r="H184" s="2" t="str">
        <f ca="1">IF($C184="","",SUMIFS(Data[Value],Data[Account],$C184,Data[KAM],H$2,Data[Date],"&gt;="&amp;OFFSET(SalesCalc!$F$5,COUNTIF(SalesCalc!$E$6:$E$29,TRUE)-SalesCalc!$C$11+1,0),Data[Date],"&lt;"&amp;OFFSET(SalesCalc!$F$5,COUNTIF(SalesCalc!$E$6:$E$29,TRUE)+1,0)))</f>
        <v/>
      </c>
      <c r="I184" s="2" t="str">
        <f ca="1">IF($C184="","",SUMIFS(Data[Value],Data[Account],$C184,Data[KAM],I$2,Data[Date],"&gt;="&amp;OFFSET(SalesCalc!$F$5,COUNTIF(SalesCalc!$E$6:$E$29,TRUE)-SalesCalc!$C$11+1,0),Data[Date],"&lt;"&amp;OFFSET(SalesCalc!$F$5,COUNTIF(SalesCalc!$E$6:$E$29,TRUE)+1,0)))</f>
        <v/>
      </c>
      <c r="J184" s="2" t="str">
        <f ca="1">IF($C184="","",SUMIFS(Data[Value],Data[Account],$C184,Data[KAM],J$2,Data[Date],"&gt;="&amp;OFFSET(SalesCalc!$F$5,COUNTIF(SalesCalc!$E$6:$E$29,TRUE)-SalesCalc!$C$11+1,0),Data[Date],"&lt;"&amp;OFFSET(SalesCalc!$F$5,COUNTIF(SalesCalc!$E$6:$E$29,TRUE)+1,0)))</f>
        <v/>
      </c>
      <c r="K184" s="2" t="str">
        <f ca="1">IF($C184="","",SUMIFS(Data[Value],Data[Account],$C184,Data[KAM],K$2,Data[Date],"&gt;="&amp;OFFSET(SalesCalc!$F$5,COUNTIF(SalesCalc!$E$6:$E$29,TRUE)-SalesCalc!$C$11+1,0),Data[Date],"&lt;"&amp;OFFSET(SalesCalc!$F$5,COUNTIF(SalesCalc!$E$6:$E$29,TRUE)+1,0)))</f>
        <v/>
      </c>
      <c r="L184" s="2" t="str">
        <f ca="1">IF($C184="","",SUMIFS(Data[Value],Data[Account],$C184,Data[KAM],L$2,Data[Date],"&gt;="&amp;OFFSET(SalesCalc!$F$5,COUNTIF(SalesCalc!$E$6:$E$29,TRUE)-SalesCalc!$C$11+1,0),Data[Date],"&lt;"&amp;OFFSET(SalesCalc!$F$5,COUNTIF(SalesCalc!$E$6:$E$29,TRUE)+1,0)))</f>
        <v/>
      </c>
    </row>
    <row r="185" spans="2:12" x14ac:dyDescent="0.25">
      <c r="B185" s="30">
        <f>OrdersByAcc!B187</f>
        <v>183</v>
      </c>
      <c r="C185" s="13" t="str">
        <f>OrdersByAcc!C187</f>
        <v/>
      </c>
      <c r="D185" s="14" t="str">
        <f>OrdersByAcc!D187</f>
        <v/>
      </c>
      <c r="E185" s="14" t="str" cm="1">
        <f t="array" ref="E185">IFERROR(INDEX(Data[KAM],MATCH(C185&amp;D185,INDEX(Data[Account]&amp;Data[Date],0),0)),"")</f>
        <v/>
      </c>
      <c r="G185" s="2" t="str">
        <f ca="1">IF($C185="","",SUMIFS(Data[Value],Data[Account],$C185,Data[Date],"&gt;="&amp;OFFSET(SalesCalc!$F$5,COUNTIF(SalesCalc!$E$6:$E$29,TRUE)-SalesCalc!$C$11+1,0),Data[Date],"&lt;"&amp;OFFSET(SalesCalc!$F$5,COUNTIF(SalesCalc!$E$6:$E$29,TRUE)+1,0)))</f>
        <v/>
      </c>
      <c r="H185" s="2" t="str">
        <f ca="1">IF($C185="","",SUMIFS(Data[Value],Data[Account],$C185,Data[KAM],H$2,Data[Date],"&gt;="&amp;OFFSET(SalesCalc!$F$5,COUNTIF(SalesCalc!$E$6:$E$29,TRUE)-SalesCalc!$C$11+1,0),Data[Date],"&lt;"&amp;OFFSET(SalesCalc!$F$5,COUNTIF(SalesCalc!$E$6:$E$29,TRUE)+1,0)))</f>
        <v/>
      </c>
      <c r="I185" s="2" t="str">
        <f ca="1">IF($C185="","",SUMIFS(Data[Value],Data[Account],$C185,Data[KAM],I$2,Data[Date],"&gt;="&amp;OFFSET(SalesCalc!$F$5,COUNTIF(SalesCalc!$E$6:$E$29,TRUE)-SalesCalc!$C$11+1,0),Data[Date],"&lt;"&amp;OFFSET(SalesCalc!$F$5,COUNTIF(SalesCalc!$E$6:$E$29,TRUE)+1,0)))</f>
        <v/>
      </c>
      <c r="J185" s="2" t="str">
        <f ca="1">IF($C185="","",SUMIFS(Data[Value],Data[Account],$C185,Data[KAM],J$2,Data[Date],"&gt;="&amp;OFFSET(SalesCalc!$F$5,COUNTIF(SalesCalc!$E$6:$E$29,TRUE)-SalesCalc!$C$11+1,0),Data[Date],"&lt;"&amp;OFFSET(SalesCalc!$F$5,COUNTIF(SalesCalc!$E$6:$E$29,TRUE)+1,0)))</f>
        <v/>
      </c>
      <c r="K185" s="2" t="str">
        <f ca="1">IF($C185="","",SUMIFS(Data[Value],Data[Account],$C185,Data[KAM],K$2,Data[Date],"&gt;="&amp;OFFSET(SalesCalc!$F$5,COUNTIF(SalesCalc!$E$6:$E$29,TRUE)-SalesCalc!$C$11+1,0),Data[Date],"&lt;"&amp;OFFSET(SalesCalc!$F$5,COUNTIF(SalesCalc!$E$6:$E$29,TRUE)+1,0)))</f>
        <v/>
      </c>
      <c r="L185" s="2" t="str">
        <f ca="1">IF($C185="","",SUMIFS(Data[Value],Data[Account],$C185,Data[KAM],L$2,Data[Date],"&gt;="&amp;OFFSET(SalesCalc!$F$5,COUNTIF(SalesCalc!$E$6:$E$29,TRUE)-SalesCalc!$C$11+1,0),Data[Date],"&lt;"&amp;OFFSET(SalesCalc!$F$5,COUNTIF(SalesCalc!$E$6:$E$29,TRUE)+1,0)))</f>
        <v/>
      </c>
    </row>
    <row r="186" spans="2:12" x14ac:dyDescent="0.25">
      <c r="B186" s="30">
        <f>OrdersByAcc!B188</f>
        <v>184</v>
      </c>
      <c r="C186" s="13" t="str">
        <f>OrdersByAcc!C188</f>
        <v/>
      </c>
      <c r="D186" s="14" t="str">
        <f>OrdersByAcc!D188</f>
        <v/>
      </c>
      <c r="E186" s="14" t="str" cm="1">
        <f t="array" ref="E186">IFERROR(INDEX(Data[KAM],MATCH(C186&amp;D186,INDEX(Data[Account]&amp;Data[Date],0),0)),"")</f>
        <v/>
      </c>
      <c r="G186" s="2" t="str">
        <f ca="1">IF($C186="","",SUMIFS(Data[Value],Data[Account],$C186,Data[Date],"&gt;="&amp;OFFSET(SalesCalc!$F$5,COUNTIF(SalesCalc!$E$6:$E$29,TRUE)-SalesCalc!$C$11+1,0),Data[Date],"&lt;"&amp;OFFSET(SalesCalc!$F$5,COUNTIF(SalesCalc!$E$6:$E$29,TRUE)+1,0)))</f>
        <v/>
      </c>
      <c r="H186" s="2" t="str">
        <f ca="1">IF($C186="","",SUMIFS(Data[Value],Data[Account],$C186,Data[KAM],H$2,Data[Date],"&gt;="&amp;OFFSET(SalesCalc!$F$5,COUNTIF(SalesCalc!$E$6:$E$29,TRUE)-SalesCalc!$C$11+1,0),Data[Date],"&lt;"&amp;OFFSET(SalesCalc!$F$5,COUNTIF(SalesCalc!$E$6:$E$29,TRUE)+1,0)))</f>
        <v/>
      </c>
      <c r="I186" s="2" t="str">
        <f ca="1">IF($C186="","",SUMIFS(Data[Value],Data[Account],$C186,Data[KAM],I$2,Data[Date],"&gt;="&amp;OFFSET(SalesCalc!$F$5,COUNTIF(SalesCalc!$E$6:$E$29,TRUE)-SalesCalc!$C$11+1,0),Data[Date],"&lt;"&amp;OFFSET(SalesCalc!$F$5,COUNTIF(SalesCalc!$E$6:$E$29,TRUE)+1,0)))</f>
        <v/>
      </c>
      <c r="J186" s="2" t="str">
        <f ca="1">IF($C186="","",SUMIFS(Data[Value],Data[Account],$C186,Data[KAM],J$2,Data[Date],"&gt;="&amp;OFFSET(SalesCalc!$F$5,COUNTIF(SalesCalc!$E$6:$E$29,TRUE)-SalesCalc!$C$11+1,0),Data[Date],"&lt;"&amp;OFFSET(SalesCalc!$F$5,COUNTIF(SalesCalc!$E$6:$E$29,TRUE)+1,0)))</f>
        <v/>
      </c>
      <c r="K186" s="2" t="str">
        <f ca="1">IF($C186="","",SUMIFS(Data[Value],Data[Account],$C186,Data[KAM],K$2,Data[Date],"&gt;="&amp;OFFSET(SalesCalc!$F$5,COUNTIF(SalesCalc!$E$6:$E$29,TRUE)-SalesCalc!$C$11+1,0),Data[Date],"&lt;"&amp;OFFSET(SalesCalc!$F$5,COUNTIF(SalesCalc!$E$6:$E$29,TRUE)+1,0)))</f>
        <v/>
      </c>
      <c r="L186" s="2" t="str">
        <f ca="1">IF($C186="","",SUMIFS(Data[Value],Data[Account],$C186,Data[KAM],L$2,Data[Date],"&gt;="&amp;OFFSET(SalesCalc!$F$5,COUNTIF(SalesCalc!$E$6:$E$29,TRUE)-SalesCalc!$C$11+1,0),Data[Date],"&lt;"&amp;OFFSET(SalesCalc!$F$5,COUNTIF(SalesCalc!$E$6:$E$29,TRUE)+1,0)))</f>
        <v/>
      </c>
    </row>
    <row r="187" spans="2:12" x14ac:dyDescent="0.25">
      <c r="B187" s="30">
        <f>OrdersByAcc!B189</f>
        <v>185</v>
      </c>
      <c r="C187" s="13" t="str">
        <f>OrdersByAcc!C189</f>
        <v/>
      </c>
      <c r="D187" s="14" t="str">
        <f>OrdersByAcc!D189</f>
        <v/>
      </c>
      <c r="E187" s="14" t="str" cm="1">
        <f t="array" ref="E187">IFERROR(INDEX(Data[KAM],MATCH(C187&amp;D187,INDEX(Data[Account]&amp;Data[Date],0),0)),"")</f>
        <v/>
      </c>
      <c r="G187" s="2" t="str">
        <f ca="1">IF($C187="","",SUMIFS(Data[Value],Data[Account],$C187,Data[Date],"&gt;="&amp;OFFSET(SalesCalc!$F$5,COUNTIF(SalesCalc!$E$6:$E$29,TRUE)-SalesCalc!$C$11+1,0),Data[Date],"&lt;"&amp;OFFSET(SalesCalc!$F$5,COUNTIF(SalesCalc!$E$6:$E$29,TRUE)+1,0)))</f>
        <v/>
      </c>
      <c r="H187" s="2" t="str">
        <f ca="1">IF($C187="","",SUMIFS(Data[Value],Data[Account],$C187,Data[KAM],H$2,Data[Date],"&gt;="&amp;OFFSET(SalesCalc!$F$5,COUNTIF(SalesCalc!$E$6:$E$29,TRUE)-SalesCalc!$C$11+1,0),Data[Date],"&lt;"&amp;OFFSET(SalesCalc!$F$5,COUNTIF(SalesCalc!$E$6:$E$29,TRUE)+1,0)))</f>
        <v/>
      </c>
      <c r="I187" s="2" t="str">
        <f ca="1">IF($C187="","",SUMIFS(Data[Value],Data[Account],$C187,Data[KAM],I$2,Data[Date],"&gt;="&amp;OFFSET(SalesCalc!$F$5,COUNTIF(SalesCalc!$E$6:$E$29,TRUE)-SalesCalc!$C$11+1,0),Data[Date],"&lt;"&amp;OFFSET(SalesCalc!$F$5,COUNTIF(SalesCalc!$E$6:$E$29,TRUE)+1,0)))</f>
        <v/>
      </c>
      <c r="J187" s="2" t="str">
        <f ca="1">IF($C187="","",SUMIFS(Data[Value],Data[Account],$C187,Data[KAM],J$2,Data[Date],"&gt;="&amp;OFFSET(SalesCalc!$F$5,COUNTIF(SalesCalc!$E$6:$E$29,TRUE)-SalesCalc!$C$11+1,0),Data[Date],"&lt;"&amp;OFFSET(SalesCalc!$F$5,COUNTIF(SalesCalc!$E$6:$E$29,TRUE)+1,0)))</f>
        <v/>
      </c>
      <c r="K187" s="2" t="str">
        <f ca="1">IF($C187="","",SUMIFS(Data[Value],Data[Account],$C187,Data[KAM],K$2,Data[Date],"&gt;="&amp;OFFSET(SalesCalc!$F$5,COUNTIF(SalesCalc!$E$6:$E$29,TRUE)-SalesCalc!$C$11+1,0),Data[Date],"&lt;"&amp;OFFSET(SalesCalc!$F$5,COUNTIF(SalesCalc!$E$6:$E$29,TRUE)+1,0)))</f>
        <v/>
      </c>
      <c r="L187" s="2" t="str">
        <f ca="1">IF($C187="","",SUMIFS(Data[Value],Data[Account],$C187,Data[KAM],L$2,Data[Date],"&gt;="&amp;OFFSET(SalesCalc!$F$5,COUNTIF(SalesCalc!$E$6:$E$29,TRUE)-SalesCalc!$C$11+1,0),Data[Date],"&lt;"&amp;OFFSET(SalesCalc!$F$5,COUNTIF(SalesCalc!$E$6:$E$29,TRUE)+1,0)))</f>
        <v/>
      </c>
    </row>
    <row r="188" spans="2:12" x14ac:dyDescent="0.25">
      <c r="B188" s="30">
        <f>OrdersByAcc!B190</f>
        <v>186</v>
      </c>
      <c r="C188" s="13" t="str">
        <f>OrdersByAcc!C190</f>
        <v/>
      </c>
      <c r="D188" s="14" t="str">
        <f>OrdersByAcc!D190</f>
        <v/>
      </c>
      <c r="E188" s="14" t="str" cm="1">
        <f t="array" ref="E188">IFERROR(INDEX(Data[KAM],MATCH(C188&amp;D188,INDEX(Data[Account]&amp;Data[Date],0),0)),"")</f>
        <v/>
      </c>
      <c r="G188" s="2" t="str">
        <f ca="1">IF($C188="","",SUMIFS(Data[Value],Data[Account],$C188,Data[Date],"&gt;="&amp;OFFSET(SalesCalc!$F$5,COUNTIF(SalesCalc!$E$6:$E$29,TRUE)-SalesCalc!$C$11+1,0),Data[Date],"&lt;"&amp;OFFSET(SalesCalc!$F$5,COUNTIF(SalesCalc!$E$6:$E$29,TRUE)+1,0)))</f>
        <v/>
      </c>
      <c r="H188" s="2" t="str">
        <f ca="1">IF($C188="","",SUMIFS(Data[Value],Data[Account],$C188,Data[KAM],H$2,Data[Date],"&gt;="&amp;OFFSET(SalesCalc!$F$5,COUNTIF(SalesCalc!$E$6:$E$29,TRUE)-SalesCalc!$C$11+1,0),Data[Date],"&lt;"&amp;OFFSET(SalesCalc!$F$5,COUNTIF(SalesCalc!$E$6:$E$29,TRUE)+1,0)))</f>
        <v/>
      </c>
      <c r="I188" s="2" t="str">
        <f ca="1">IF($C188="","",SUMIFS(Data[Value],Data[Account],$C188,Data[KAM],I$2,Data[Date],"&gt;="&amp;OFFSET(SalesCalc!$F$5,COUNTIF(SalesCalc!$E$6:$E$29,TRUE)-SalesCalc!$C$11+1,0),Data[Date],"&lt;"&amp;OFFSET(SalesCalc!$F$5,COUNTIF(SalesCalc!$E$6:$E$29,TRUE)+1,0)))</f>
        <v/>
      </c>
      <c r="J188" s="2" t="str">
        <f ca="1">IF($C188="","",SUMIFS(Data[Value],Data[Account],$C188,Data[KAM],J$2,Data[Date],"&gt;="&amp;OFFSET(SalesCalc!$F$5,COUNTIF(SalesCalc!$E$6:$E$29,TRUE)-SalesCalc!$C$11+1,0),Data[Date],"&lt;"&amp;OFFSET(SalesCalc!$F$5,COUNTIF(SalesCalc!$E$6:$E$29,TRUE)+1,0)))</f>
        <v/>
      </c>
      <c r="K188" s="2" t="str">
        <f ca="1">IF($C188="","",SUMIFS(Data[Value],Data[Account],$C188,Data[KAM],K$2,Data[Date],"&gt;="&amp;OFFSET(SalesCalc!$F$5,COUNTIF(SalesCalc!$E$6:$E$29,TRUE)-SalesCalc!$C$11+1,0),Data[Date],"&lt;"&amp;OFFSET(SalesCalc!$F$5,COUNTIF(SalesCalc!$E$6:$E$29,TRUE)+1,0)))</f>
        <v/>
      </c>
      <c r="L188" s="2" t="str">
        <f ca="1">IF($C188="","",SUMIFS(Data[Value],Data[Account],$C188,Data[KAM],L$2,Data[Date],"&gt;="&amp;OFFSET(SalesCalc!$F$5,COUNTIF(SalesCalc!$E$6:$E$29,TRUE)-SalesCalc!$C$11+1,0),Data[Date],"&lt;"&amp;OFFSET(SalesCalc!$F$5,COUNTIF(SalesCalc!$E$6:$E$29,TRUE)+1,0)))</f>
        <v/>
      </c>
    </row>
    <row r="189" spans="2:12" x14ac:dyDescent="0.25">
      <c r="B189" s="30">
        <f>OrdersByAcc!B191</f>
        <v>187</v>
      </c>
      <c r="C189" s="13" t="str">
        <f>OrdersByAcc!C191</f>
        <v/>
      </c>
      <c r="D189" s="14" t="str">
        <f>OrdersByAcc!D191</f>
        <v/>
      </c>
      <c r="E189" s="14" t="str" cm="1">
        <f t="array" ref="E189">IFERROR(INDEX(Data[KAM],MATCH(C189&amp;D189,INDEX(Data[Account]&amp;Data[Date],0),0)),"")</f>
        <v/>
      </c>
      <c r="G189" s="2" t="str">
        <f ca="1">IF($C189="","",SUMIFS(Data[Value],Data[Account],$C189,Data[Date],"&gt;="&amp;OFFSET(SalesCalc!$F$5,COUNTIF(SalesCalc!$E$6:$E$29,TRUE)-SalesCalc!$C$11+1,0),Data[Date],"&lt;"&amp;OFFSET(SalesCalc!$F$5,COUNTIF(SalesCalc!$E$6:$E$29,TRUE)+1,0)))</f>
        <v/>
      </c>
      <c r="H189" s="2" t="str">
        <f ca="1">IF($C189="","",SUMIFS(Data[Value],Data[Account],$C189,Data[KAM],H$2,Data[Date],"&gt;="&amp;OFFSET(SalesCalc!$F$5,COUNTIF(SalesCalc!$E$6:$E$29,TRUE)-SalesCalc!$C$11+1,0),Data[Date],"&lt;"&amp;OFFSET(SalesCalc!$F$5,COUNTIF(SalesCalc!$E$6:$E$29,TRUE)+1,0)))</f>
        <v/>
      </c>
      <c r="I189" s="2" t="str">
        <f ca="1">IF($C189="","",SUMIFS(Data[Value],Data[Account],$C189,Data[KAM],I$2,Data[Date],"&gt;="&amp;OFFSET(SalesCalc!$F$5,COUNTIF(SalesCalc!$E$6:$E$29,TRUE)-SalesCalc!$C$11+1,0),Data[Date],"&lt;"&amp;OFFSET(SalesCalc!$F$5,COUNTIF(SalesCalc!$E$6:$E$29,TRUE)+1,0)))</f>
        <v/>
      </c>
      <c r="J189" s="2" t="str">
        <f ca="1">IF($C189="","",SUMIFS(Data[Value],Data[Account],$C189,Data[KAM],J$2,Data[Date],"&gt;="&amp;OFFSET(SalesCalc!$F$5,COUNTIF(SalesCalc!$E$6:$E$29,TRUE)-SalesCalc!$C$11+1,0),Data[Date],"&lt;"&amp;OFFSET(SalesCalc!$F$5,COUNTIF(SalesCalc!$E$6:$E$29,TRUE)+1,0)))</f>
        <v/>
      </c>
      <c r="K189" s="2" t="str">
        <f ca="1">IF($C189="","",SUMIFS(Data[Value],Data[Account],$C189,Data[KAM],K$2,Data[Date],"&gt;="&amp;OFFSET(SalesCalc!$F$5,COUNTIF(SalesCalc!$E$6:$E$29,TRUE)-SalesCalc!$C$11+1,0),Data[Date],"&lt;"&amp;OFFSET(SalesCalc!$F$5,COUNTIF(SalesCalc!$E$6:$E$29,TRUE)+1,0)))</f>
        <v/>
      </c>
      <c r="L189" s="2" t="str">
        <f ca="1">IF($C189="","",SUMIFS(Data[Value],Data[Account],$C189,Data[KAM],L$2,Data[Date],"&gt;="&amp;OFFSET(SalesCalc!$F$5,COUNTIF(SalesCalc!$E$6:$E$29,TRUE)-SalesCalc!$C$11+1,0),Data[Date],"&lt;"&amp;OFFSET(SalesCalc!$F$5,COUNTIF(SalesCalc!$E$6:$E$29,TRUE)+1,0)))</f>
        <v/>
      </c>
    </row>
    <row r="190" spans="2:12" x14ac:dyDescent="0.25">
      <c r="B190" s="30">
        <f>OrdersByAcc!B192</f>
        <v>188</v>
      </c>
      <c r="C190" s="13" t="str">
        <f>OrdersByAcc!C192</f>
        <v/>
      </c>
      <c r="D190" s="14" t="str">
        <f>OrdersByAcc!D192</f>
        <v/>
      </c>
      <c r="E190" s="14" t="str" cm="1">
        <f t="array" ref="E190">IFERROR(INDEX(Data[KAM],MATCH(C190&amp;D190,INDEX(Data[Account]&amp;Data[Date],0),0)),"")</f>
        <v/>
      </c>
      <c r="G190" s="2" t="str">
        <f ca="1">IF($C190="","",SUMIFS(Data[Value],Data[Account],$C190,Data[Date],"&gt;="&amp;OFFSET(SalesCalc!$F$5,COUNTIF(SalesCalc!$E$6:$E$29,TRUE)-SalesCalc!$C$11+1,0),Data[Date],"&lt;"&amp;OFFSET(SalesCalc!$F$5,COUNTIF(SalesCalc!$E$6:$E$29,TRUE)+1,0)))</f>
        <v/>
      </c>
      <c r="H190" s="2" t="str">
        <f ca="1">IF($C190="","",SUMIFS(Data[Value],Data[Account],$C190,Data[KAM],H$2,Data[Date],"&gt;="&amp;OFFSET(SalesCalc!$F$5,COUNTIF(SalesCalc!$E$6:$E$29,TRUE)-SalesCalc!$C$11+1,0),Data[Date],"&lt;"&amp;OFFSET(SalesCalc!$F$5,COUNTIF(SalesCalc!$E$6:$E$29,TRUE)+1,0)))</f>
        <v/>
      </c>
      <c r="I190" s="2" t="str">
        <f ca="1">IF($C190="","",SUMIFS(Data[Value],Data[Account],$C190,Data[KAM],I$2,Data[Date],"&gt;="&amp;OFFSET(SalesCalc!$F$5,COUNTIF(SalesCalc!$E$6:$E$29,TRUE)-SalesCalc!$C$11+1,0),Data[Date],"&lt;"&amp;OFFSET(SalesCalc!$F$5,COUNTIF(SalesCalc!$E$6:$E$29,TRUE)+1,0)))</f>
        <v/>
      </c>
      <c r="J190" s="2" t="str">
        <f ca="1">IF($C190="","",SUMIFS(Data[Value],Data[Account],$C190,Data[KAM],J$2,Data[Date],"&gt;="&amp;OFFSET(SalesCalc!$F$5,COUNTIF(SalesCalc!$E$6:$E$29,TRUE)-SalesCalc!$C$11+1,0),Data[Date],"&lt;"&amp;OFFSET(SalesCalc!$F$5,COUNTIF(SalesCalc!$E$6:$E$29,TRUE)+1,0)))</f>
        <v/>
      </c>
      <c r="K190" s="2" t="str">
        <f ca="1">IF($C190="","",SUMIFS(Data[Value],Data[Account],$C190,Data[KAM],K$2,Data[Date],"&gt;="&amp;OFFSET(SalesCalc!$F$5,COUNTIF(SalesCalc!$E$6:$E$29,TRUE)-SalesCalc!$C$11+1,0),Data[Date],"&lt;"&amp;OFFSET(SalesCalc!$F$5,COUNTIF(SalesCalc!$E$6:$E$29,TRUE)+1,0)))</f>
        <v/>
      </c>
      <c r="L190" s="2" t="str">
        <f ca="1">IF($C190="","",SUMIFS(Data[Value],Data[Account],$C190,Data[KAM],L$2,Data[Date],"&gt;="&amp;OFFSET(SalesCalc!$F$5,COUNTIF(SalesCalc!$E$6:$E$29,TRUE)-SalesCalc!$C$11+1,0),Data[Date],"&lt;"&amp;OFFSET(SalesCalc!$F$5,COUNTIF(SalesCalc!$E$6:$E$29,TRUE)+1,0)))</f>
        <v/>
      </c>
    </row>
    <row r="191" spans="2:12" x14ac:dyDescent="0.25">
      <c r="B191" s="30">
        <f>OrdersByAcc!B193</f>
        <v>189</v>
      </c>
      <c r="C191" s="13" t="str">
        <f>OrdersByAcc!C193</f>
        <v/>
      </c>
      <c r="D191" s="14" t="str">
        <f>OrdersByAcc!D193</f>
        <v/>
      </c>
      <c r="E191" s="14" t="str" cm="1">
        <f t="array" ref="E191">IFERROR(INDEX(Data[KAM],MATCH(C191&amp;D191,INDEX(Data[Account]&amp;Data[Date],0),0)),"")</f>
        <v/>
      </c>
      <c r="G191" s="2" t="str">
        <f ca="1">IF($C191="","",SUMIFS(Data[Value],Data[Account],$C191,Data[Date],"&gt;="&amp;OFFSET(SalesCalc!$F$5,COUNTIF(SalesCalc!$E$6:$E$29,TRUE)-SalesCalc!$C$11+1,0),Data[Date],"&lt;"&amp;OFFSET(SalesCalc!$F$5,COUNTIF(SalesCalc!$E$6:$E$29,TRUE)+1,0)))</f>
        <v/>
      </c>
      <c r="H191" s="2" t="str">
        <f ca="1">IF($C191="","",SUMIFS(Data[Value],Data[Account],$C191,Data[KAM],H$2,Data[Date],"&gt;="&amp;OFFSET(SalesCalc!$F$5,COUNTIF(SalesCalc!$E$6:$E$29,TRUE)-SalesCalc!$C$11+1,0),Data[Date],"&lt;"&amp;OFFSET(SalesCalc!$F$5,COUNTIF(SalesCalc!$E$6:$E$29,TRUE)+1,0)))</f>
        <v/>
      </c>
      <c r="I191" s="2" t="str">
        <f ca="1">IF($C191="","",SUMIFS(Data[Value],Data[Account],$C191,Data[KAM],I$2,Data[Date],"&gt;="&amp;OFFSET(SalesCalc!$F$5,COUNTIF(SalesCalc!$E$6:$E$29,TRUE)-SalesCalc!$C$11+1,0),Data[Date],"&lt;"&amp;OFFSET(SalesCalc!$F$5,COUNTIF(SalesCalc!$E$6:$E$29,TRUE)+1,0)))</f>
        <v/>
      </c>
      <c r="J191" s="2" t="str">
        <f ca="1">IF($C191="","",SUMIFS(Data[Value],Data[Account],$C191,Data[KAM],J$2,Data[Date],"&gt;="&amp;OFFSET(SalesCalc!$F$5,COUNTIF(SalesCalc!$E$6:$E$29,TRUE)-SalesCalc!$C$11+1,0),Data[Date],"&lt;"&amp;OFFSET(SalesCalc!$F$5,COUNTIF(SalesCalc!$E$6:$E$29,TRUE)+1,0)))</f>
        <v/>
      </c>
      <c r="K191" s="2" t="str">
        <f ca="1">IF($C191="","",SUMIFS(Data[Value],Data[Account],$C191,Data[KAM],K$2,Data[Date],"&gt;="&amp;OFFSET(SalesCalc!$F$5,COUNTIF(SalesCalc!$E$6:$E$29,TRUE)-SalesCalc!$C$11+1,0),Data[Date],"&lt;"&amp;OFFSET(SalesCalc!$F$5,COUNTIF(SalesCalc!$E$6:$E$29,TRUE)+1,0)))</f>
        <v/>
      </c>
      <c r="L191" s="2" t="str">
        <f ca="1">IF($C191="","",SUMIFS(Data[Value],Data[Account],$C191,Data[KAM],L$2,Data[Date],"&gt;="&amp;OFFSET(SalesCalc!$F$5,COUNTIF(SalesCalc!$E$6:$E$29,TRUE)-SalesCalc!$C$11+1,0),Data[Date],"&lt;"&amp;OFFSET(SalesCalc!$F$5,COUNTIF(SalesCalc!$E$6:$E$29,TRUE)+1,0)))</f>
        <v/>
      </c>
    </row>
    <row r="192" spans="2:12" x14ac:dyDescent="0.25">
      <c r="B192" s="30">
        <f>OrdersByAcc!B194</f>
        <v>190</v>
      </c>
      <c r="C192" s="13" t="str">
        <f>OrdersByAcc!C194</f>
        <v/>
      </c>
      <c r="D192" s="14" t="str">
        <f>OrdersByAcc!D194</f>
        <v/>
      </c>
      <c r="E192" s="14" t="str" cm="1">
        <f t="array" ref="E192">IFERROR(INDEX(Data[KAM],MATCH(C192&amp;D192,INDEX(Data[Account]&amp;Data[Date],0),0)),"")</f>
        <v/>
      </c>
      <c r="G192" s="2" t="str">
        <f ca="1">IF($C192="","",SUMIFS(Data[Value],Data[Account],$C192,Data[Date],"&gt;="&amp;OFFSET(SalesCalc!$F$5,COUNTIF(SalesCalc!$E$6:$E$29,TRUE)-SalesCalc!$C$11+1,0),Data[Date],"&lt;"&amp;OFFSET(SalesCalc!$F$5,COUNTIF(SalesCalc!$E$6:$E$29,TRUE)+1,0)))</f>
        <v/>
      </c>
      <c r="H192" s="2" t="str">
        <f ca="1">IF($C192="","",SUMIFS(Data[Value],Data[Account],$C192,Data[KAM],H$2,Data[Date],"&gt;="&amp;OFFSET(SalesCalc!$F$5,COUNTIF(SalesCalc!$E$6:$E$29,TRUE)-SalesCalc!$C$11+1,0),Data[Date],"&lt;"&amp;OFFSET(SalesCalc!$F$5,COUNTIF(SalesCalc!$E$6:$E$29,TRUE)+1,0)))</f>
        <v/>
      </c>
      <c r="I192" s="2" t="str">
        <f ca="1">IF($C192="","",SUMIFS(Data[Value],Data[Account],$C192,Data[KAM],I$2,Data[Date],"&gt;="&amp;OFFSET(SalesCalc!$F$5,COUNTIF(SalesCalc!$E$6:$E$29,TRUE)-SalesCalc!$C$11+1,0),Data[Date],"&lt;"&amp;OFFSET(SalesCalc!$F$5,COUNTIF(SalesCalc!$E$6:$E$29,TRUE)+1,0)))</f>
        <v/>
      </c>
      <c r="J192" s="2" t="str">
        <f ca="1">IF($C192="","",SUMIFS(Data[Value],Data[Account],$C192,Data[KAM],J$2,Data[Date],"&gt;="&amp;OFFSET(SalesCalc!$F$5,COUNTIF(SalesCalc!$E$6:$E$29,TRUE)-SalesCalc!$C$11+1,0),Data[Date],"&lt;"&amp;OFFSET(SalesCalc!$F$5,COUNTIF(SalesCalc!$E$6:$E$29,TRUE)+1,0)))</f>
        <v/>
      </c>
      <c r="K192" s="2" t="str">
        <f ca="1">IF($C192="","",SUMIFS(Data[Value],Data[Account],$C192,Data[KAM],K$2,Data[Date],"&gt;="&amp;OFFSET(SalesCalc!$F$5,COUNTIF(SalesCalc!$E$6:$E$29,TRUE)-SalesCalc!$C$11+1,0),Data[Date],"&lt;"&amp;OFFSET(SalesCalc!$F$5,COUNTIF(SalesCalc!$E$6:$E$29,TRUE)+1,0)))</f>
        <v/>
      </c>
      <c r="L192" s="2" t="str">
        <f ca="1">IF($C192="","",SUMIFS(Data[Value],Data[Account],$C192,Data[KAM],L$2,Data[Date],"&gt;="&amp;OFFSET(SalesCalc!$F$5,COUNTIF(SalesCalc!$E$6:$E$29,TRUE)-SalesCalc!$C$11+1,0),Data[Date],"&lt;"&amp;OFFSET(SalesCalc!$F$5,COUNTIF(SalesCalc!$E$6:$E$29,TRUE)+1,0)))</f>
        <v/>
      </c>
    </row>
    <row r="193" spans="2:12" x14ac:dyDescent="0.25">
      <c r="B193" s="30">
        <f>OrdersByAcc!B195</f>
        <v>191</v>
      </c>
      <c r="C193" s="13" t="str">
        <f>OrdersByAcc!C195</f>
        <v/>
      </c>
      <c r="D193" s="14" t="str">
        <f>OrdersByAcc!D195</f>
        <v/>
      </c>
      <c r="E193" s="14" t="str" cm="1">
        <f t="array" ref="E193">IFERROR(INDEX(Data[KAM],MATCH(C193&amp;D193,INDEX(Data[Account]&amp;Data[Date],0),0)),"")</f>
        <v/>
      </c>
      <c r="G193" s="2" t="str">
        <f ca="1">IF($C193="","",SUMIFS(Data[Value],Data[Account],$C193,Data[Date],"&gt;="&amp;OFFSET(SalesCalc!$F$5,COUNTIF(SalesCalc!$E$6:$E$29,TRUE)-SalesCalc!$C$11+1,0),Data[Date],"&lt;"&amp;OFFSET(SalesCalc!$F$5,COUNTIF(SalesCalc!$E$6:$E$29,TRUE)+1,0)))</f>
        <v/>
      </c>
      <c r="H193" s="2" t="str">
        <f ca="1">IF($C193="","",SUMIFS(Data[Value],Data[Account],$C193,Data[KAM],H$2,Data[Date],"&gt;="&amp;OFFSET(SalesCalc!$F$5,COUNTIF(SalesCalc!$E$6:$E$29,TRUE)-SalesCalc!$C$11+1,0),Data[Date],"&lt;"&amp;OFFSET(SalesCalc!$F$5,COUNTIF(SalesCalc!$E$6:$E$29,TRUE)+1,0)))</f>
        <v/>
      </c>
      <c r="I193" s="2" t="str">
        <f ca="1">IF($C193="","",SUMIFS(Data[Value],Data[Account],$C193,Data[KAM],I$2,Data[Date],"&gt;="&amp;OFFSET(SalesCalc!$F$5,COUNTIF(SalesCalc!$E$6:$E$29,TRUE)-SalesCalc!$C$11+1,0),Data[Date],"&lt;"&amp;OFFSET(SalesCalc!$F$5,COUNTIF(SalesCalc!$E$6:$E$29,TRUE)+1,0)))</f>
        <v/>
      </c>
      <c r="J193" s="2" t="str">
        <f ca="1">IF($C193="","",SUMIFS(Data[Value],Data[Account],$C193,Data[KAM],J$2,Data[Date],"&gt;="&amp;OFFSET(SalesCalc!$F$5,COUNTIF(SalesCalc!$E$6:$E$29,TRUE)-SalesCalc!$C$11+1,0),Data[Date],"&lt;"&amp;OFFSET(SalesCalc!$F$5,COUNTIF(SalesCalc!$E$6:$E$29,TRUE)+1,0)))</f>
        <v/>
      </c>
      <c r="K193" s="2" t="str">
        <f ca="1">IF($C193="","",SUMIFS(Data[Value],Data[Account],$C193,Data[KAM],K$2,Data[Date],"&gt;="&amp;OFFSET(SalesCalc!$F$5,COUNTIF(SalesCalc!$E$6:$E$29,TRUE)-SalesCalc!$C$11+1,0),Data[Date],"&lt;"&amp;OFFSET(SalesCalc!$F$5,COUNTIF(SalesCalc!$E$6:$E$29,TRUE)+1,0)))</f>
        <v/>
      </c>
      <c r="L193" s="2" t="str">
        <f ca="1">IF($C193="","",SUMIFS(Data[Value],Data[Account],$C193,Data[KAM],L$2,Data[Date],"&gt;="&amp;OFFSET(SalesCalc!$F$5,COUNTIF(SalesCalc!$E$6:$E$29,TRUE)-SalesCalc!$C$11+1,0),Data[Date],"&lt;"&amp;OFFSET(SalesCalc!$F$5,COUNTIF(SalesCalc!$E$6:$E$29,TRUE)+1,0)))</f>
        <v/>
      </c>
    </row>
    <row r="194" spans="2:12" x14ac:dyDescent="0.25">
      <c r="B194" s="30">
        <f>OrdersByAcc!B196</f>
        <v>192</v>
      </c>
      <c r="C194" s="13" t="str">
        <f>OrdersByAcc!C196</f>
        <v/>
      </c>
      <c r="D194" s="14" t="str">
        <f>OrdersByAcc!D196</f>
        <v/>
      </c>
      <c r="E194" s="14" t="str" cm="1">
        <f t="array" ref="E194">IFERROR(INDEX(Data[KAM],MATCH(C194&amp;D194,INDEX(Data[Account]&amp;Data[Date],0),0)),"")</f>
        <v/>
      </c>
      <c r="G194" s="2" t="str">
        <f ca="1">IF($C194="","",SUMIFS(Data[Value],Data[Account],$C194,Data[Date],"&gt;="&amp;OFFSET(SalesCalc!$F$5,COUNTIF(SalesCalc!$E$6:$E$29,TRUE)-SalesCalc!$C$11+1,0),Data[Date],"&lt;"&amp;OFFSET(SalesCalc!$F$5,COUNTIF(SalesCalc!$E$6:$E$29,TRUE)+1,0)))</f>
        <v/>
      </c>
      <c r="H194" s="2" t="str">
        <f ca="1">IF($C194="","",SUMIFS(Data[Value],Data[Account],$C194,Data[KAM],H$2,Data[Date],"&gt;="&amp;OFFSET(SalesCalc!$F$5,COUNTIF(SalesCalc!$E$6:$E$29,TRUE)-SalesCalc!$C$11+1,0),Data[Date],"&lt;"&amp;OFFSET(SalesCalc!$F$5,COUNTIF(SalesCalc!$E$6:$E$29,TRUE)+1,0)))</f>
        <v/>
      </c>
      <c r="I194" s="2" t="str">
        <f ca="1">IF($C194="","",SUMIFS(Data[Value],Data[Account],$C194,Data[KAM],I$2,Data[Date],"&gt;="&amp;OFFSET(SalesCalc!$F$5,COUNTIF(SalesCalc!$E$6:$E$29,TRUE)-SalesCalc!$C$11+1,0),Data[Date],"&lt;"&amp;OFFSET(SalesCalc!$F$5,COUNTIF(SalesCalc!$E$6:$E$29,TRUE)+1,0)))</f>
        <v/>
      </c>
      <c r="J194" s="2" t="str">
        <f ca="1">IF($C194="","",SUMIFS(Data[Value],Data[Account],$C194,Data[KAM],J$2,Data[Date],"&gt;="&amp;OFFSET(SalesCalc!$F$5,COUNTIF(SalesCalc!$E$6:$E$29,TRUE)-SalesCalc!$C$11+1,0),Data[Date],"&lt;"&amp;OFFSET(SalesCalc!$F$5,COUNTIF(SalesCalc!$E$6:$E$29,TRUE)+1,0)))</f>
        <v/>
      </c>
      <c r="K194" s="2" t="str">
        <f ca="1">IF($C194="","",SUMIFS(Data[Value],Data[Account],$C194,Data[KAM],K$2,Data[Date],"&gt;="&amp;OFFSET(SalesCalc!$F$5,COUNTIF(SalesCalc!$E$6:$E$29,TRUE)-SalesCalc!$C$11+1,0),Data[Date],"&lt;"&amp;OFFSET(SalesCalc!$F$5,COUNTIF(SalesCalc!$E$6:$E$29,TRUE)+1,0)))</f>
        <v/>
      </c>
      <c r="L194" s="2" t="str">
        <f ca="1">IF($C194="","",SUMIFS(Data[Value],Data[Account],$C194,Data[KAM],L$2,Data[Date],"&gt;="&amp;OFFSET(SalesCalc!$F$5,COUNTIF(SalesCalc!$E$6:$E$29,TRUE)-SalesCalc!$C$11+1,0),Data[Date],"&lt;"&amp;OFFSET(SalesCalc!$F$5,COUNTIF(SalesCalc!$E$6:$E$29,TRUE)+1,0)))</f>
        <v/>
      </c>
    </row>
    <row r="195" spans="2:12" x14ac:dyDescent="0.25">
      <c r="B195" s="30">
        <f>OrdersByAcc!B197</f>
        <v>193</v>
      </c>
      <c r="C195" s="13" t="str">
        <f>OrdersByAcc!C197</f>
        <v/>
      </c>
      <c r="D195" s="14" t="str">
        <f>OrdersByAcc!D197</f>
        <v/>
      </c>
      <c r="E195" s="14" t="str" cm="1">
        <f t="array" ref="E195">IFERROR(INDEX(Data[KAM],MATCH(C195&amp;D195,INDEX(Data[Account]&amp;Data[Date],0),0)),"")</f>
        <v/>
      </c>
      <c r="G195" s="2" t="str">
        <f ca="1">IF($C195="","",SUMIFS(Data[Value],Data[Account],$C195,Data[Date],"&gt;="&amp;OFFSET(SalesCalc!$F$5,COUNTIF(SalesCalc!$E$6:$E$29,TRUE)-SalesCalc!$C$11+1,0),Data[Date],"&lt;"&amp;OFFSET(SalesCalc!$F$5,COUNTIF(SalesCalc!$E$6:$E$29,TRUE)+1,0)))</f>
        <v/>
      </c>
      <c r="H195" s="2" t="str">
        <f ca="1">IF($C195="","",SUMIFS(Data[Value],Data[Account],$C195,Data[KAM],H$2,Data[Date],"&gt;="&amp;OFFSET(SalesCalc!$F$5,COUNTIF(SalesCalc!$E$6:$E$29,TRUE)-SalesCalc!$C$11+1,0),Data[Date],"&lt;"&amp;OFFSET(SalesCalc!$F$5,COUNTIF(SalesCalc!$E$6:$E$29,TRUE)+1,0)))</f>
        <v/>
      </c>
      <c r="I195" s="2" t="str">
        <f ca="1">IF($C195="","",SUMIFS(Data[Value],Data[Account],$C195,Data[KAM],I$2,Data[Date],"&gt;="&amp;OFFSET(SalesCalc!$F$5,COUNTIF(SalesCalc!$E$6:$E$29,TRUE)-SalesCalc!$C$11+1,0),Data[Date],"&lt;"&amp;OFFSET(SalesCalc!$F$5,COUNTIF(SalesCalc!$E$6:$E$29,TRUE)+1,0)))</f>
        <v/>
      </c>
      <c r="J195" s="2" t="str">
        <f ca="1">IF($C195="","",SUMIFS(Data[Value],Data[Account],$C195,Data[KAM],J$2,Data[Date],"&gt;="&amp;OFFSET(SalesCalc!$F$5,COUNTIF(SalesCalc!$E$6:$E$29,TRUE)-SalesCalc!$C$11+1,0),Data[Date],"&lt;"&amp;OFFSET(SalesCalc!$F$5,COUNTIF(SalesCalc!$E$6:$E$29,TRUE)+1,0)))</f>
        <v/>
      </c>
      <c r="K195" s="2" t="str">
        <f ca="1">IF($C195="","",SUMIFS(Data[Value],Data[Account],$C195,Data[KAM],K$2,Data[Date],"&gt;="&amp;OFFSET(SalesCalc!$F$5,COUNTIF(SalesCalc!$E$6:$E$29,TRUE)-SalesCalc!$C$11+1,0),Data[Date],"&lt;"&amp;OFFSET(SalesCalc!$F$5,COUNTIF(SalesCalc!$E$6:$E$29,TRUE)+1,0)))</f>
        <v/>
      </c>
      <c r="L195" s="2" t="str">
        <f ca="1">IF($C195="","",SUMIFS(Data[Value],Data[Account],$C195,Data[KAM],L$2,Data[Date],"&gt;="&amp;OFFSET(SalesCalc!$F$5,COUNTIF(SalesCalc!$E$6:$E$29,TRUE)-SalesCalc!$C$11+1,0),Data[Date],"&lt;"&amp;OFFSET(SalesCalc!$F$5,COUNTIF(SalesCalc!$E$6:$E$29,TRUE)+1,0)))</f>
        <v/>
      </c>
    </row>
    <row r="196" spans="2:12" x14ac:dyDescent="0.25">
      <c r="B196" s="30">
        <f>OrdersByAcc!B198</f>
        <v>194</v>
      </c>
      <c r="C196" s="13" t="str">
        <f>OrdersByAcc!C198</f>
        <v/>
      </c>
      <c r="D196" s="14" t="str">
        <f>OrdersByAcc!D198</f>
        <v/>
      </c>
      <c r="E196" s="14" t="str" cm="1">
        <f t="array" ref="E196">IFERROR(INDEX(Data[KAM],MATCH(C196&amp;D196,INDEX(Data[Account]&amp;Data[Date],0),0)),"")</f>
        <v/>
      </c>
      <c r="G196" s="2" t="str">
        <f ca="1">IF($C196="","",SUMIFS(Data[Value],Data[Account],$C196,Data[Date],"&gt;="&amp;OFFSET(SalesCalc!$F$5,COUNTIF(SalesCalc!$E$6:$E$29,TRUE)-SalesCalc!$C$11+1,0),Data[Date],"&lt;"&amp;OFFSET(SalesCalc!$F$5,COUNTIF(SalesCalc!$E$6:$E$29,TRUE)+1,0)))</f>
        <v/>
      </c>
      <c r="H196" s="2" t="str">
        <f ca="1">IF($C196="","",SUMIFS(Data[Value],Data[Account],$C196,Data[KAM],H$2,Data[Date],"&gt;="&amp;OFFSET(SalesCalc!$F$5,COUNTIF(SalesCalc!$E$6:$E$29,TRUE)-SalesCalc!$C$11+1,0),Data[Date],"&lt;"&amp;OFFSET(SalesCalc!$F$5,COUNTIF(SalesCalc!$E$6:$E$29,TRUE)+1,0)))</f>
        <v/>
      </c>
      <c r="I196" s="2" t="str">
        <f ca="1">IF($C196="","",SUMIFS(Data[Value],Data[Account],$C196,Data[KAM],I$2,Data[Date],"&gt;="&amp;OFFSET(SalesCalc!$F$5,COUNTIF(SalesCalc!$E$6:$E$29,TRUE)-SalesCalc!$C$11+1,0),Data[Date],"&lt;"&amp;OFFSET(SalesCalc!$F$5,COUNTIF(SalesCalc!$E$6:$E$29,TRUE)+1,0)))</f>
        <v/>
      </c>
      <c r="J196" s="2" t="str">
        <f ca="1">IF($C196="","",SUMIFS(Data[Value],Data[Account],$C196,Data[KAM],J$2,Data[Date],"&gt;="&amp;OFFSET(SalesCalc!$F$5,COUNTIF(SalesCalc!$E$6:$E$29,TRUE)-SalesCalc!$C$11+1,0),Data[Date],"&lt;"&amp;OFFSET(SalesCalc!$F$5,COUNTIF(SalesCalc!$E$6:$E$29,TRUE)+1,0)))</f>
        <v/>
      </c>
      <c r="K196" s="2" t="str">
        <f ca="1">IF($C196="","",SUMIFS(Data[Value],Data[Account],$C196,Data[KAM],K$2,Data[Date],"&gt;="&amp;OFFSET(SalesCalc!$F$5,COUNTIF(SalesCalc!$E$6:$E$29,TRUE)-SalesCalc!$C$11+1,0),Data[Date],"&lt;"&amp;OFFSET(SalesCalc!$F$5,COUNTIF(SalesCalc!$E$6:$E$29,TRUE)+1,0)))</f>
        <v/>
      </c>
      <c r="L196" s="2" t="str">
        <f ca="1">IF($C196="","",SUMIFS(Data[Value],Data[Account],$C196,Data[KAM],L$2,Data[Date],"&gt;="&amp;OFFSET(SalesCalc!$F$5,COUNTIF(SalesCalc!$E$6:$E$29,TRUE)-SalesCalc!$C$11+1,0),Data[Date],"&lt;"&amp;OFFSET(SalesCalc!$F$5,COUNTIF(SalesCalc!$E$6:$E$29,TRUE)+1,0)))</f>
        <v/>
      </c>
    </row>
    <row r="197" spans="2:12" x14ac:dyDescent="0.25">
      <c r="B197" s="30">
        <f>OrdersByAcc!B199</f>
        <v>195</v>
      </c>
      <c r="C197" s="13" t="str">
        <f>OrdersByAcc!C199</f>
        <v/>
      </c>
      <c r="D197" s="14" t="str">
        <f>OrdersByAcc!D199</f>
        <v/>
      </c>
      <c r="E197" s="14" t="str" cm="1">
        <f t="array" ref="E197">IFERROR(INDEX(Data[KAM],MATCH(C197&amp;D197,INDEX(Data[Account]&amp;Data[Date],0),0)),"")</f>
        <v/>
      </c>
      <c r="G197" s="2" t="str">
        <f ca="1">IF($C197="","",SUMIFS(Data[Value],Data[Account],$C197,Data[Date],"&gt;="&amp;OFFSET(SalesCalc!$F$5,COUNTIF(SalesCalc!$E$6:$E$29,TRUE)-SalesCalc!$C$11+1,0),Data[Date],"&lt;"&amp;OFFSET(SalesCalc!$F$5,COUNTIF(SalesCalc!$E$6:$E$29,TRUE)+1,0)))</f>
        <v/>
      </c>
      <c r="H197" s="2" t="str">
        <f ca="1">IF($C197="","",SUMIFS(Data[Value],Data[Account],$C197,Data[KAM],H$2,Data[Date],"&gt;="&amp;OFFSET(SalesCalc!$F$5,COUNTIF(SalesCalc!$E$6:$E$29,TRUE)-SalesCalc!$C$11+1,0),Data[Date],"&lt;"&amp;OFFSET(SalesCalc!$F$5,COUNTIF(SalesCalc!$E$6:$E$29,TRUE)+1,0)))</f>
        <v/>
      </c>
      <c r="I197" s="2" t="str">
        <f ca="1">IF($C197="","",SUMIFS(Data[Value],Data[Account],$C197,Data[KAM],I$2,Data[Date],"&gt;="&amp;OFFSET(SalesCalc!$F$5,COUNTIF(SalesCalc!$E$6:$E$29,TRUE)-SalesCalc!$C$11+1,0),Data[Date],"&lt;"&amp;OFFSET(SalesCalc!$F$5,COUNTIF(SalesCalc!$E$6:$E$29,TRUE)+1,0)))</f>
        <v/>
      </c>
      <c r="J197" s="2" t="str">
        <f ca="1">IF($C197="","",SUMIFS(Data[Value],Data[Account],$C197,Data[KAM],J$2,Data[Date],"&gt;="&amp;OFFSET(SalesCalc!$F$5,COUNTIF(SalesCalc!$E$6:$E$29,TRUE)-SalesCalc!$C$11+1,0),Data[Date],"&lt;"&amp;OFFSET(SalesCalc!$F$5,COUNTIF(SalesCalc!$E$6:$E$29,TRUE)+1,0)))</f>
        <v/>
      </c>
      <c r="K197" s="2" t="str">
        <f ca="1">IF($C197="","",SUMIFS(Data[Value],Data[Account],$C197,Data[KAM],K$2,Data[Date],"&gt;="&amp;OFFSET(SalesCalc!$F$5,COUNTIF(SalesCalc!$E$6:$E$29,TRUE)-SalesCalc!$C$11+1,0),Data[Date],"&lt;"&amp;OFFSET(SalesCalc!$F$5,COUNTIF(SalesCalc!$E$6:$E$29,TRUE)+1,0)))</f>
        <v/>
      </c>
      <c r="L197" s="2" t="str">
        <f ca="1">IF($C197="","",SUMIFS(Data[Value],Data[Account],$C197,Data[KAM],L$2,Data[Date],"&gt;="&amp;OFFSET(SalesCalc!$F$5,COUNTIF(SalesCalc!$E$6:$E$29,TRUE)-SalesCalc!$C$11+1,0),Data[Date],"&lt;"&amp;OFFSET(SalesCalc!$F$5,COUNTIF(SalesCalc!$E$6:$E$29,TRUE)+1,0)))</f>
        <v/>
      </c>
    </row>
    <row r="198" spans="2:12" x14ac:dyDescent="0.25">
      <c r="B198" s="30">
        <f>OrdersByAcc!B200</f>
        <v>196</v>
      </c>
      <c r="C198" s="13" t="str">
        <f>OrdersByAcc!C200</f>
        <v/>
      </c>
      <c r="D198" s="14" t="str">
        <f>OrdersByAcc!D200</f>
        <v/>
      </c>
      <c r="E198" s="14" t="str" cm="1">
        <f t="array" ref="E198">IFERROR(INDEX(Data[KAM],MATCH(C198&amp;D198,INDEX(Data[Account]&amp;Data[Date],0),0)),"")</f>
        <v/>
      </c>
      <c r="G198" s="2" t="str">
        <f ca="1">IF($C198="","",SUMIFS(Data[Value],Data[Account],$C198,Data[Date],"&gt;="&amp;OFFSET(SalesCalc!$F$5,COUNTIF(SalesCalc!$E$6:$E$29,TRUE)-SalesCalc!$C$11+1,0),Data[Date],"&lt;"&amp;OFFSET(SalesCalc!$F$5,COUNTIF(SalesCalc!$E$6:$E$29,TRUE)+1,0)))</f>
        <v/>
      </c>
      <c r="H198" s="2" t="str">
        <f ca="1">IF($C198="","",SUMIFS(Data[Value],Data[Account],$C198,Data[KAM],H$2,Data[Date],"&gt;="&amp;OFFSET(SalesCalc!$F$5,COUNTIF(SalesCalc!$E$6:$E$29,TRUE)-SalesCalc!$C$11+1,0),Data[Date],"&lt;"&amp;OFFSET(SalesCalc!$F$5,COUNTIF(SalesCalc!$E$6:$E$29,TRUE)+1,0)))</f>
        <v/>
      </c>
      <c r="I198" s="2" t="str">
        <f ca="1">IF($C198="","",SUMIFS(Data[Value],Data[Account],$C198,Data[KAM],I$2,Data[Date],"&gt;="&amp;OFFSET(SalesCalc!$F$5,COUNTIF(SalesCalc!$E$6:$E$29,TRUE)-SalesCalc!$C$11+1,0),Data[Date],"&lt;"&amp;OFFSET(SalesCalc!$F$5,COUNTIF(SalesCalc!$E$6:$E$29,TRUE)+1,0)))</f>
        <v/>
      </c>
      <c r="J198" s="2" t="str">
        <f ca="1">IF($C198="","",SUMIFS(Data[Value],Data[Account],$C198,Data[KAM],J$2,Data[Date],"&gt;="&amp;OFFSET(SalesCalc!$F$5,COUNTIF(SalesCalc!$E$6:$E$29,TRUE)-SalesCalc!$C$11+1,0),Data[Date],"&lt;"&amp;OFFSET(SalesCalc!$F$5,COUNTIF(SalesCalc!$E$6:$E$29,TRUE)+1,0)))</f>
        <v/>
      </c>
      <c r="K198" s="2" t="str">
        <f ca="1">IF($C198="","",SUMIFS(Data[Value],Data[Account],$C198,Data[KAM],K$2,Data[Date],"&gt;="&amp;OFFSET(SalesCalc!$F$5,COUNTIF(SalesCalc!$E$6:$E$29,TRUE)-SalesCalc!$C$11+1,0),Data[Date],"&lt;"&amp;OFFSET(SalesCalc!$F$5,COUNTIF(SalesCalc!$E$6:$E$29,TRUE)+1,0)))</f>
        <v/>
      </c>
      <c r="L198" s="2" t="str">
        <f ca="1">IF($C198="","",SUMIFS(Data[Value],Data[Account],$C198,Data[KAM],L$2,Data[Date],"&gt;="&amp;OFFSET(SalesCalc!$F$5,COUNTIF(SalesCalc!$E$6:$E$29,TRUE)-SalesCalc!$C$11+1,0),Data[Date],"&lt;"&amp;OFFSET(SalesCalc!$F$5,COUNTIF(SalesCalc!$E$6:$E$29,TRUE)+1,0)))</f>
        <v/>
      </c>
    </row>
    <row r="199" spans="2:12" x14ac:dyDescent="0.25">
      <c r="B199" s="30">
        <f>OrdersByAcc!B201</f>
        <v>197</v>
      </c>
      <c r="C199" s="13" t="str">
        <f>OrdersByAcc!C201</f>
        <v/>
      </c>
      <c r="D199" s="14" t="str">
        <f>OrdersByAcc!D201</f>
        <v/>
      </c>
      <c r="E199" s="14" t="str" cm="1">
        <f t="array" ref="E199">IFERROR(INDEX(Data[KAM],MATCH(C199&amp;D199,INDEX(Data[Account]&amp;Data[Date],0),0)),"")</f>
        <v/>
      </c>
      <c r="G199" s="2" t="str">
        <f ca="1">IF($C199="","",SUMIFS(Data[Value],Data[Account],$C199,Data[Date],"&gt;="&amp;OFFSET(SalesCalc!$F$5,COUNTIF(SalesCalc!$E$6:$E$29,TRUE)-SalesCalc!$C$11+1,0),Data[Date],"&lt;"&amp;OFFSET(SalesCalc!$F$5,COUNTIF(SalesCalc!$E$6:$E$29,TRUE)+1,0)))</f>
        <v/>
      </c>
      <c r="H199" s="2" t="str">
        <f ca="1">IF($C199="","",SUMIFS(Data[Value],Data[Account],$C199,Data[KAM],H$2,Data[Date],"&gt;="&amp;OFFSET(SalesCalc!$F$5,COUNTIF(SalesCalc!$E$6:$E$29,TRUE)-SalesCalc!$C$11+1,0),Data[Date],"&lt;"&amp;OFFSET(SalesCalc!$F$5,COUNTIF(SalesCalc!$E$6:$E$29,TRUE)+1,0)))</f>
        <v/>
      </c>
      <c r="I199" s="2" t="str">
        <f ca="1">IF($C199="","",SUMIFS(Data[Value],Data[Account],$C199,Data[KAM],I$2,Data[Date],"&gt;="&amp;OFFSET(SalesCalc!$F$5,COUNTIF(SalesCalc!$E$6:$E$29,TRUE)-SalesCalc!$C$11+1,0),Data[Date],"&lt;"&amp;OFFSET(SalesCalc!$F$5,COUNTIF(SalesCalc!$E$6:$E$29,TRUE)+1,0)))</f>
        <v/>
      </c>
      <c r="J199" s="2" t="str">
        <f ca="1">IF($C199="","",SUMIFS(Data[Value],Data[Account],$C199,Data[KAM],J$2,Data[Date],"&gt;="&amp;OFFSET(SalesCalc!$F$5,COUNTIF(SalesCalc!$E$6:$E$29,TRUE)-SalesCalc!$C$11+1,0),Data[Date],"&lt;"&amp;OFFSET(SalesCalc!$F$5,COUNTIF(SalesCalc!$E$6:$E$29,TRUE)+1,0)))</f>
        <v/>
      </c>
      <c r="K199" s="2" t="str">
        <f ca="1">IF($C199="","",SUMIFS(Data[Value],Data[Account],$C199,Data[KAM],K$2,Data[Date],"&gt;="&amp;OFFSET(SalesCalc!$F$5,COUNTIF(SalesCalc!$E$6:$E$29,TRUE)-SalesCalc!$C$11+1,0),Data[Date],"&lt;"&amp;OFFSET(SalesCalc!$F$5,COUNTIF(SalesCalc!$E$6:$E$29,TRUE)+1,0)))</f>
        <v/>
      </c>
      <c r="L199" s="2" t="str">
        <f ca="1">IF($C199="","",SUMIFS(Data[Value],Data[Account],$C199,Data[KAM],L$2,Data[Date],"&gt;="&amp;OFFSET(SalesCalc!$F$5,COUNTIF(SalesCalc!$E$6:$E$29,TRUE)-SalesCalc!$C$11+1,0),Data[Date],"&lt;"&amp;OFFSET(SalesCalc!$F$5,COUNTIF(SalesCalc!$E$6:$E$29,TRUE)+1,0)))</f>
        <v/>
      </c>
    </row>
    <row r="200" spans="2:12" x14ac:dyDescent="0.25">
      <c r="B200" s="30">
        <f>OrdersByAcc!B202</f>
        <v>198</v>
      </c>
      <c r="C200" s="13" t="str">
        <f>OrdersByAcc!C202</f>
        <v/>
      </c>
      <c r="D200" s="14" t="str">
        <f>OrdersByAcc!D202</f>
        <v/>
      </c>
      <c r="E200" s="14" t="str" cm="1">
        <f t="array" ref="E200">IFERROR(INDEX(Data[KAM],MATCH(C200&amp;D200,INDEX(Data[Account]&amp;Data[Date],0),0)),"")</f>
        <v/>
      </c>
      <c r="G200" s="2" t="str">
        <f ca="1">IF($C200="","",SUMIFS(Data[Value],Data[Account],$C200,Data[Date],"&gt;="&amp;OFFSET(SalesCalc!$F$5,COUNTIF(SalesCalc!$E$6:$E$29,TRUE)-SalesCalc!$C$11+1,0),Data[Date],"&lt;"&amp;OFFSET(SalesCalc!$F$5,COUNTIF(SalesCalc!$E$6:$E$29,TRUE)+1,0)))</f>
        <v/>
      </c>
      <c r="H200" s="2" t="str">
        <f ca="1">IF($C200="","",SUMIFS(Data[Value],Data[Account],$C200,Data[KAM],H$2,Data[Date],"&gt;="&amp;OFFSET(SalesCalc!$F$5,COUNTIF(SalesCalc!$E$6:$E$29,TRUE)-SalesCalc!$C$11+1,0),Data[Date],"&lt;"&amp;OFFSET(SalesCalc!$F$5,COUNTIF(SalesCalc!$E$6:$E$29,TRUE)+1,0)))</f>
        <v/>
      </c>
      <c r="I200" s="2" t="str">
        <f ca="1">IF($C200="","",SUMIFS(Data[Value],Data[Account],$C200,Data[KAM],I$2,Data[Date],"&gt;="&amp;OFFSET(SalesCalc!$F$5,COUNTIF(SalesCalc!$E$6:$E$29,TRUE)-SalesCalc!$C$11+1,0),Data[Date],"&lt;"&amp;OFFSET(SalesCalc!$F$5,COUNTIF(SalesCalc!$E$6:$E$29,TRUE)+1,0)))</f>
        <v/>
      </c>
      <c r="J200" s="2" t="str">
        <f ca="1">IF($C200="","",SUMIFS(Data[Value],Data[Account],$C200,Data[KAM],J$2,Data[Date],"&gt;="&amp;OFFSET(SalesCalc!$F$5,COUNTIF(SalesCalc!$E$6:$E$29,TRUE)-SalesCalc!$C$11+1,0),Data[Date],"&lt;"&amp;OFFSET(SalesCalc!$F$5,COUNTIF(SalesCalc!$E$6:$E$29,TRUE)+1,0)))</f>
        <v/>
      </c>
      <c r="K200" s="2" t="str">
        <f ca="1">IF($C200="","",SUMIFS(Data[Value],Data[Account],$C200,Data[KAM],K$2,Data[Date],"&gt;="&amp;OFFSET(SalesCalc!$F$5,COUNTIF(SalesCalc!$E$6:$E$29,TRUE)-SalesCalc!$C$11+1,0),Data[Date],"&lt;"&amp;OFFSET(SalesCalc!$F$5,COUNTIF(SalesCalc!$E$6:$E$29,TRUE)+1,0)))</f>
        <v/>
      </c>
      <c r="L200" s="2" t="str">
        <f ca="1">IF($C200="","",SUMIFS(Data[Value],Data[Account],$C200,Data[KAM],L$2,Data[Date],"&gt;="&amp;OFFSET(SalesCalc!$F$5,COUNTIF(SalesCalc!$E$6:$E$29,TRUE)-SalesCalc!$C$11+1,0),Data[Date],"&lt;"&amp;OFFSET(SalesCalc!$F$5,COUNTIF(SalesCalc!$E$6:$E$29,TRUE)+1,0)))</f>
        <v/>
      </c>
    </row>
    <row r="201" spans="2:12" x14ac:dyDescent="0.25">
      <c r="B201" s="30">
        <f>OrdersByAcc!B203</f>
        <v>199</v>
      </c>
      <c r="C201" s="13" t="str">
        <f>OrdersByAcc!C203</f>
        <v/>
      </c>
      <c r="D201" s="14" t="str">
        <f>OrdersByAcc!D203</f>
        <v/>
      </c>
      <c r="E201" s="14" t="str" cm="1">
        <f t="array" ref="E201">IFERROR(INDEX(Data[KAM],MATCH(C201&amp;D201,INDEX(Data[Account]&amp;Data[Date],0),0)),"")</f>
        <v/>
      </c>
      <c r="G201" s="2" t="str">
        <f ca="1">IF($C201="","",SUMIFS(Data[Value],Data[Account],$C201,Data[Date],"&gt;="&amp;OFFSET(SalesCalc!$F$5,COUNTIF(SalesCalc!$E$6:$E$29,TRUE)-SalesCalc!$C$11+1,0),Data[Date],"&lt;"&amp;OFFSET(SalesCalc!$F$5,COUNTIF(SalesCalc!$E$6:$E$29,TRUE)+1,0)))</f>
        <v/>
      </c>
      <c r="H201" s="2" t="str">
        <f ca="1">IF($C201="","",SUMIFS(Data[Value],Data[Account],$C201,Data[KAM],H$2,Data[Date],"&gt;="&amp;OFFSET(SalesCalc!$F$5,COUNTIF(SalesCalc!$E$6:$E$29,TRUE)-SalesCalc!$C$11+1,0),Data[Date],"&lt;"&amp;OFFSET(SalesCalc!$F$5,COUNTIF(SalesCalc!$E$6:$E$29,TRUE)+1,0)))</f>
        <v/>
      </c>
      <c r="I201" s="2" t="str">
        <f ca="1">IF($C201="","",SUMIFS(Data[Value],Data[Account],$C201,Data[KAM],I$2,Data[Date],"&gt;="&amp;OFFSET(SalesCalc!$F$5,COUNTIF(SalesCalc!$E$6:$E$29,TRUE)-SalesCalc!$C$11+1,0),Data[Date],"&lt;"&amp;OFFSET(SalesCalc!$F$5,COUNTIF(SalesCalc!$E$6:$E$29,TRUE)+1,0)))</f>
        <v/>
      </c>
      <c r="J201" s="2" t="str">
        <f ca="1">IF($C201="","",SUMIFS(Data[Value],Data[Account],$C201,Data[KAM],J$2,Data[Date],"&gt;="&amp;OFFSET(SalesCalc!$F$5,COUNTIF(SalesCalc!$E$6:$E$29,TRUE)-SalesCalc!$C$11+1,0),Data[Date],"&lt;"&amp;OFFSET(SalesCalc!$F$5,COUNTIF(SalesCalc!$E$6:$E$29,TRUE)+1,0)))</f>
        <v/>
      </c>
      <c r="K201" s="2" t="str">
        <f ca="1">IF($C201="","",SUMIFS(Data[Value],Data[Account],$C201,Data[KAM],K$2,Data[Date],"&gt;="&amp;OFFSET(SalesCalc!$F$5,COUNTIF(SalesCalc!$E$6:$E$29,TRUE)-SalesCalc!$C$11+1,0),Data[Date],"&lt;"&amp;OFFSET(SalesCalc!$F$5,COUNTIF(SalesCalc!$E$6:$E$29,TRUE)+1,0)))</f>
        <v/>
      </c>
      <c r="L201" s="2" t="str">
        <f ca="1">IF($C201="","",SUMIFS(Data[Value],Data[Account],$C201,Data[KAM],L$2,Data[Date],"&gt;="&amp;OFFSET(SalesCalc!$F$5,COUNTIF(SalesCalc!$E$6:$E$29,TRUE)-SalesCalc!$C$11+1,0),Data[Date],"&lt;"&amp;OFFSET(SalesCalc!$F$5,COUNTIF(SalesCalc!$E$6:$E$29,TRUE)+1,0)))</f>
        <v/>
      </c>
    </row>
    <row r="202" spans="2:12" x14ac:dyDescent="0.25">
      <c r="B202" s="30">
        <f>OrdersByAcc!B204</f>
        <v>200</v>
      </c>
      <c r="C202" s="13" t="str">
        <f>OrdersByAcc!C204</f>
        <v/>
      </c>
      <c r="D202" s="14" t="str">
        <f>OrdersByAcc!D204</f>
        <v/>
      </c>
      <c r="E202" s="14" t="str" cm="1">
        <f t="array" ref="E202">IFERROR(INDEX(Data[KAM],MATCH(C202&amp;D202,INDEX(Data[Account]&amp;Data[Date],0),0)),"")</f>
        <v/>
      </c>
      <c r="G202" s="2" t="str">
        <f ca="1">IF($C202="","",SUMIFS(Data[Value],Data[Account],$C202,Data[Date],"&gt;="&amp;OFFSET(SalesCalc!$F$5,COUNTIF(SalesCalc!$E$6:$E$29,TRUE)-SalesCalc!$C$11+1,0),Data[Date],"&lt;"&amp;OFFSET(SalesCalc!$F$5,COUNTIF(SalesCalc!$E$6:$E$29,TRUE)+1,0)))</f>
        <v/>
      </c>
      <c r="H202" s="2" t="str">
        <f ca="1">IF($C202="","",SUMIFS(Data[Value],Data[Account],$C202,Data[KAM],H$2,Data[Date],"&gt;="&amp;OFFSET(SalesCalc!$F$5,COUNTIF(SalesCalc!$E$6:$E$29,TRUE)-SalesCalc!$C$11+1,0),Data[Date],"&lt;"&amp;OFFSET(SalesCalc!$F$5,COUNTIF(SalesCalc!$E$6:$E$29,TRUE)+1,0)))</f>
        <v/>
      </c>
      <c r="I202" s="2" t="str">
        <f ca="1">IF($C202="","",SUMIFS(Data[Value],Data[Account],$C202,Data[KAM],I$2,Data[Date],"&gt;="&amp;OFFSET(SalesCalc!$F$5,COUNTIF(SalesCalc!$E$6:$E$29,TRUE)-SalesCalc!$C$11+1,0),Data[Date],"&lt;"&amp;OFFSET(SalesCalc!$F$5,COUNTIF(SalesCalc!$E$6:$E$29,TRUE)+1,0)))</f>
        <v/>
      </c>
      <c r="J202" s="2" t="str">
        <f ca="1">IF($C202="","",SUMIFS(Data[Value],Data[Account],$C202,Data[KAM],J$2,Data[Date],"&gt;="&amp;OFFSET(SalesCalc!$F$5,COUNTIF(SalesCalc!$E$6:$E$29,TRUE)-SalesCalc!$C$11+1,0),Data[Date],"&lt;"&amp;OFFSET(SalesCalc!$F$5,COUNTIF(SalesCalc!$E$6:$E$29,TRUE)+1,0)))</f>
        <v/>
      </c>
      <c r="K202" s="2" t="str">
        <f ca="1">IF($C202="","",SUMIFS(Data[Value],Data[Account],$C202,Data[KAM],K$2,Data[Date],"&gt;="&amp;OFFSET(SalesCalc!$F$5,COUNTIF(SalesCalc!$E$6:$E$29,TRUE)-SalesCalc!$C$11+1,0),Data[Date],"&lt;"&amp;OFFSET(SalesCalc!$F$5,COUNTIF(SalesCalc!$E$6:$E$29,TRUE)+1,0)))</f>
        <v/>
      </c>
      <c r="L202" s="2" t="str">
        <f ca="1">IF($C202="","",SUMIFS(Data[Value],Data[Account],$C202,Data[KAM],L$2,Data[Date],"&gt;="&amp;OFFSET(SalesCalc!$F$5,COUNTIF(SalesCalc!$E$6:$E$29,TRUE)-SalesCalc!$C$11+1,0),Data[Date],"&lt;"&amp;OFFSET(SalesCalc!$F$5,COUNTIF(SalesCalc!$E$6:$E$29,TRUE)+1,0)))</f>
        <v/>
      </c>
    </row>
  </sheetData>
  <conditionalFormatting sqref="G1:L1">
    <cfRule type="cellIs" dxfId="4" priority="1" operator="equal">
      <formula>"Error"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18-BB8A-4C1B-84E6-ACB677C6B200}">
  <sheetPr>
    <tabColor theme="7" tint="0.39997558519241921"/>
  </sheetPr>
  <dimension ref="A1:D2561"/>
  <sheetViews>
    <sheetView showGridLines="0" workbookViewId="0">
      <selection activeCell="D5" sqref="D5"/>
    </sheetView>
  </sheetViews>
  <sheetFormatPr defaultRowHeight="15" x14ac:dyDescent="0.25"/>
  <cols>
    <col min="1" max="1" width="35" bestFit="1" customWidth="1"/>
    <col min="2" max="2" width="7.5703125" bestFit="1" customWidth="1"/>
    <col min="3" max="3" width="8.42578125" bestFit="1" customWidth="1"/>
    <col min="4" max="4" width="13.28515625" bestFit="1" customWidth="1"/>
  </cols>
  <sheetData>
    <row r="1" spans="1:4" x14ac:dyDescent="0.25">
      <c r="A1" t="s">
        <v>58</v>
      </c>
      <c r="B1" t="s">
        <v>13</v>
      </c>
      <c r="C1" t="s">
        <v>59</v>
      </c>
      <c r="D1" t="s">
        <v>60</v>
      </c>
    </row>
    <row r="2" spans="1:4" x14ac:dyDescent="0.25">
      <c r="A2" t="s">
        <v>61</v>
      </c>
      <c r="B2" t="s">
        <v>62</v>
      </c>
      <c r="C2" s="1">
        <v>44043</v>
      </c>
      <c r="D2" s="4">
        <v>20000</v>
      </c>
    </row>
    <row r="3" spans="1:4" x14ac:dyDescent="0.25">
      <c r="A3" t="s">
        <v>63</v>
      </c>
      <c r="B3" t="s">
        <v>62</v>
      </c>
      <c r="C3" s="1">
        <v>44043</v>
      </c>
      <c r="D3" s="4">
        <v>65089</v>
      </c>
    </row>
    <row r="4" spans="1:4" x14ac:dyDescent="0.25">
      <c r="A4" t="s">
        <v>64</v>
      </c>
      <c r="B4" t="s">
        <v>62</v>
      </c>
      <c r="C4" s="1">
        <v>44043</v>
      </c>
      <c r="D4" s="4">
        <v>61897</v>
      </c>
    </row>
    <row r="5" spans="1:4" x14ac:dyDescent="0.25">
      <c r="A5" t="s">
        <v>65</v>
      </c>
      <c r="B5" t="s">
        <v>62</v>
      </c>
      <c r="C5" s="1">
        <v>44043</v>
      </c>
      <c r="D5" s="4">
        <v>10000</v>
      </c>
    </row>
    <row r="6" spans="1:4" x14ac:dyDescent="0.25">
      <c r="A6" t="s">
        <v>66</v>
      </c>
      <c r="B6" t="s">
        <v>67</v>
      </c>
      <c r="C6" s="1">
        <v>44043</v>
      </c>
      <c r="D6" s="4">
        <v>11100</v>
      </c>
    </row>
    <row r="7" spans="1:4" x14ac:dyDescent="0.25">
      <c r="A7" t="s">
        <v>68</v>
      </c>
      <c r="B7" t="s">
        <v>62</v>
      </c>
      <c r="C7" s="1">
        <v>44043</v>
      </c>
      <c r="D7" s="4">
        <v>8801</v>
      </c>
    </row>
    <row r="8" spans="1:4" x14ac:dyDescent="0.25">
      <c r="A8" t="s">
        <v>69</v>
      </c>
      <c r="B8" t="s">
        <v>62</v>
      </c>
      <c r="C8" s="1">
        <v>44043</v>
      </c>
      <c r="D8" s="4">
        <v>82800</v>
      </c>
    </row>
    <row r="9" spans="1:4" x14ac:dyDescent="0.25">
      <c r="A9" t="s">
        <v>70</v>
      </c>
      <c r="B9" t="s">
        <v>62</v>
      </c>
      <c r="C9" s="1">
        <v>44044</v>
      </c>
      <c r="D9" s="4">
        <v>20000</v>
      </c>
    </row>
    <row r="10" spans="1:4" x14ac:dyDescent="0.25">
      <c r="A10" t="s">
        <v>71</v>
      </c>
      <c r="B10" t="s">
        <v>62</v>
      </c>
      <c r="C10" s="1">
        <v>44044</v>
      </c>
      <c r="D10" s="4">
        <v>5000</v>
      </c>
    </row>
    <row r="11" spans="1:4" x14ac:dyDescent="0.25">
      <c r="A11" t="s">
        <v>72</v>
      </c>
      <c r="B11" t="s">
        <v>73</v>
      </c>
      <c r="C11" s="1">
        <v>44044</v>
      </c>
      <c r="D11" s="4">
        <v>46400</v>
      </c>
    </row>
    <row r="12" spans="1:4" x14ac:dyDescent="0.25">
      <c r="A12" t="s">
        <v>74</v>
      </c>
      <c r="B12" t="s">
        <v>62</v>
      </c>
      <c r="C12" s="1">
        <v>44044</v>
      </c>
      <c r="D12" s="4">
        <v>26336</v>
      </c>
    </row>
    <row r="13" spans="1:4" x14ac:dyDescent="0.25">
      <c r="A13" t="s">
        <v>66</v>
      </c>
      <c r="B13" t="s">
        <v>67</v>
      </c>
      <c r="C13" s="1">
        <v>44044</v>
      </c>
      <c r="D13" s="4">
        <v>219975</v>
      </c>
    </row>
    <row r="14" spans="1:4" x14ac:dyDescent="0.25">
      <c r="A14" t="s">
        <v>69</v>
      </c>
      <c r="B14" t="s">
        <v>62</v>
      </c>
      <c r="C14" s="1">
        <v>44044</v>
      </c>
      <c r="D14" s="4">
        <v>56707</v>
      </c>
    </row>
    <row r="15" spans="1:4" x14ac:dyDescent="0.25">
      <c r="A15" t="s">
        <v>75</v>
      </c>
      <c r="B15" t="s">
        <v>62</v>
      </c>
      <c r="C15" s="1">
        <v>44044</v>
      </c>
      <c r="D15" s="4">
        <v>170000</v>
      </c>
    </row>
    <row r="16" spans="1:4" x14ac:dyDescent="0.25">
      <c r="A16" t="s">
        <v>76</v>
      </c>
      <c r="B16" t="s">
        <v>77</v>
      </c>
      <c r="C16" s="1">
        <v>44047</v>
      </c>
      <c r="D16" s="4">
        <v>61128.66</v>
      </c>
    </row>
    <row r="17" spans="1:4" x14ac:dyDescent="0.25">
      <c r="A17" t="s">
        <v>78</v>
      </c>
      <c r="B17" t="s">
        <v>62</v>
      </c>
      <c r="C17" s="1">
        <v>44047</v>
      </c>
      <c r="D17" s="4">
        <v>5000</v>
      </c>
    </row>
    <row r="18" spans="1:4" x14ac:dyDescent="0.25">
      <c r="A18" t="s">
        <v>79</v>
      </c>
      <c r="B18" t="s">
        <v>62</v>
      </c>
      <c r="C18" s="1">
        <v>44047</v>
      </c>
      <c r="D18" s="4">
        <v>5000</v>
      </c>
    </row>
    <row r="19" spans="1:4" x14ac:dyDescent="0.25">
      <c r="A19" t="s">
        <v>80</v>
      </c>
      <c r="B19" t="s">
        <v>62</v>
      </c>
      <c r="C19" s="1">
        <v>44047</v>
      </c>
      <c r="D19" s="4">
        <v>25000</v>
      </c>
    </row>
    <row r="20" spans="1:4" x14ac:dyDescent="0.25">
      <c r="A20" t="s">
        <v>81</v>
      </c>
      <c r="B20" t="s">
        <v>62</v>
      </c>
      <c r="C20" s="1">
        <v>44047</v>
      </c>
      <c r="D20" s="4">
        <v>170000</v>
      </c>
    </row>
    <row r="21" spans="1:4" x14ac:dyDescent="0.25">
      <c r="A21" t="s">
        <v>82</v>
      </c>
      <c r="B21" t="s">
        <v>62</v>
      </c>
      <c r="C21" s="1">
        <v>44047</v>
      </c>
      <c r="D21" s="4">
        <v>15000</v>
      </c>
    </row>
    <row r="22" spans="1:4" x14ac:dyDescent="0.25">
      <c r="A22" t="s">
        <v>83</v>
      </c>
      <c r="B22" t="s">
        <v>67</v>
      </c>
      <c r="C22" s="1">
        <v>44047</v>
      </c>
      <c r="D22" s="4">
        <v>222560</v>
      </c>
    </row>
    <row r="23" spans="1:4" x14ac:dyDescent="0.25">
      <c r="A23" t="s">
        <v>84</v>
      </c>
      <c r="B23" t="s">
        <v>62</v>
      </c>
      <c r="C23" s="1">
        <v>44048</v>
      </c>
      <c r="D23" s="4">
        <v>160000</v>
      </c>
    </row>
    <row r="24" spans="1:4" x14ac:dyDescent="0.25">
      <c r="A24" t="s">
        <v>85</v>
      </c>
      <c r="B24" t="s">
        <v>62</v>
      </c>
      <c r="C24" s="1">
        <v>44048</v>
      </c>
      <c r="D24" s="4">
        <v>20000</v>
      </c>
    </row>
    <row r="25" spans="1:4" x14ac:dyDescent="0.25">
      <c r="A25" t="s">
        <v>86</v>
      </c>
      <c r="B25" t="s">
        <v>67</v>
      </c>
      <c r="C25" s="1">
        <v>44048</v>
      </c>
      <c r="D25" s="4">
        <v>1250</v>
      </c>
    </row>
    <row r="26" spans="1:4" x14ac:dyDescent="0.25">
      <c r="A26" t="s">
        <v>87</v>
      </c>
      <c r="B26" t="s">
        <v>77</v>
      </c>
      <c r="C26" s="1">
        <v>44048</v>
      </c>
      <c r="D26" s="4">
        <v>24707</v>
      </c>
    </row>
    <row r="27" spans="1:4" x14ac:dyDescent="0.25">
      <c r="A27" t="s">
        <v>88</v>
      </c>
      <c r="B27" t="s">
        <v>62</v>
      </c>
      <c r="C27" s="1">
        <v>44048</v>
      </c>
      <c r="D27" s="4">
        <v>75087</v>
      </c>
    </row>
    <row r="28" spans="1:4" x14ac:dyDescent="0.25">
      <c r="A28" t="s">
        <v>89</v>
      </c>
      <c r="B28" t="s">
        <v>62</v>
      </c>
      <c r="C28" s="1">
        <v>44048</v>
      </c>
      <c r="D28" s="4">
        <v>24994</v>
      </c>
    </row>
    <row r="29" spans="1:4" x14ac:dyDescent="0.25">
      <c r="A29" t="s">
        <v>71</v>
      </c>
      <c r="B29" t="s">
        <v>62</v>
      </c>
      <c r="C29" s="1">
        <v>44048</v>
      </c>
      <c r="D29" s="4">
        <v>10000</v>
      </c>
    </row>
    <row r="30" spans="1:4" x14ac:dyDescent="0.25">
      <c r="A30" t="s">
        <v>90</v>
      </c>
      <c r="B30" t="s">
        <v>62</v>
      </c>
      <c r="C30" s="1">
        <v>44048</v>
      </c>
      <c r="D30" s="4">
        <v>6541</v>
      </c>
    </row>
    <row r="31" spans="1:4" x14ac:dyDescent="0.25">
      <c r="A31" t="s">
        <v>91</v>
      </c>
      <c r="B31" t="s">
        <v>62</v>
      </c>
      <c r="C31" s="1">
        <v>44049</v>
      </c>
      <c r="D31" s="4">
        <v>30000</v>
      </c>
    </row>
    <row r="32" spans="1:4" x14ac:dyDescent="0.25">
      <c r="A32" t="s">
        <v>92</v>
      </c>
      <c r="B32" t="s">
        <v>77</v>
      </c>
      <c r="C32" s="1">
        <v>44050</v>
      </c>
      <c r="D32" s="4">
        <v>13610.61</v>
      </c>
    </row>
    <row r="33" spans="1:4" x14ac:dyDescent="0.25">
      <c r="A33" t="s">
        <v>61</v>
      </c>
      <c r="B33" t="s">
        <v>62</v>
      </c>
      <c r="C33" s="1">
        <v>44050</v>
      </c>
      <c r="D33" s="4">
        <v>10000</v>
      </c>
    </row>
    <row r="34" spans="1:4" x14ac:dyDescent="0.25">
      <c r="A34" t="s">
        <v>86</v>
      </c>
      <c r="B34" t="s">
        <v>67</v>
      </c>
      <c r="C34" s="1">
        <v>44050</v>
      </c>
      <c r="D34" s="4">
        <v>500</v>
      </c>
    </row>
    <row r="35" spans="1:4" x14ac:dyDescent="0.25">
      <c r="A35" t="s">
        <v>81</v>
      </c>
      <c r="B35" t="s">
        <v>62</v>
      </c>
      <c r="C35" s="1">
        <v>44050</v>
      </c>
      <c r="D35" s="4">
        <v>15000</v>
      </c>
    </row>
    <row r="36" spans="1:4" x14ac:dyDescent="0.25">
      <c r="A36" t="s">
        <v>72</v>
      </c>
      <c r="B36" t="s">
        <v>73</v>
      </c>
      <c r="C36" s="1">
        <v>44050</v>
      </c>
      <c r="D36" s="4">
        <v>7300</v>
      </c>
    </row>
    <row r="37" spans="1:4" x14ac:dyDescent="0.25">
      <c r="A37" t="s">
        <v>93</v>
      </c>
      <c r="B37" t="s">
        <v>73</v>
      </c>
      <c r="C37" s="1">
        <v>44051</v>
      </c>
      <c r="D37" s="4">
        <v>145477</v>
      </c>
    </row>
    <row r="38" spans="1:4" x14ac:dyDescent="0.25">
      <c r="A38" t="s">
        <v>94</v>
      </c>
      <c r="B38" t="s">
        <v>62</v>
      </c>
      <c r="C38" s="1">
        <v>44051</v>
      </c>
      <c r="D38" s="4">
        <v>100000</v>
      </c>
    </row>
    <row r="39" spans="1:4" x14ac:dyDescent="0.25">
      <c r="A39" t="s">
        <v>95</v>
      </c>
      <c r="B39" t="s">
        <v>67</v>
      </c>
      <c r="C39" s="1">
        <v>44051</v>
      </c>
      <c r="D39" s="4">
        <v>1100</v>
      </c>
    </row>
    <row r="40" spans="1:4" x14ac:dyDescent="0.25">
      <c r="A40" t="s">
        <v>96</v>
      </c>
      <c r="B40" t="s">
        <v>62</v>
      </c>
      <c r="C40" s="1">
        <v>44051</v>
      </c>
      <c r="D40" s="4">
        <v>30000</v>
      </c>
    </row>
    <row r="41" spans="1:4" x14ac:dyDescent="0.25">
      <c r="A41" t="s">
        <v>72</v>
      </c>
      <c r="B41" t="s">
        <v>73</v>
      </c>
      <c r="C41" s="1">
        <v>44051</v>
      </c>
      <c r="D41" s="4">
        <v>4600</v>
      </c>
    </row>
    <row r="42" spans="1:4" x14ac:dyDescent="0.25">
      <c r="A42" t="s">
        <v>91</v>
      </c>
      <c r="B42" t="s">
        <v>62</v>
      </c>
      <c r="C42" s="1">
        <v>44051</v>
      </c>
      <c r="D42" s="4">
        <v>10000</v>
      </c>
    </row>
    <row r="43" spans="1:4" x14ac:dyDescent="0.25">
      <c r="A43" t="s">
        <v>97</v>
      </c>
      <c r="B43" t="s">
        <v>67</v>
      </c>
      <c r="C43" s="1">
        <v>44051</v>
      </c>
      <c r="D43" s="4">
        <v>10500</v>
      </c>
    </row>
    <row r="44" spans="1:4" x14ac:dyDescent="0.25">
      <c r="A44" t="s">
        <v>68</v>
      </c>
      <c r="B44" t="s">
        <v>62</v>
      </c>
      <c r="C44" s="1">
        <v>44051</v>
      </c>
      <c r="D44" s="4">
        <v>2000</v>
      </c>
    </row>
    <row r="45" spans="1:4" x14ac:dyDescent="0.25">
      <c r="A45" t="s">
        <v>69</v>
      </c>
      <c r="B45" t="s">
        <v>62</v>
      </c>
      <c r="C45" s="1">
        <v>44051</v>
      </c>
      <c r="D45" s="4">
        <v>12735</v>
      </c>
    </row>
    <row r="46" spans="1:4" x14ac:dyDescent="0.25">
      <c r="A46" t="s">
        <v>97</v>
      </c>
      <c r="B46" t="s">
        <v>67</v>
      </c>
      <c r="C46" s="1">
        <v>44052</v>
      </c>
      <c r="D46" s="4">
        <v>10500</v>
      </c>
    </row>
    <row r="47" spans="1:4" x14ac:dyDescent="0.25">
      <c r="A47" t="s">
        <v>98</v>
      </c>
      <c r="B47" t="s">
        <v>62</v>
      </c>
      <c r="C47" s="1">
        <v>44053</v>
      </c>
      <c r="D47" s="4">
        <v>126897</v>
      </c>
    </row>
    <row r="48" spans="1:4" x14ac:dyDescent="0.25">
      <c r="A48" t="s">
        <v>63</v>
      </c>
      <c r="B48" t="s">
        <v>62</v>
      </c>
      <c r="C48" s="1">
        <v>44054</v>
      </c>
      <c r="D48" s="4">
        <v>30000</v>
      </c>
    </row>
    <row r="49" spans="1:4" x14ac:dyDescent="0.25">
      <c r="A49" t="s">
        <v>86</v>
      </c>
      <c r="B49" t="s">
        <v>67</v>
      </c>
      <c r="C49" s="1">
        <v>44055</v>
      </c>
      <c r="D49" s="4">
        <v>500</v>
      </c>
    </row>
    <row r="50" spans="1:4" x14ac:dyDescent="0.25">
      <c r="A50" t="s">
        <v>76</v>
      </c>
      <c r="B50" t="s">
        <v>77</v>
      </c>
      <c r="C50" s="1">
        <v>44055</v>
      </c>
      <c r="D50" s="4">
        <v>750</v>
      </c>
    </row>
    <row r="51" spans="1:4" x14ac:dyDescent="0.25">
      <c r="A51" t="s">
        <v>99</v>
      </c>
      <c r="B51" t="s">
        <v>67</v>
      </c>
      <c r="C51" s="1">
        <v>44055</v>
      </c>
      <c r="D51" s="4">
        <v>74036</v>
      </c>
    </row>
    <row r="52" spans="1:4" x14ac:dyDescent="0.25">
      <c r="A52" t="s">
        <v>66</v>
      </c>
      <c r="B52" t="s">
        <v>67</v>
      </c>
      <c r="C52" s="1">
        <v>44055</v>
      </c>
      <c r="D52" s="4">
        <v>566560</v>
      </c>
    </row>
    <row r="53" spans="1:4" x14ac:dyDescent="0.25">
      <c r="A53" t="s">
        <v>69</v>
      </c>
      <c r="B53" t="s">
        <v>62</v>
      </c>
      <c r="C53" s="1">
        <v>44055</v>
      </c>
      <c r="D53" s="4">
        <v>56707</v>
      </c>
    </row>
    <row r="54" spans="1:4" x14ac:dyDescent="0.25">
      <c r="A54" t="s">
        <v>92</v>
      </c>
      <c r="B54" t="s">
        <v>77</v>
      </c>
      <c r="C54" s="1">
        <v>44056</v>
      </c>
      <c r="D54" s="4">
        <v>12710</v>
      </c>
    </row>
    <row r="55" spans="1:4" x14ac:dyDescent="0.25">
      <c r="A55" t="s">
        <v>100</v>
      </c>
      <c r="B55" t="s">
        <v>67</v>
      </c>
      <c r="C55" s="1">
        <v>44056</v>
      </c>
      <c r="D55" s="4">
        <v>25000</v>
      </c>
    </row>
    <row r="56" spans="1:4" x14ac:dyDescent="0.25">
      <c r="A56" t="s">
        <v>91</v>
      </c>
      <c r="B56" t="s">
        <v>62</v>
      </c>
      <c r="C56" s="1">
        <v>44056</v>
      </c>
      <c r="D56" s="4">
        <v>10000</v>
      </c>
    </row>
    <row r="57" spans="1:4" x14ac:dyDescent="0.25">
      <c r="A57" t="s">
        <v>66</v>
      </c>
      <c r="B57" t="s">
        <v>67</v>
      </c>
      <c r="C57" s="1">
        <v>44056</v>
      </c>
      <c r="D57" s="4">
        <v>33000</v>
      </c>
    </row>
    <row r="58" spans="1:4" x14ac:dyDescent="0.25">
      <c r="A58" t="s">
        <v>101</v>
      </c>
      <c r="B58" t="s">
        <v>67</v>
      </c>
      <c r="C58" s="1">
        <v>44056</v>
      </c>
      <c r="D58" s="4">
        <v>25000</v>
      </c>
    </row>
    <row r="59" spans="1:4" x14ac:dyDescent="0.25">
      <c r="A59" t="s">
        <v>90</v>
      </c>
      <c r="B59" t="s">
        <v>62</v>
      </c>
      <c r="C59" s="1">
        <v>44056</v>
      </c>
      <c r="D59" s="4">
        <v>24835</v>
      </c>
    </row>
    <row r="60" spans="1:4" x14ac:dyDescent="0.25">
      <c r="A60" t="s">
        <v>95</v>
      </c>
      <c r="B60" t="s">
        <v>67</v>
      </c>
      <c r="C60" s="1">
        <v>44058</v>
      </c>
      <c r="D60" s="4">
        <v>50000</v>
      </c>
    </row>
    <row r="61" spans="1:4" x14ac:dyDescent="0.25">
      <c r="A61" t="s">
        <v>102</v>
      </c>
      <c r="B61" t="s">
        <v>62</v>
      </c>
      <c r="C61" s="1">
        <v>44059</v>
      </c>
      <c r="D61" s="4">
        <v>8000</v>
      </c>
    </row>
    <row r="62" spans="1:4" x14ac:dyDescent="0.25">
      <c r="A62" t="s">
        <v>72</v>
      </c>
      <c r="B62" t="s">
        <v>73</v>
      </c>
      <c r="C62" s="1">
        <v>44061</v>
      </c>
      <c r="D62" s="4">
        <v>54500</v>
      </c>
    </row>
    <row r="63" spans="1:4" x14ac:dyDescent="0.25">
      <c r="A63" t="s">
        <v>93</v>
      </c>
      <c r="B63" t="s">
        <v>73</v>
      </c>
      <c r="C63" s="1">
        <v>44068</v>
      </c>
      <c r="D63" s="4">
        <v>3600</v>
      </c>
    </row>
    <row r="64" spans="1:4" x14ac:dyDescent="0.25">
      <c r="A64" t="s">
        <v>91</v>
      </c>
      <c r="B64" t="s">
        <v>62</v>
      </c>
      <c r="C64" s="1">
        <v>44069</v>
      </c>
      <c r="D64" s="4">
        <v>10000</v>
      </c>
    </row>
    <row r="65" spans="1:4" x14ac:dyDescent="0.25">
      <c r="A65" t="s">
        <v>103</v>
      </c>
      <c r="B65" t="s">
        <v>67</v>
      </c>
      <c r="C65" s="1">
        <v>44070</v>
      </c>
      <c r="D65" s="4">
        <v>15000</v>
      </c>
    </row>
    <row r="66" spans="1:4" x14ac:dyDescent="0.25">
      <c r="A66" t="s">
        <v>89</v>
      </c>
      <c r="B66" t="s">
        <v>62</v>
      </c>
      <c r="C66" s="1">
        <v>44070</v>
      </c>
      <c r="D66" s="4">
        <v>24948</v>
      </c>
    </row>
    <row r="67" spans="1:4" x14ac:dyDescent="0.25">
      <c r="A67" t="s">
        <v>71</v>
      </c>
      <c r="B67" t="s">
        <v>62</v>
      </c>
      <c r="C67" s="1">
        <v>44070</v>
      </c>
      <c r="D67" s="4">
        <v>120000</v>
      </c>
    </row>
    <row r="68" spans="1:4" x14ac:dyDescent="0.25">
      <c r="A68" t="s">
        <v>66</v>
      </c>
      <c r="B68" t="s">
        <v>67</v>
      </c>
      <c r="C68" s="1">
        <v>44070</v>
      </c>
      <c r="D68" s="4">
        <v>78757</v>
      </c>
    </row>
    <row r="69" spans="1:4" x14ac:dyDescent="0.25">
      <c r="A69" t="s">
        <v>69</v>
      </c>
      <c r="B69" t="s">
        <v>62</v>
      </c>
      <c r="C69" s="1">
        <v>44070</v>
      </c>
      <c r="D69" s="4">
        <v>146148</v>
      </c>
    </row>
    <row r="70" spans="1:4" x14ac:dyDescent="0.25">
      <c r="A70" t="s">
        <v>103</v>
      </c>
      <c r="B70" t="s">
        <v>67</v>
      </c>
      <c r="C70" s="1">
        <v>44071</v>
      </c>
      <c r="D70" s="4">
        <v>5000</v>
      </c>
    </row>
    <row r="71" spans="1:4" x14ac:dyDescent="0.25">
      <c r="A71" t="s">
        <v>65</v>
      </c>
      <c r="B71" t="s">
        <v>62</v>
      </c>
      <c r="C71" s="1">
        <v>44071</v>
      </c>
      <c r="D71" s="4">
        <v>13934</v>
      </c>
    </row>
    <row r="72" spans="1:4" x14ac:dyDescent="0.25">
      <c r="A72" t="s">
        <v>104</v>
      </c>
      <c r="B72" t="s">
        <v>62</v>
      </c>
      <c r="C72" s="1">
        <v>44071</v>
      </c>
      <c r="D72" s="4">
        <v>15000</v>
      </c>
    </row>
    <row r="73" spans="1:4" x14ac:dyDescent="0.25">
      <c r="A73" t="s">
        <v>90</v>
      </c>
      <c r="B73" t="s">
        <v>62</v>
      </c>
      <c r="C73" s="1">
        <v>44071</v>
      </c>
      <c r="D73" s="4">
        <v>3572</v>
      </c>
    </row>
    <row r="74" spans="1:4" x14ac:dyDescent="0.25">
      <c r="A74" t="s">
        <v>93</v>
      </c>
      <c r="B74" t="s">
        <v>73</v>
      </c>
      <c r="C74" s="1">
        <v>44072</v>
      </c>
      <c r="D74" s="4">
        <v>121786</v>
      </c>
    </row>
    <row r="75" spans="1:4" x14ac:dyDescent="0.25">
      <c r="A75" t="s">
        <v>71</v>
      </c>
      <c r="B75" t="s">
        <v>62</v>
      </c>
      <c r="C75" s="1">
        <v>44072</v>
      </c>
      <c r="D75" s="4">
        <v>14400</v>
      </c>
    </row>
    <row r="76" spans="1:4" x14ac:dyDescent="0.25">
      <c r="A76" t="s">
        <v>72</v>
      </c>
      <c r="B76" t="s">
        <v>73</v>
      </c>
      <c r="C76" s="1">
        <v>44072</v>
      </c>
      <c r="D76" s="4">
        <v>48400</v>
      </c>
    </row>
    <row r="77" spans="1:4" x14ac:dyDescent="0.25">
      <c r="A77" t="s">
        <v>105</v>
      </c>
      <c r="B77" t="s">
        <v>62</v>
      </c>
      <c r="C77" s="1">
        <v>44072</v>
      </c>
      <c r="D77" s="4">
        <v>63495</v>
      </c>
    </row>
    <row r="78" spans="1:4" x14ac:dyDescent="0.25">
      <c r="A78" t="s">
        <v>106</v>
      </c>
      <c r="B78" t="s">
        <v>62</v>
      </c>
      <c r="C78" s="1">
        <v>44074</v>
      </c>
      <c r="D78" s="4">
        <v>35000</v>
      </c>
    </row>
    <row r="79" spans="1:4" x14ac:dyDescent="0.25">
      <c r="A79" t="s">
        <v>107</v>
      </c>
      <c r="B79" t="s">
        <v>62</v>
      </c>
      <c r="C79" s="1">
        <v>44074</v>
      </c>
      <c r="D79" s="4">
        <v>25000</v>
      </c>
    </row>
    <row r="80" spans="1:4" x14ac:dyDescent="0.25">
      <c r="A80" t="s">
        <v>108</v>
      </c>
      <c r="B80" t="s">
        <v>73</v>
      </c>
      <c r="C80" s="1">
        <v>44074</v>
      </c>
      <c r="D80" s="4">
        <v>25373</v>
      </c>
    </row>
    <row r="81" spans="1:4" x14ac:dyDescent="0.25">
      <c r="A81" t="s">
        <v>109</v>
      </c>
      <c r="B81" t="s">
        <v>62</v>
      </c>
      <c r="C81" s="1">
        <v>44074</v>
      </c>
      <c r="D81" s="4">
        <v>29208</v>
      </c>
    </row>
    <row r="82" spans="1:4" x14ac:dyDescent="0.25">
      <c r="A82" t="s">
        <v>110</v>
      </c>
      <c r="B82" t="s">
        <v>62</v>
      </c>
      <c r="C82" s="1">
        <v>44074</v>
      </c>
      <c r="D82" s="4">
        <v>2542</v>
      </c>
    </row>
    <row r="83" spans="1:4" x14ac:dyDescent="0.25">
      <c r="A83" t="s">
        <v>82</v>
      </c>
      <c r="B83" t="s">
        <v>62</v>
      </c>
      <c r="C83" s="1">
        <v>44074</v>
      </c>
      <c r="D83" s="4">
        <v>17883</v>
      </c>
    </row>
    <row r="84" spans="1:4" x14ac:dyDescent="0.25">
      <c r="A84" t="s">
        <v>105</v>
      </c>
      <c r="B84" t="s">
        <v>62</v>
      </c>
      <c r="C84" s="1">
        <v>44074</v>
      </c>
      <c r="D84" s="4">
        <v>30295</v>
      </c>
    </row>
    <row r="85" spans="1:4" x14ac:dyDescent="0.25">
      <c r="A85" t="s">
        <v>106</v>
      </c>
      <c r="B85" t="s">
        <v>62</v>
      </c>
      <c r="C85" s="1">
        <v>44076</v>
      </c>
      <c r="D85" s="4">
        <v>5000</v>
      </c>
    </row>
    <row r="86" spans="1:4" x14ac:dyDescent="0.25">
      <c r="A86" t="s">
        <v>111</v>
      </c>
      <c r="B86" t="s">
        <v>62</v>
      </c>
      <c r="C86" s="1">
        <v>44076</v>
      </c>
      <c r="D86" s="4">
        <v>30000</v>
      </c>
    </row>
    <row r="87" spans="1:4" x14ac:dyDescent="0.25">
      <c r="A87" t="s">
        <v>76</v>
      </c>
      <c r="B87" t="s">
        <v>62</v>
      </c>
      <c r="C87" s="1">
        <v>44076</v>
      </c>
      <c r="D87" s="4">
        <v>67120</v>
      </c>
    </row>
    <row r="88" spans="1:4" x14ac:dyDescent="0.25">
      <c r="A88" t="s">
        <v>103</v>
      </c>
      <c r="B88" t="s">
        <v>67</v>
      </c>
      <c r="C88" s="1">
        <v>44076</v>
      </c>
      <c r="D88" s="4">
        <v>25000</v>
      </c>
    </row>
    <row r="89" spans="1:4" x14ac:dyDescent="0.25">
      <c r="A89" t="s">
        <v>112</v>
      </c>
      <c r="B89" t="s">
        <v>62</v>
      </c>
      <c r="C89" s="1">
        <v>44076</v>
      </c>
      <c r="D89" s="4">
        <v>15000</v>
      </c>
    </row>
    <row r="90" spans="1:4" x14ac:dyDescent="0.25">
      <c r="A90" t="s">
        <v>79</v>
      </c>
      <c r="B90" t="s">
        <v>62</v>
      </c>
      <c r="C90" s="1">
        <v>44076</v>
      </c>
      <c r="D90" s="4">
        <v>10681</v>
      </c>
    </row>
    <row r="91" spans="1:4" x14ac:dyDescent="0.25">
      <c r="A91" t="s">
        <v>99</v>
      </c>
      <c r="B91" t="s">
        <v>73</v>
      </c>
      <c r="C91" s="1">
        <v>44076</v>
      </c>
      <c r="D91" s="4">
        <v>4880</v>
      </c>
    </row>
    <row r="92" spans="1:4" x14ac:dyDescent="0.25">
      <c r="A92" t="s">
        <v>61</v>
      </c>
      <c r="B92" t="s">
        <v>62</v>
      </c>
      <c r="C92" s="1">
        <v>44077</v>
      </c>
      <c r="D92" s="4">
        <v>15000</v>
      </c>
    </row>
    <row r="93" spans="1:4" x14ac:dyDescent="0.25">
      <c r="A93" t="s">
        <v>65</v>
      </c>
      <c r="B93" t="s">
        <v>62</v>
      </c>
      <c r="C93" s="1">
        <v>44077</v>
      </c>
      <c r="D93" s="4">
        <v>7000</v>
      </c>
    </row>
    <row r="94" spans="1:4" x14ac:dyDescent="0.25">
      <c r="A94" t="s">
        <v>89</v>
      </c>
      <c r="B94" t="s">
        <v>62</v>
      </c>
      <c r="C94" s="1">
        <v>44077</v>
      </c>
      <c r="D94" s="4">
        <v>24980</v>
      </c>
    </row>
    <row r="95" spans="1:4" x14ac:dyDescent="0.25">
      <c r="A95" t="s">
        <v>80</v>
      </c>
      <c r="B95" t="s">
        <v>62</v>
      </c>
      <c r="C95" s="1">
        <v>44077</v>
      </c>
      <c r="D95" s="4">
        <v>43510</v>
      </c>
    </row>
    <row r="96" spans="1:4" x14ac:dyDescent="0.25">
      <c r="A96" t="s">
        <v>96</v>
      </c>
      <c r="B96" t="s">
        <v>62</v>
      </c>
      <c r="C96" s="1">
        <v>44077</v>
      </c>
      <c r="D96" s="4">
        <v>20000</v>
      </c>
    </row>
    <row r="97" spans="1:4" x14ac:dyDescent="0.25">
      <c r="A97" t="s">
        <v>113</v>
      </c>
      <c r="B97" t="s">
        <v>67</v>
      </c>
      <c r="C97" s="1">
        <v>44077</v>
      </c>
      <c r="D97" s="4">
        <v>160025</v>
      </c>
    </row>
    <row r="98" spans="1:4" x14ac:dyDescent="0.25">
      <c r="A98" t="s">
        <v>72</v>
      </c>
      <c r="B98" t="s">
        <v>73</v>
      </c>
      <c r="C98" s="1">
        <v>44077</v>
      </c>
      <c r="D98" s="4">
        <v>33000</v>
      </c>
    </row>
    <row r="99" spans="1:4" x14ac:dyDescent="0.25">
      <c r="A99" t="s">
        <v>69</v>
      </c>
      <c r="B99" t="s">
        <v>62</v>
      </c>
      <c r="C99" s="1">
        <v>44077</v>
      </c>
      <c r="D99" s="4">
        <v>68049</v>
      </c>
    </row>
    <row r="100" spans="1:4" x14ac:dyDescent="0.25">
      <c r="A100" t="s">
        <v>75</v>
      </c>
      <c r="B100" t="s">
        <v>62</v>
      </c>
      <c r="C100" s="1">
        <v>44077</v>
      </c>
      <c r="D100" s="4">
        <v>208050</v>
      </c>
    </row>
    <row r="101" spans="1:4" x14ac:dyDescent="0.25">
      <c r="A101" t="s">
        <v>114</v>
      </c>
      <c r="B101" t="s">
        <v>67</v>
      </c>
      <c r="C101" s="1">
        <v>44077</v>
      </c>
      <c r="D101" s="4">
        <v>30000</v>
      </c>
    </row>
    <row r="102" spans="1:4" x14ac:dyDescent="0.25">
      <c r="A102" t="s">
        <v>98</v>
      </c>
      <c r="B102" t="s">
        <v>62</v>
      </c>
      <c r="C102" s="1">
        <v>44078</v>
      </c>
      <c r="D102" s="4">
        <v>66089</v>
      </c>
    </row>
    <row r="103" spans="1:4" x14ac:dyDescent="0.25">
      <c r="A103" t="s">
        <v>81</v>
      </c>
      <c r="B103" t="s">
        <v>62</v>
      </c>
      <c r="C103" s="1">
        <v>44078</v>
      </c>
      <c r="D103" s="4">
        <v>90856</v>
      </c>
    </row>
    <row r="104" spans="1:4" x14ac:dyDescent="0.25">
      <c r="A104" t="s">
        <v>91</v>
      </c>
      <c r="B104" t="s">
        <v>62</v>
      </c>
      <c r="C104" s="1">
        <v>44078</v>
      </c>
      <c r="D104" s="4">
        <v>7000</v>
      </c>
    </row>
    <row r="105" spans="1:4" x14ac:dyDescent="0.25">
      <c r="A105" t="s">
        <v>69</v>
      </c>
      <c r="B105" t="s">
        <v>62</v>
      </c>
      <c r="C105" s="1">
        <v>44078</v>
      </c>
      <c r="D105" s="4">
        <v>8853</v>
      </c>
    </row>
    <row r="106" spans="1:4" x14ac:dyDescent="0.25">
      <c r="A106" t="s">
        <v>114</v>
      </c>
      <c r="B106" t="s">
        <v>67</v>
      </c>
      <c r="C106" s="1">
        <v>44078</v>
      </c>
      <c r="D106" s="4">
        <v>25000</v>
      </c>
    </row>
    <row r="107" spans="1:4" x14ac:dyDescent="0.25">
      <c r="A107" t="s">
        <v>86</v>
      </c>
      <c r="B107" t="s">
        <v>67</v>
      </c>
      <c r="C107" s="1">
        <v>44079</v>
      </c>
      <c r="D107" s="4">
        <v>32232.2</v>
      </c>
    </row>
    <row r="108" spans="1:4" x14ac:dyDescent="0.25">
      <c r="A108" t="s">
        <v>103</v>
      </c>
      <c r="B108" t="s">
        <v>67</v>
      </c>
      <c r="C108" s="1">
        <v>44079</v>
      </c>
      <c r="D108" s="4">
        <v>53500</v>
      </c>
    </row>
    <row r="109" spans="1:4" x14ac:dyDescent="0.25">
      <c r="A109" t="s">
        <v>78</v>
      </c>
      <c r="B109" t="s">
        <v>62</v>
      </c>
      <c r="C109" s="1">
        <v>44079</v>
      </c>
      <c r="D109" s="4">
        <v>10000</v>
      </c>
    </row>
    <row r="110" spans="1:4" x14ac:dyDescent="0.25">
      <c r="A110" t="s">
        <v>115</v>
      </c>
      <c r="B110" t="s">
        <v>62</v>
      </c>
      <c r="C110" s="1">
        <v>44079</v>
      </c>
      <c r="D110" s="4">
        <v>25611</v>
      </c>
    </row>
    <row r="111" spans="1:4" x14ac:dyDescent="0.25">
      <c r="A111" t="s">
        <v>72</v>
      </c>
      <c r="B111" t="s">
        <v>73</v>
      </c>
      <c r="C111" s="1">
        <v>44079</v>
      </c>
      <c r="D111" s="4">
        <v>101000</v>
      </c>
    </row>
    <row r="112" spans="1:4" x14ac:dyDescent="0.25">
      <c r="A112" t="s">
        <v>97</v>
      </c>
      <c r="B112" t="s">
        <v>67</v>
      </c>
      <c r="C112" s="1">
        <v>44081</v>
      </c>
      <c r="D112" s="4">
        <v>1888</v>
      </c>
    </row>
    <row r="113" spans="1:4" x14ac:dyDescent="0.25">
      <c r="A113" t="s">
        <v>64</v>
      </c>
      <c r="B113" t="s">
        <v>62</v>
      </c>
      <c r="C113" s="1">
        <v>44082</v>
      </c>
      <c r="D113" s="4">
        <v>39389</v>
      </c>
    </row>
    <row r="114" spans="1:4" x14ac:dyDescent="0.25">
      <c r="A114" t="s">
        <v>87</v>
      </c>
      <c r="B114" t="s">
        <v>67</v>
      </c>
      <c r="C114" s="1">
        <v>44082</v>
      </c>
      <c r="D114" s="4">
        <v>22739</v>
      </c>
    </row>
    <row r="115" spans="1:4" x14ac:dyDescent="0.25">
      <c r="A115" t="s">
        <v>65</v>
      </c>
      <c r="B115" t="s">
        <v>62</v>
      </c>
      <c r="C115" s="1">
        <v>44082</v>
      </c>
      <c r="D115" s="4">
        <v>5000</v>
      </c>
    </row>
    <row r="116" spans="1:4" x14ac:dyDescent="0.25">
      <c r="A116" t="s">
        <v>99</v>
      </c>
      <c r="B116" t="s">
        <v>73</v>
      </c>
      <c r="C116" s="1">
        <v>44082</v>
      </c>
      <c r="D116" s="4">
        <v>72350</v>
      </c>
    </row>
    <row r="117" spans="1:4" x14ac:dyDescent="0.25">
      <c r="A117" t="s">
        <v>90</v>
      </c>
      <c r="B117" t="s">
        <v>62</v>
      </c>
      <c r="C117" s="1">
        <v>44082</v>
      </c>
      <c r="D117" s="4">
        <v>5250</v>
      </c>
    </row>
    <row r="118" spans="1:4" x14ac:dyDescent="0.25">
      <c r="A118" t="s">
        <v>85</v>
      </c>
      <c r="B118" t="s">
        <v>62</v>
      </c>
      <c r="C118" s="1">
        <v>44083</v>
      </c>
      <c r="D118" s="4">
        <v>34559</v>
      </c>
    </row>
    <row r="119" spans="1:4" x14ac:dyDescent="0.25">
      <c r="A119" t="s">
        <v>81</v>
      </c>
      <c r="B119" t="s">
        <v>62</v>
      </c>
      <c r="C119" s="1">
        <v>44083</v>
      </c>
      <c r="D119" s="4">
        <v>36429</v>
      </c>
    </row>
    <row r="120" spans="1:4" x14ac:dyDescent="0.25">
      <c r="A120" t="s">
        <v>74</v>
      </c>
      <c r="B120" t="s">
        <v>62</v>
      </c>
      <c r="C120" s="1">
        <v>44083</v>
      </c>
      <c r="D120" s="4">
        <v>30241</v>
      </c>
    </row>
    <row r="121" spans="1:4" x14ac:dyDescent="0.25">
      <c r="A121" t="s">
        <v>97</v>
      </c>
      <c r="B121" t="s">
        <v>67</v>
      </c>
      <c r="C121" s="1">
        <v>44083</v>
      </c>
      <c r="D121" s="4">
        <v>10500</v>
      </c>
    </row>
    <row r="122" spans="1:4" x14ac:dyDescent="0.25">
      <c r="A122" t="s">
        <v>94</v>
      </c>
      <c r="B122" t="s">
        <v>62</v>
      </c>
      <c r="C122" s="1">
        <v>44084</v>
      </c>
      <c r="D122" s="4">
        <v>135335</v>
      </c>
    </row>
    <row r="123" spans="1:4" x14ac:dyDescent="0.25">
      <c r="A123" t="s">
        <v>116</v>
      </c>
      <c r="B123" t="s">
        <v>62</v>
      </c>
      <c r="C123" s="1">
        <v>44085</v>
      </c>
      <c r="D123" s="4">
        <v>30000</v>
      </c>
    </row>
    <row r="124" spans="1:4" x14ac:dyDescent="0.25">
      <c r="A124" t="s">
        <v>117</v>
      </c>
      <c r="B124" t="s">
        <v>62</v>
      </c>
      <c r="C124" s="1">
        <v>44085</v>
      </c>
      <c r="D124" s="4">
        <v>30000</v>
      </c>
    </row>
    <row r="125" spans="1:4" x14ac:dyDescent="0.25">
      <c r="A125" t="s">
        <v>65</v>
      </c>
      <c r="B125" t="s">
        <v>62</v>
      </c>
      <c r="C125" s="1">
        <v>44085</v>
      </c>
      <c r="D125" s="4">
        <v>5000</v>
      </c>
    </row>
    <row r="126" spans="1:4" x14ac:dyDescent="0.25">
      <c r="A126" t="s">
        <v>118</v>
      </c>
      <c r="B126" t="s">
        <v>62</v>
      </c>
      <c r="C126" s="1">
        <v>44085</v>
      </c>
      <c r="D126" s="4">
        <v>29841</v>
      </c>
    </row>
    <row r="127" spans="1:4" x14ac:dyDescent="0.25">
      <c r="A127" t="s">
        <v>83</v>
      </c>
      <c r="B127" t="s">
        <v>67</v>
      </c>
      <c r="C127" s="1">
        <v>44085</v>
      </c>
      <c r="D127" s="4">
        <v>10125</v>
      </c>
    </row>
    <row r="128" spans="1:4" x14ac:dyDescent="0.25">
      <c r="A128" t="s">
        <v>66</v>
      </c>
      <c r="B128" t="s">
        <v>67</v>
      </c>
      <c r="C128" s="1">
        <v>44085</v>
      </c>
      <c r="D128" s="4">
        <v>132934.20000000001</v>
      </c>
    </row>
    <row r="129" spans="1:4" x14ac:dyDescent="0.25">
      <c r="A129" t="s">
        <v>90</v>
      </c>
      <c r="B129" t="s">
        <v>62</v>
      </c>
      <c r="C129" s="1">
        <v>44085</v>
      </c>
      <c r="D129" s="4">
        <v>7751</v>
      </c>
    </row>
    <row r="130" spans="1:4" x14ac:dyDescent="0.25">
      <c r="A130" t="s">
        <v>117</v>
      </c>
      <c r="B130" t="s">
        <v>62</v>
      </c>
      <c r="C130" s="1">
        <v>44086</v>
      </c>
      <c r="D130" s="4">
        <v>0</v>
      </c>
    </row>
    <row r="131" spans="1:4" x14ac:dyDescent="0.25">
      <c r="A131" t="s">
        <v>63</v>
      </c>
      <c r="B131" t="s">
        <v>62</v>
      </c>
      <c r="C131" s="1">
        <v>44086</v>
      </c>
      <c r="D131" s="4">
        <v>63198</v>
      </c>
    </row>
    <row r="132" spans="1:4" x14ac:dyDescent="0.25">
      <c r="A132" t="s">
        <v>64</v>
      </c>
      <c r="B132" t="s">
        <v>62</v>
      </c>
      <c r="C132" s="1">
        <v>44086</v>
      </c>
      <c r="D132" s="4">
        <v>22484</v>
      </c>
    </row>
    <row r="133" spans="1:4" x14ac:dyDescent="0.25">
      <c r="A133" t="s">
        <v>89</v>
      </c>
      <c r="B133" t="s">
        <v>62</v>
      </c>
      <c r="C133" s="1">
        <v>44086</v>
      </c>
      <c r="D133" s="4">
        <v>23217</v>
      </c>
    </row>
    <row r="134" spans="1:4" x14ac:dyDescent="0.25">
      <c r="A134" t="s">
        <v>119</v>
      </c>
      <c r="B134" t="s">
        <v>62</v>
      </c>
      <c r="C134" s="1">
        <v>44086</v>
      </c>
      <c r="D134" s="4">
        <v>8000</v>
      </c>
    </row>
    <row r="135" spans="1:4" x14ac:dyDescent="0.25">
      <c r="A135" t="s">
        <v>97</v>
      </c>
      <c r="B135" t="s">
        <v>67</v>
      </c>
      <c r="C135" s="1">
        <v>44088</v>
      </c>
      <c r="D135" s="4">
        <v>18380</v>
      </c>
    </row>
    <row r="136" spans="1:4" x14ac:dyDescent="0.25">
      <c r="A136" t="s">
        <v>61</v>
      </c>
      <c r="B136" t="s">
        <v>62</v>
      </c>
      <c r="C136" s="1">
        <v>44089</v>
      </c>
      <c r="D136" s="4">
        <v>12000</v>
      </c>
    </row>
    <row r="137" spans="1:4" x14ac:dyDescent="0.25">
      <c r="A137" t="s">
        <v>103</v>
      </c>
      <c r="B137" t="s">
        <v>67</v>
      </c>
      <c r="C137" s="1">
        <v>44089</v>
      </c>
      <c r="D137" s="4">
        <v>5000</v>
      </c>
    </row>
    <row r="138" spans="1:4" x14ac:dyDescent="0.25">
      <c r="A138" t="s">
        <v>65</v>
      </c>
      <c r="B138" t="s">
        <v>62</v>
      </c>
      <c r="C138" s="1">
        <v>44089</v>
      </c>
      <c r="D138" s="4">
        <v>5000</v>
      </c>
    </row>
    <row r="139" spans="1:4" x14ac:dyDescent="0.25">
      <c r="A139" t="s">
        <v>100</v>
      </c>
      <c r="B139" t="s">
        <v>67</v>
      </c>
      <c r="C139" s="1">
        <v>44089</v>
      </c>
      <c r="D139" s="4">
        <v>20000</v>
      </c>
    </row>
    <row r="140" spans="1:4" x14ac:dyDescent="0.25">
      <c r="A140" t="s">
        <v>96</v>
      </c>
      <c r="B140" t="s">
        <v>62</v>
      </c>
      <c r="C140" s="1">
        <v>44089</v>
      </c>
      <c r="D140" s="4">
        <v>15000</v>
      </c>
    </row>
    <row r="141" spans="1:4" x14ac:dyDescent="0.25">
      <c r="A141" t="s">
        <v>72</v>
      </c>
      <c r="B141" t="s">
        <v>73</v>
      </c>
      <c r="C141" s="1">
        <v>44089</v>
      </c>
      <c r="D141" s="4">
        <v>19700</v>
      </c>
    </row>
    <row r="142" spans="1:4" x14ac:dyDescent="0.25">
      <c r="A142" t="s">
        <v>91</v>
      </c>
      <c r="B142" t="s">
        <v>62</v>
      </c>
      <c r="C142" s="1">
        <v>44089</v>
      </c>
      <c r="D142" s="4">
        <v>20000</v>
      </c>
    </row>
    <row r="143" spans="1:4" x14ac:dyDescent="0.25">
      <c r="A143" t="s">
        <v>66</v>
      </c>
      <c r="B143" t="s">
        <v>67</v>
      </c>
      <c r="C143" s="1">
        <v>44089</v>
      </c>
      <c r="D143" s="4">
        <v>698005.9</v>
      </c>
    </row>
    <row r="144" spans="1:4" x14ac:dyDescent="0.25">
      <c r="A144" t="s">
        <v>90</v>
      </c>
      <c r="B144" t="s">
        <v>62</v>
      </c>
      <c r="C144" s="1">
        <v>44089</v>
      </c>
      <c r="D144" s="4">
        <v>1100</v>
      </c>
    </row>
    <row r="145" spans="1:4" x14ac:dyDescent="0.25">
      <c r="A145" t="s">
        <v>65</v>
      </c>
      <c r="B145" t="s">
        <v>62</v>
      </c>
      <c r="C145" s="1">
        <v>44090</v>
      </c>
      <c r="D145" s="4">
        <v>3000</v>
      </c>
    </row>
    <row r="146" spans="1:4" x14ac:dyDescent="0.25">
      <c r="A146" t="s">
        <v>118</v>
      </c>
      <c r="B146" t="s">
        <v>62</v>
      </c>
      <c r="C146" s="1">
        <v>44090</v>
      </c>
      <c r="D146" s="4">
        <v>12000</v>
      </c>
    </row>
    <row r="147" spans="1:4" x14ac:dyDescent="0.25">
      <c r="A147" t="s">
        <v>61</v>
      </c>
      <c r="B147" t="s">
        <v>62</v>
      </c>
      <c r="C147" s="1">
        <v>44091</v>
      </c>
      <c r="D147" s="4">
        <v>12000</v>
      </c>
    </row>
    <row r="148" spans="1:4" x14ac:dyDescent="0.25">
      <c r="A148" t="s">
        <v>86</v>
      </c>
      <c r="B148" t="s">
        <v>67</v>
      </c>
      <c r="C148" s="1">
        <v>44091</v>
      </c>
      <c r="D148" s="4">
        <v>4940</v>
      </c>
    </row>
    <row r="149" spans="1:4" x14ac:dyDescent="0.25">
      <c r="A149" t="s">
        <v>95</v>
      </c>
      <c r="B149" t="s">
        <v>67</v>
      </c>
      <c r="C149" s="1">
        <v>44091</v>
      </c>
      <c r="D149" s="4">
        <v>3500</v>
      </c>
    </row>
    <row r="150" spans="1:4" x14ac:dyDescent="0.25">
      <c r="A150" t="s">
        <v>118</v>
      </c>
      <c r="B150" t="s">
        <v>62</v>
      </c>
      <c r="C150" s="1">
        <v>44091</v>
      </c>
      <c r="D150" s="4">
        <v>1367</v>
      </c>
    </row>
    <row r="151" spans="1:4" x14ac:dyDescent="0.25">
      <c r="A151" t="s">
        <v>91</v>
      </c>
      <c r="B151" t="s">
        <v>62</v>
      </c>
      <c r="C151" s="1">
        <v>44091</v>
      </c>
      <c r="D151" s="4">
        <v>10000</v>
      </c>
    </row>
    <row r="152" spans="1:4" x14ac:dyDescent="0.25">
      <c r="A152" t="s">
        <v>80</v>
      </c>
      <c r="B152" t="s">
        <v>62</v>
      </c>
      <c r="C152" s="1">
        <v>44092</v>
      </c>
      <c r="D152" s="4">
        <v>17000</v>
      </c>
    </row>
    <row r="153" spans="1:4" x14ac:dyDescent="0.25">
      <c r="A153" t="s">
        <v>105</v>
      </c>
      <c r="B153" t="s">
        <v>62</v>
      </c>
      <c r="C153" s="1">
        <v>44092</v>
      </c>
      <c r="D153" s="4">
        <v>34099</v>
      </c>
    </row>
    <row r="154" spans="1:4" x14ac:dyDescent="0.25">
      <c r="A154" t="s">
        <v>66</v>
      </c>
      <c r="B154" t="s">
        <v>67</v>
      </c>
      <c r="C154" s="1">
        <v>44092</v>
      </c>
      <c r="D154" s="4">
        <v>14364</v>
      </c>
    </row>
    <row r="155" spans="1:4" x14ac:dyDescent="0.25">
      <c r="A155" t="s">
        <v>89</v>
      </c>
      <c r="B155" t="s">
        <v>62</v>
      </c>
      <c r="C155" s="1">
        <v>44093</v>
      </c>
      <c r="D155" s="4">
        <v>24961</v>
      </c>
    </row>
    <row r="156" spans="1:4" x14ac:dyDescent="0.25">
      <c r="A156" t="s">
        <v>72</v>
      </c>
      <c r="B156" t="s">
        <v>73</v>
      </c>
      <c r="C156" s="1">
        <v>44093</v>
      </c>
      <c r="D156" s="4">
        <v>74200</v>
      </c>
    </row>
    <row r="157" spans="1:4" x14ac:dyDescent="0.25">
      <c r="A157" t="s">
        <v>90</v>
      </c>
      <c r="B157" t="s">
        <v>62</v>
      </c>
      <c r="C157" s="1">
        <v>44093</v>
      </c>
      <c r="D157" s="4">
        <v>26066</v>
      </c>
    </row>
    <row r="158" spans="1:4" x14ac:dyDescent="0.25">
      <c r="A158" t="s">
        <v>96</v>
      </c>
      <c r="B158" t="s">
        <v>62</v>
      </c>
      <c r="C158" s="1">
        <v>44095</v>
      </c>
      <c r="D158" s="4">
        <v>85000</v>
      </c>
    </row>
    <row r="159" spans="1:4" x14ac:dyDescent="0.25">
      <c r="A159" t="s">
        <v>95</v>
      </c>
      <c r="B159" t="s">
        <v>67</v>
      </c>
      <c r="C159" s="1">
        <v>44096</v>
      </c>
      <c r="D159" s="4">
        <v>59771</v>
      </c>
    </row>
    <row r="160" spans="1:4" x14ac:dyDescent="0.25">
      <c r="A160" t="s">
        <v>65</v>
      </c>
      <c r="B160" t="s">
        <v>62</v>
      </c>
      <c r="C160" s="1">
        <v>44096</v>
      </c>
      <c r="D160" s="4">
        <v>5000</v>
      </c>
    </row>
    <row r="161" spans="1:4" x14ac:dyDescent="0.25">
      <c r="A161" t="s">
        <v>81</v>
      </c>
      <c r="B161" t="s">
        <v>62</v>
      </c>
      <c r="C161" s="1">
        <v>44096</v>
      </c>
      <c r="D161" s="4">
        <v>40000</v>
      </c>
    </row>
    <row r="162" spans="1:4" x14ac:dyDescent="0.25">
      <c r="A162" t="s">
        <v>91</v>
      </c>
      <c r="B162" t="s">
        <v>62</v>
      </c>
      <c r="C162" s="1">
        <v>44096</v>
      </c>
      <c r="D162" s="4">
        <v>5000</v>
      </c>
    </row>
    <row r="163" spans="1:4" x14ac:dyDescent="0.25">
      <c r="A163" t="s">
        <v>69</v>
      </c>
      <c r="B163" t="s">
        <v>62</v>
      </c>
      <c r="C163" s="1">
        <v>44096</v>
      </c>
      <c r="D163" s="4">
        <v>73766</v>
      </c>
    </row>
    <row r="164" spans="1:4" x14ac:dyDescent="0.25">
      <c r="A164" t="s">
        <v>101</v>
      </c>
      <c r="B164" t="s">
        <v>67</v>
      </c>
      <c r="C164" s="1">
        <v>44096</v>
      </c>
      <c r="D164" s="4">
        <v>15000</v>
      </c>
    </row>
    <row r="165" spans="1:4" x14ac:dyDescent="0.25">
      <c r="A165" t="s">
        <v>103</v>
      </c>
      <c r="B165" t="s">
        <v>67</v>
      </c>
      <c r="C165" s="1">
        <v>44097</v>
      </c>
      <c r="D165" s="4">
        <v>10000</v>
      </c>
    </row>
    <row r="166" spans="1:4" x14ac:dyDescent="0.25">
      <c r="A166" t="s">
        <v>66</v>
      </c>
      <c r="B166" t="s">
        <v>67</v>
      </c>
      <c r="C166" s="1">
        <v>44097</v>
      </c>
      <c r="D166" s="4">
        <v>84963.6</v>
      </c>
    </row>
    <row r="167" spans="1:4" x14ac:dyDescent="0.25">
      <c r="A167" t="s">
        <v>92</v>
      </c>
      <c r="B167" t="s">
        <v>67</v>
      </c>
      <c r="C167" s="1">
        <v>44098</v>
      </c>
      <c r="D167" s="4">
        <v>15000</v>
      </c>
    </row>
    <row r="168" spans="1:4" x14ac:dyDescent="0.25">
      <c r="A168" t="s">
        <v>65</v>
      </c>
      <c r="B168" t="s">
        <v>62</v>
      </c>
      <c r="C168" s="1">
        <v>44098</v>
      </c>
      <c r="D168" s="4">
        <v>18146</v>
      </c>
    </row>
    <row r="169" spans="1:4" x14ac:dyDescent="0.25">
      <c r="A169" t="s">
        <v>72</v>
      </c>
      <c r="B169" t="s">
        <v>73</v>
      </c>
      <c r="C169" s="1">
        <v>44098</v>
      </c>
      <c r="D169" s="4">
        <v>11000</v>
      </c>
    </row>
    <row r="170" spans="1:4" x14ac:dyDescent="0.25">
      <c r="A170" t="s">
        <v>66</v>
      </c>
      <c r="B170" t="s">
        <v>67</v>
      </c>
      <c r="C170" s="1">
        <v>44098</v>
      </c>
      <c r="D170" s="4">
        <v>19762</v>
      </c>
    </row>
    <row r="171" spans="1:4" x14ac:dyDescent="0.25">
      <c r="A171" t="s">
        <v>120</v>
      </c>
      <c r="B171" t="s">
        <v>62</v>
      </c>
      <c r="C171" s="1">
        <v>44098</v>
      </c>
      <c r="D171" s="4">
        <v>39680</v>
      </c>
    </row>
    <row r="172" spans="1:4" x14ac:dyDescent="0.25">
      <c r="A172" t="s">
        <v>121</v>
      </c>
      <c r="B172" t="s">
        <v>62</v>
      </c>
      <c r="C172" s="1">
        <v>44099</v>
      </c>
      <c r="D172" s="4">
        <v>138000</v>
      </c>
    </row>
    <row r="173" spans="1:4" x14ac:dyDescent="0.25">
      <c r="A173" t="s">
        <v>72</v>
      </c>
      <c r="B173" t="s">
        <v>73</v>
      </c>
      <c r="C173" s="1">
        <v>44099</v>
      </c>
      <c r="D173" s="4">
        <v>15400</v>
      </c>
    </row>
    <row r="174" spans="1:4" x14ac:dyDescent="0.25">
      <c r="A174" t="s">
        <v>105</v>
      </c>
      <c r="B174" t="s">
        <v>62</v>
      </c>
      <c r="C174" s="1">
        <v>44099</v>
      </c>
      <c r="D174" s="4">
        <v>40617</v>
      </c>
    </row>
    <row r="175" spans="1:4" x14ac:dyDescent="0.25">
      <c r="A175" t="s">
        <v>97</v>
      </c>
      <c r="B175" t="s">
        <v>67</v>
      </c>
      <c r="C175" s="1">
        <v>44099</v>
      </c>
      <c r="D175" s="4">
        <v>10500</v>
      </c>
    </row>
    <row r="176" spans="1:4" x14ac:dyDescent="0.25">
      <c r="A176" t="s">
        <v>98</v>
      </c>
      <c r="B176" t="s">
        <v>62</v>
      </c>
      <c r="C176" s="1">
        <v>44100</v>
      </c>
      <c r="D176" s="4">
        <v>191031</v>
      </c>
    </row>
    <row r="177" spans="1:4" x14ac:dyDescent="0.25">
      <c r="A177" t="s">
        <v>95</v>
      </c>
      <c r="B177" t="s">
        <v>67</v>
      </c>
      <c r="C177" s="1">
        <v>44100</v>
      </c>
      <c r="D177" s="4">
        <v>2720</v>
      </c>
    </row>
    <row r="178" spans="1:4" x14ac:dyDescent="0.25">
      <c r="A178" t="s">
        <v>89</v>
      </c>
      <c r="B178" t="s">
        <v>62</v>
      </c>
      <c r="C178" s="1">
        <v>44100</v>
      </c>
      <c r="D178" s="4">
        <v>24182</v>
      </c>
    </row>
    <row r="179" spans="1:4" x14ac:dyDescent="0.25">
      <c r="A179" t="s">
        <v>76</v>
      </c>
      <c r="B179" t="s">
        <v>62</v>
      </c>
      <c r="C179" s="1">
        <v>44102</v>
      </c>
      <c r="D179" s="4">
        <v>64602</v>
      </c>
    </row>
    <row r="180" spans="1:4" x14ac:dyDescent="0.25">
      <c r="A180" t="s">
        <v>72</v>
      </c>
      <c r="B180" t="s">
        <v>73</v>
      </c>
      <c r="C180" s="1">
        <v>44102</v>
      </c>
      <c r="D180" s="4">
        <v>42000</v>
      </c>
    </row>
    <row r="181" spans="1:4" x14ac:dyDescent="0.25">
      <c r="A181" t="s">
        <v>69</v>
      </c>
      <c r="B181" t="s">
        <v>62</v>
      </c>
      <c r="C181" s="1">
        <v>44102</v>
      </c>
      <c r="D181" s="4">
        <v>82800</v>
      </c>
    </row>
    <row r="182" spans="1:4" x14ac:dyDescent="0.25">
      <c r="A182" t="s">
        <v>117</v>
      </c>
      <c r="B182" t="s">
        <v>62</v>
      </c>
      <c r="C182" s="1">
        <v>44103</v>
      </c>
      <c r="D182" s="4">
        <v>25000</v>
      </c>
    </row>
    <row r="183" spans="1:4" x14ac:dyDescent="0.25">
      <c r="A183" t="s">
        <v>107</v>
      </c>
      <c r="B183" t="s">
        <v>62</v>
      </c>
      <c r="C183" s="1">
        <v>44103</v>
      </c>
      <c r="D183" s="4">
        <v>15000</v>
      </c>
    </row>
    <row r="184" spans="1:4" x14ac:dyDescent="0.25">
      <c r="A184" t="s">
        <v>110</v>
      </c>
      <c r="B184" t="s">
        <v>62</v>
      </c>
      <c r="C184" s="1">
        <v>44103</v>
      </c>
      <c r="D184" s="4">
        <v>5000</v>
      </c>
    </row>
    <row r="185" spans="1:4" x14ac:dyDescent="0.25">
      <c r="A185" t="s">
        <v>81</v>
      </c>
      <c r="B185" t="s">
        <v>62</v>
      </c>
      <c r="C185" s="1">
        <v>44103</v>
      </c>
      <c r="D185" s="4">
        <v>180000</v>
      </c>
    </row>
    <row r="186" spans="1:4" x14ac:dyDescent="0.25">
      <c r="A186" t="s">
        <v>91</v>
      </c>
      <c r="B186" t="s">
        <v>62</v>
      </c>
      <c r="C186" s="1">
        <v>44103</v>
      </c>
      <c r="D186" s="4">
        <v>20000</v>
      </c>
    </row>
    <row r="187" spans="1:4" x14ac:dyDescent="0.25">
      <c r="A187" t="s">
        <v>116</v>
      </c>
      <c r="B187" t="s">
        <v>62</v>
      </c>
      <c r="C187" s="1">
        <v>44104</v>
      </c>
      <c r="D187" s="4">
        <v>40000</v>
      </c>
    </row>
    <row r="188" spans="1:4" x14ac:dyDescent="0.25">
      <c r="A188" t="s">
        <v>107</v>
      </c>
      <c r="B188" t="s">
        <v>62</v>
      </c>
      <c r="C188" s="1">
        <v>44104</v>
      </c>
      <c r="D188" s="4">
        <v>30000</v>
      </c>
    </row>
    <row r="189" spans="1:4" x14ac:dyDescent="0.25">
      <c r="A189" t="s">
        <v>85</v>
      </c>
      <c r="B189" t="s">
        <v>62</v>
      </c>
      <c r="C189" s="1">
        <v>44104</v>
      </c>
      <c r="D189" s="4">
        <v>15000</v>
      </c>
    </row>
    <row r="190" spans="1:4" x14ac:dyDescent="0.25">
      <c r="A190" t="s">
        <v>87</v>
      </c>
      <c r="B190" t="s">
        <v>67</v>
      </c>
      <c r="C190" s="1">
        <v>44104</v>
      </c>
      <c r="D190" s="4">
        <v>25000</v>
      </c>
    </row>
    <row r="191" spans="1:4" x14ac:dyDescent="0.25">
      <c r="A191" t="s">
        <v>82</v>
      </c>
      <c r="B191" t="s">
        <v>62</v>
      </c>
      <c r="C191" s="1">
        <v>44104</v>
      </c>
      <c r="D191" s="4">
        <v>16083</v>
      </c>
    </row>
    <row r="192" spans="1:4" x14ac:dyDescent="0.25">
      <c r="A192" t="s">
        <v>96</v>
      </c>
      <c r="B192" t="s">
        <v>62</v>
      </c>
      <c r="C192" s="1">
        <v>44104</v>
      </c>
      <c r="D192" s="4">
        <v>45000</v>
      </c>
    </row>
    <row r="193" spans="1:4" x14ac:dyDescent="0.25">
      <c r="A193" t="s">
        <v>91</v>
      </c>
      <c r="B193" t="s">
        <v>62</v>
      </c>
      <c r="C193" s="1">
        <v>44104</v>
      </c>
      <c r="D193" s="4">
        <v>15000</v>
      </c>
    </row>
    <row r="194" spans="1:4" x14ac:dyDescent="0.25">
      <c r="A194" t="s">
        <v>106</v>
      </c>
      <c r="B194" t="s">
        <v>62</v>
      </c>
      <c r="C194" s="1">
        <v>44105</v>
      </c>
      <c r="D194" s="4">
        <v>30000</v>
      </c>
    </row>
    <row r="195" spans="1:4" x14ac:dyDescent="0.25">
      <c r="A195" t="s">
        <v>111</v>
      </c>
      <c r="B195" t="s">
        <v>62</v>
      </c>
      <c r="C195" s="1">
        <v>44105</v>
      </c>
      <c r="D195" s="4">
        <v>35000</v>
      </c>
    </row>
    <row r="196" spans="1:4" x14ac:dyDescent="0.25">
      <c r="A196" t="s">
        <v>117</v>
      </c>
      <c r="B196" t="s">
        <v>62</v>
      </c>
      <c r="C196" s="1">
        <v>44105</v>
      </c>
      <c r="D196" s="4">
        <v>40000</v>
      </c>
    </row>
    <row r="197" spans="1:4" x14ac:dyDescent="0.25">
      <c r="A197" t="s">
        <v>109</v>
      </c>
      <c r="B197" t="s">
        <v>62</v>
      </c>
      <c r="C197" s="1">
        <v>44105</v>
      </c>
      <c r="D197" s="4">
        <v>30000</v>
      </c>
    </row>
    <row r="198" spans="1:4" x14ac:dyDescent="0.25">
      <c r="A198" t="s">
        <v>80</v>
      </c>
      <c r="B198" t="s">
        <v>62</v>
      </c>
      <c r="C198" s="1">
        <v>44105</v>
      </c>
      <c r="D198" s="4">
        <v>30000</v>
      </c>
    </row>
    <row r="199" spans="1:4" x14ac:dyDescent="0.25">
      <c r="A199" t="s">
        <v>79</v>
      </c>
      <c r="B199" t="s">
        <v>62</v>
      </c>
      <c r="C199" s="1">
        <v>44105</v>
      </c>
      <c r="D199" s="4">
        <v>15000</v>
      </c>
    </row>
    <row r="200" spans="1:4" x14ac:dyDescent="0.25">
      <c r="A200" t="s">
        <v>66</v>
      </c>
      <c r="B200" t="s">
        <v>67</v>
      </c>
      <c r="C200" s="1">
        <v>44105</v>
      </c>
      <c r="D200" s="4">
        <v>916288</v>
      </c>
    </row>
    <row r="201" spans="1:4" x14ac:dyDescent="0.25">
      <c r="A201" t="s">
        <v>61</v>
      </c>
      <c r="B201" t="s">
        <v>62</v>
      </c>
      <c r="C201" s="1">
        <v>44106</v>
      </c>
      <c r="D201" s="4">
        <v>26763</v>
      </c>
    </row>
    <row r="202" spans="1:4" x14ac:dyDescent="0.25">
      <c r="A202" t="s">
        <v>64</v>
      </c>
      <c r="B202" t="s">
        <v>62</v>
      </c>
      <c r="C202" s="1">
        <v>44106</v>
      </c>
      <c r="D202" s="4">
        <v>49183</v>
      </c>
    </row>
    <row r="203" spans="1:4" x14ac:dyDescent="0.25">
      <c r="A203" t="s">
        <v>88</v>
      </c>
      <c r="B203" t="s">
        <v>62</v>
      </c>
      <c r="C203" s="1">
        <v>44106</v>
      </c>
      <c r="D203" s="4">
        <v>76125</v>
      </c>
    </row>
    <row r="204" spans="1:4" x14ac:dyDescent="0.25">
      <c r="A204" t="s">
        <v>93</v>
      </c>
      <c r="B204" t="s">
        <v>73</v>
      </c>
      <c r="C204" s="1">
        <v>44106</v>
      </c>
      <c r="D204" s="4">
        <v>275200</v>
      </c>
    </row>
    <row r="205" spans="1:4" x14ac:dyDescent="0.25">
      <c r="A205" t="s">
        <v>103</v>
      </c>
      <c r="B205" t="s">
        <v>67</v>
      </c>
      <c r="C205" s="1">
        <v>44106</v>
      </c>
      <c r="D205" s="4">
        <v>20000</v>
      </c>
    </row>
    <row r="206" spans="1:4" x14ac:dyDescent="0.25">
      <c r="A206" t="s">
        <v>121</v>
      </c>
      <c r="B206" t="s">
        <v>62</v>
      </c>
      <c r="C206" s="1">
        <v>44106</v>
      </c>
      <c r="D206" s="4">
        <v>44144</v>
      </c>
    </row>
    <row r="207" spans="1:4" x14ac:dyDescent="0.25">
      <c r="A207" t="s">
        <v>78</v>
      </c>
      <c r="B207" t="s">
        <v>62</v>
      </c>
      <c r="C207" s="1">
        <v>44106</v>
      </c>
      <c r="D207" s="4">
        <v>15000</v>
      </c>
    </row>
    <row r="208" spans="1:4" x14ac:dyDescent="0.25">
      <c r="A208" t="s">
        <v>72</v>
      </c>
      <c r="B208" t="s">
        <v>73</v>
      </c>
      <c r="C208" s="1">
        <v>44106</v>
      </c>
      <c r="D208" s="4">
        <v>54300</v>
      </c>
    </row>
    <row r="209" spans="1:4" x14ac:dyDescent="0.25">
      <c r="A209" t="s">
        <v>75</v>
      </c>
      <c r="B209" t="s">
        <v>62</v>
      </c>
      <c r="C209" s="1">
        <v>44106</v>
      </c>
      <c r="D209" s="4">
        <v>150560</v>
      </c>
    </row>
    <row r="210" spans="1:4" x14ac:dyDescent="0.25">
      <c r="A210" t="s">
        <v>112</v>
      </c>
      <c r="B210" t="s">
        <v>62</v>
      </c>
      <c r="C210" s="1">
        <v>44107</v>
      </c>
      <c r="D210" s="4">
        <v>15000</v>
      </c>
    </row>
    <row r="211" spans="1:4" x14ac:dyDescent="0.25">
      <c r="A211" t="s">
        <v>100</v>
      </c>
      <c r="B211" t="s">
        <v>67</v>
      </c>
      <c r="C211" s="1">
        <v>44107</v>
      </c>
      <c r="D211" s="4">
        <v>20000</v>
      </c>
    </row>
    <row r="212" spans="1:4" x14ac:dyDescent="0.25">
      <c r="A212" t="s">
        <v>89</v>
      </c>
      <c r="B212" t="s">
        <v>62</v>
      </c>
      <c r="C212" s="1">
        <v>44107</v>
      </c>
      <c r="D212" s="4">
        <v>24940</v>
      </c>
    </row>
    <row r="213" spans="1:4" x14ac:dyDescent="0.25">
      <c r="A213" t="s">
        <v>122</v>
      </c>
      <c r="B213" t="s">
        <v>62</v>
      </c>
      <c r="C213" s="1">
        <v>44107</v>
      </c>
      <c r="D213" s="4">
        <v>35000</v>
      </c>
    </row>
    <row r="214" spans="1:4" x14ac:dyDescent="0.25">
      <c r="A214" t="s">
        <v>99</v>
      </c>
      <c r="B214" t="s">
        <v>67</v>
      </c>
      <c r="C214" s="1">
        <v>44107</v>
      </c>
      <c r="D214" s="4">
        <v>134753</v>
      </c>
    </row>
    <row r="215" spans="1:4" x14ac:dyDescent="0.25">
      <c r="A215" t="s">
        <v>91</v>
      </c>
      <c r="B215" t="s">
        <v>62</v>
      </c>
      <c r="C215" s="1">
        <v>44107</v>
      </c>
      <c r="D215" s="4">
        <v>10000</v>
      </c>
    </row>
    <row r="216" spans="1:4" x14ac:dyDescent="0.25">
      <c r="A216" t="s">
        <v>74</v>
      </c>
      <c r="B216" t="s">
        <v>62</v>
      </c>
      <c r="C216" s="1">
        <v>44107</v>
      </c>
      <c r="D216" s="4">
        <v>27249</v>
      </c>
    </row>
    <row r="217" spans="1:4" x14ac:dyDescent="0.25">
      <c r="A217" t="s">
        <v>69</v>
      </c>
      <c r="B217" t="s">
        <v>62</v>
      </c>
      <c r="C217" s="1">
        <v>44107</v>
      </c>
      <c r="D217" s="4">
        <v>65376</v>
      </c>
    </row>
    <row r="218" spans="1:4" x14ac:dyDescent="0.25">
      <c r="A218" t="s">
        <v>114</v>
      </c>
      <c r="B218" t="s">
        <v>67</v>
      </c>
      <c r="C218" s="1">
        <v>44107</v>
      </c>
      <c r="D218" s="4">
        <v>25000</v>
      </c>
    </row>
    <row r="219" spans="1:4" x14ac:dyDescent="0.25">
      <c r="A219" t="s">
        <v>65</v>
      </c>
      <c r="B219" t="s">
        <v>62</v>
      </c>
      <c r="C219" s="1">
        <v>44109</v>
      </c>
      <c r="D219" s="4">
        <v>5000</v>
      </c>
    </row>
    <row r="220" spans="1:4" x14ac:dyDescent="0.25">
      <c r="A220" t="s">
        <v>72</v>
      </c>
      <c r="B220" t="s">
        <v>73</v>
      </c>
      <c r="C220" s="1">
        <v>44109</v>
      </c>
      <c r="D220" s="4">
        <v>8500</v>
      </c>
    </row>
    <row r="221" spans="1:4" x14ac:dyDescent="0.25">
      <c r="A221" t="s">
        <v>91</v>
      </c>
      <c r="B221" t="s">
        <v>62</v>
      </c>
      <c r="C221" s="1">
        <v>44109</v>
      </c>
      <c r="D221" s="4">
        <v>5000</v>
      </c>
    </row>
    <row r="222" spans="1:4" x14ac:dyDescent="0.25">
      <c r="A222" t="s">
        <v>103</v>
      </c>
      <c r="B222" t="s">
        <v>67</v>
      </c>
      <c r="C222" s="1">
        <v>44110</v>
      </c>
      <c r="D222" s="4">
        <v>33000</v>
      </c>
    </row>
    <row r="223" spans="1:4" x14ac:dyDescent="0.25">
      <c r="A223" t="s">
        <v>115</v>
      </c>
      <c r="B223" t="s">
        <v>62</v>
      </c>
      <c r="C223" s="1">
        <v>44110</v>
      </c>
      <c r="D223" s="4">
        <v>5000</v>
      </c>
    </row>
    <row r="224" spans="1:4" x14ac:dyDescent="0.25">
      <c r="A224" t="s">
        <v>113</v>
      </c>
      <c r="B224" t="s">
        <v>67</v>
      </c>
      <c r="C224" s="1">
        <v>44110</v>
      </c>
      <c r="D224" s="4">
        <v>19256</v>
      </c>
    </row>
    <row r="225" spans="1:4" x14ac:dyDescent="0.25">
      <c r="A225" t="s">
        <v>97</v>
      </c>
      <c r="B225" t="s">
        <v>67</v>
      </c>
      <c r="C225" s="1">
        <v>44110</v>
      </c>
      <c r="D225" s="4">
        <v>2100</v>
      </c>
    </row>
    <row r="226" spans="1:4" x14ac:dyDescent="0.25">
      <c r="A226" t="s">
        <v>123</v>
      </c>
      <c r="B226" t="s">
        <v>67</v>
      </c>
      <c r="C226" s="1">
        <v>44110</v>
      </c>
      <c r="D226" s="4">
        <v>20247.357</v>
      </c>
    </row>
    <row r="227" spans="1:4" x14ac:dyDescent="0.25">
      <c r="A227" t="s">
        <v>65</v>
      </c>
      <c r="B227" t="s">
        <v>62</v>
      </c>
      <c r="C227" s="1">
        <v>44111</v>
      </c>
      <c r="D227" s="4">
        <v>10000</v>
      </c>
    </row>
    <row r="228" spans="1:4" x14ac:dyDescent="0.25">
      <c r="A228" t="s">
        <v>100</v>
      </c>
      <c r="B228" t="s">
        <v>67</v>
      </c>
      <c r="C228" s="1">
        <v>44111</v>
      </c>
      <c r="D228" s="4">
        <v>41250</v>
      </c>
    </row>
    <row r="229" spans="1:4" x14ac:dyDescent="0.25">
      <c r="A229" t="s">
        <v>66</v>
      </c>
      <c r="B229" t="s">
        <v>67</v>
      </c>
      <c r="C229" s="1">
        <v>44111</v>
      </c>
      <c r="D229" s="4">
        <v>1852</v>
      </c>
    </row>
    <row r="230" spans="1:4" x14ac:dyDescent="0.25">
      <c r="A230" t="s">
        <v>69</v>
      </c>
      <c r="B230" t="s">
        <v>62</v>
      </c>
      <c r="C230" s="1">
        <v>44111</v>
      </c>
      <c r="D230" s="4">
        <v>68049</v>
      </c>
    </row>
    <row r="231" spans="1:4" x14ac:dyDescent="0.25">
      <c r="A231" t="s">
        <v>78</v>
      </c>
      <c r="B231" t="s">
        <v>62</v>
      </c>
      <c r="C231" s="1">
        <v>44112</v>
      </c>
      <c r="D231" s="4">
        <v>5000</v>
      </c>
    </row>
    <row r="232" spans="1:4" x14ac:dyDescent="0.25">
      <c r="A232" t="s">
        <v>69</v>
      </c>
      <c r="B232" t="s">
        <v>62</v>
      </c>
      <c r="C232" s="1">
        <v>44112</v>
      </c>
      <c r="D232" s="4">
        <v>12517</v>
      </c>
    </row>
    <row r="233" spans="1:4" x14ac:dyDescent="0.25">
      <c r="A233" t="s">
        <v>63</v>
      </c>
      <c r="B233" t="s">
        <v>62</v>
      </c>
      <c r="C233" s="1">
        <v>44113</v>
      </c>
      <c r="D233" s="4">
        <v>40000</v>
      </c>
    </row>
    <row r="234" spans="1:4" x14ac:dyDescent="0.25">
      <c r="A234" t="s">
        <v>65</v>
      </c>
      <c r="B234" t="s">
        <v>62</v>
      </c>
      <c r="C234" s="1">
        <v>44113</v>
      </c>
      <c r="D234" s="4">
        <v>10000</v>
      </c>
    </row>
    <row r="235" spans="1:4" x14ac:dyDescent="0.25">
      <c r="A235" t="s">
        <v>71</v>
      </c>
      <c r="B235" t="s">
        <v>62</v>
      </c>
      <c r="C235" s="1">
        <v>44113</v>
      </c>
      <c r="D235" s="4">
        <v>88892</v>
      </c>
    </row>
    <row r="236" spans="1:4" x14ac:dyDescent="0.25">
      <c r="A236" t="s">
        <v>66</v>
      </c>
      <c r="B236" t="s">
        <v>67</v>
      </c>
      <c r="C236" s="1">
        <v>44113</v>
      </c>
      <c r="D236" s="4">
        <v>267926</v>
      </c>
    </row>
    <row r="237" spans="1:4" x14ac:dyDescent="0.25">
      <c r="A237" t="s">
        <v>85</v>
      </c>
      <c r="B237" t="s">
        <v>62</v>
      </c>
      <c r="C237" s="1">
        <v>44114</v>
      </c>
      <c r="D237" s="4">
        <v>46800</v>
      </c>
    </row>
    <row r="238" spans="1:4" x14ac:dyDescent="0.25">
      <c r="A238" t="s">
        <v>96</v>
      </c>
      <c r="B238" t="s">
        <v>62</v>
      </c>
      <c r="C238" s="1">
        <v>44114</v>
      </c>
      <c r="D238" s="4">
        <v>15000</v>
      </c>
    </row>
    <row r="239" spans="1:4" x14ac:dyDescent="0.25">
      <c r="A239" t="s">
        <v>64</v>
      </c>
      <c r="B239" t="s">
        <v>62</v>
      </c>
      <c r="C239" s="1">
        <v>44116</v>
      </c>
      <c r="D239" s="4">
        <v>19660</v>
      </c>
    </row>
    <row r="240" spans="1:4" x14ac:dyDescent="0.25">
      <c r="A240" t="s">
        <v>76</v>
      </c>
      <c r="B240" t="s">
        <v>62</v>
      </c>
      <c r="C240" s="1">
        <v>44116</v>
      </c>
      <c r="D240" s="4">
        <v>1500</v>
      </c>
    </row>
    <row r="241" spans="1:4" x14ac:dyDescent="0.25">
      <c r="A241" t="s">
        <v>72</v>
      </c>
      <c r="B241" t="s">
        <v>73</v>
      </c>
      <c r="C241" s="1">
        <v>44116</v>
      </c>
      <c r="D241" s="4">
        <v>33000</v>
      </c>
    </row>
    <row r="242" spans="1:4" x14ac:dyDescent="0.25">
      <c r="A242" t="s">
        <v>91</v>
      </c>
      <c r="B242" t="s">
        <v>62</v>
      </c>
      <c r="C242" s="1">
        <v>44116</v>
      </c>
      <c r="D242" s="4">
        <v>10000</v>
      </c>
    </row>
    <row r="243" spans="1:4" x14ac:dyDescent="0.25">
      <c r="A243" t="s">
        <v>92</v>
      </c>
      <c r="B243" t="s">
        <v>67</v>
      </c>
      <c r="C243" s="1">
        <v>44117</v>
      </c>
      <c r="D243" s="4">
        <v>20000</v>
      </c>
    </row>
    <row r="244" spans="1:4" x14ac:dyDescent="0.25">
      <c r="A244" t="s">
        <v>63</v>
      </c>
      <c r="B244" t="s">
        <v>62</v>
      </c>
      <c r="C244" s="1">
        <v>44117</v>
      </c>
      <c r="D244" s="4">
        <v>40000</v>
      </c>
    </row>
    <row r="245" spans="1:4" x14ac:dyDescent="0.25">
      <c r="A245" t="s">
        <v>94</v>
      </c>
      <c r="B245" t="s">
        <v>62</v>
      </c>
      <c r="C245" s="1">
        <v>44117</v>
      </c>
      <c r="D245" s="4">
        <v>140000</v>
      </c>
    </row>
    <row r="246" spans="1:4" x14ac:dyDescent="0.25">
      <c r="A246" t="s">
        <v>89</v>
      </c>
      <c r="B246" t="s">
        <v>62</v>
      </c>
      <c r="C246" s="1">
        <v>44117</v>
      </c>
      <c r="D246" s="4">
        <v>24928</v>
      </c>
    </row>
    <row r="247" spans="1:4" x14ac:dyDescent="0.25">
      <c r="A247" t="s">
        <v>122</v>
      </c>
      <c r="B247" t="s">
        <v>62</v>
      </c>
      <c r="C247" s="1">
        <v>44117</v>
      </c>
      <c r="D247" s="4">
        <v>2182</v>
      </c>
    </row>
    <row r="248" spans="1:4" x14ac:dyDescent="0.25">
      <c r="A248" t="s">
        <v>90</v>
      </c>
      <c r="B248" t="s">
        <v>62</v>
      </c>
      <c r="C248" s="1">
        <v>44117</v>
      </c>
      <c r="D248" s="4">
        <v>8659</v>
      </c>
    </row>
    <row r="249" spans="1:4" x14ac:dyDescent="0.25">
      <c r="A249" t="s">
        <v>101</v>
      </c>
      <c r="B249" t="s">
        <v>67</v>
      </c>
      <c r="C249" s="1">
        <v>44118</v>
      </c>
      <c r="D249" s="4">
        <v>15000</v>
      </c>
    </row>
    <row r="250" spans="1:4" x14ac:dyDescent="0.25">
      <c r="A250" t="s">
        <v>90</v>
      </c>
      <c r="B250" t="s">
        <v>62</v>
      </c>
      <c r="C250" s="1">
        <v>44118</v>
      </c>
      <c r="D250" s="4">
        <v>6500</v>
      </c>
    </row>
    <row r="251" spans="1:4" x14ac:dyDescent="0.25">
      <c r="A251" t="s">
        <v>61</v>
      </c>
      <c r="B251" t="s">
        <v>62</v>
      </c>
      <c r="C251" s="1">
        <v>44119</v>
      </c>
      <c r="D251" s="4">
        <v>23029</v>
      </c>
    </row>
    <row r="252" spans="1:4" x14ac:dyDescent="0.25">
      <c r="A252" t="s">
        <v>65</v>
      </c>
      <c r="B252" t="s">
        <v>62</v>
      </c>
      <c r="C252" s="1">
        <v>44119</v>
      </c>
      <c r="D252" s="4">
        <v>15000</v>
      </c>
    </row>
    <row r="253" spans="1:4" x14ac:dyDescent="0.25">
      <c r="A253" t="s">
        <v>91</v>
      </c>
      <c r="B253" t="s">
        <v>62</v>
      </c>
      <c r="C253" s="1">
        <v>44119</v>
      </c>
      <c r="D253" s="4">
        <v>10000</v>
      </c>
    </row>
    <row r="254" spans="1:4" x14ac:dyDescent="0.25">
      <c r="A254" t="s">
        <v>69</v>
      </c>
      <c r="B254" t="s">
        <v>62</v>
      </c>
      <c r="C254" s="1">
        <v>44119</v>
      </c>
      <c r="D254" s="4">
        <v>55200</v>
      </c>
    </row>
    <row r="255" spans="1:4" x14ac:dyDescent="0.25">
      <c r="A255" t="s">
        <v>98</v>
      </c>
      <c r="B255" t="s">
        <v>62</v>
      </c>
      <c r="C255" s="1">
        <v>44120</v>
      </c>
      <c r="D255" s="4">
        <v>174587</v>
      </c>
    </row>
    <row r="256" spans="1:4" x14ac:dyDescent="0.25">
      <c r="A256" t="s">
        <v>105</v>
      </c>
      <c r="B256" t="s">
        <v>62</v>
      </c>
      <c r="C256" s="1">
        <v>44120</v>
      </c>
      <c r="D256" s="4">
        <v>60232</v>
      </c>
    </row>
    <row r="257" spans="1:4" x14ac:dyDescent="0.25">
      <c r="A257" t="s">
        <v>83</v>
      </c>
      <c r="B257" t="s">
        <v>67</v>
      </c>
      <c r="C257" s="1">
        <v>44121</v>
      </c>
      <c r="D257" s="4">
        <v>192000</v>
      </c>
    </row>
    <row r="258" spans="1:4" x14ac:dyDescent="0.25">
      <c r="A258" t="s">
        <v>76</v>
      </c>
      <c r="B258" t="s">
        <v>62</v>
      </c>
      <c r="C258" s="1">
        <v>44123</v>
      </c>
      <c r="D258" s="4">
        <v>1500</v>
      </c>
    </row>
    <row r="259" spans="1:4" x14ac:dyDescent="0.25">
      <c r="A259" t="s">
        <v>121</v>
      </c>
      <c r="B259" t="s">
        <v>62</v>
      </c>
      <c r="C259" s="1">
        <v>44123</v>
      </c>
      <c r="D259" s="4">
        <v>4342</v>
      </c>
    </row>
    <row r="260" spans="1:4" x14ac:dyDescent="0.25">
      <c r="A260" t="s">
        <v>69</v>
      </c>
      <c r="B260" t="s">
        <v>62</v>
      </c>
      <c r="C260" s="1">
        <v>44123</v>
      </c>
      <c r="D260" s="4">
        <v>1260</v>
      </c>
    </row>
    <row r="261" spans="1:4" x14ac:dyDescent="0.25">
      <c r="A261" t="s">
        <v>100</v>
      </c>
      <c r="B261" t="s">
        <v>67</v>
      </c>
      <c r="C261" s="1">
        <v>44124</v>
      </c>
      <c r="D261" s="4">
        <v>12000</v>
      </c>
    </row>
    <row r="262" spans="1:4" x14ac:dyDescent="0.25">
      <c r="A262" t="s">
        <v>72</v>
      </c>
      <c r="B262" t="s">
        <v>73</v>
      </c>
      <c r="C262" s="1">
        <v>44124</v>
      </c>
      <c r="D262" s="4">
        <v>38400</v>
      </c>
    </row>
    <row r="263" spans="1:4" x14ac:dyDescent="0.25">
      <c r="A263" t="s">
        <v>66</v>
      </c>
      <c r="B263" t="s">
        <v>67</v>
      </c>
      <c r="C263" s="1">
        <v>44124</v>
      </c>
      <c r="D263" s="4">
        <v>81734</v>
      </c>
    </row>
    <row r="264" spans="1:4" x14ac:dyDescent="0.25">
      <c r="A264" t="s">
        <v>124</v>
      </c>
      <c r="B264" t="s">
        <v>73</v>
      </c>
      <c r="C264" s="1">
        <v>44125</v>
      </c>
      <c r="D264" s="4">
        <v>140862</v>
      </c>
    </row>
    <row r="265" spans="1:4" x14ac:dyDescent="0.25">
      <c r="A265" t="s">
        <v>89</v>
      </c>
      <c r="B265" t="s">
        <v>62</v>
      </c>
      <c r="C265" s="1">
        <v>44125</v>
      </c>
      <c r="D265" s="4">
        <v>24941</v>
      </c>
    </row>
    <row r="266" spans="1:4" x14ac:dyDescent="0.25">
      <c r="A266" t="s">
        <v>99</v>
      </c>
      <c r="B266" t="s">
        <v>67</v>
      </c>
      <c r="C266" s="1">
        <v>44125</v>
      </c>
      <c r="D266" s="4">
        <v>33878</v>
      </c>
    </row>
    <row r="267" spans="1:4" x14ac:dyDescent="0.25">
      <c r="A267" t="s">
        <v>69</v>
      </c>
      <c r="B267" t="s">
        <v>62</v>
      </c>
      <c r="C267" s="1">
        <v>44125</v>
      </c>
      <c r="D267" s="4">
        <v>64800</v>
      </c>
    </row>
    <row r="268" spans="1:4" x14ac:dyDescent="0.25">
      <c r="A268" t="s">
        <v>87</v>
      </c>
      <c r="B268" t="s">
        <v>67</v>
      </c>
      <c r="C268" s="1">
        <v>44126</v>
      </c>
      <c r="D268" s="4">
        <v>35000</v>
      </c>
    </row>
    <row r="269" spans="1:4" x14ac:dyDescent="0.25">
      <c r="A269" t="s">
        <v>96</v>
      </c>
      <c r="B269" t="s">
        <v>62</v>
      </c>
      <c r="C269" s="1">
        <v>44126</v>
      </c>
      <c r="D269" s="4">
        <v>25000</v>
      </c>
    </row>
    <row r="270" spans="1:4" x14ac:dyDescent="0.25">
      <c r="A270" t="s">
        <v>83</v>
      </c>
      <c r="B270" t="s">
        <v>67</v>
      </c>
      <c r="C270" s="1">
        <v>44126</v>
      </c>
      <c r="D270" s="4">
        <v>30000</v>
      </c>
    </row>
    <row r="271" spans="1:4" x14ac:dyDescent="0.25">
      <c r="A271" t="s">
        <v>98</v>
      </c>
      <c r="B271" t="s">
        <v>62</v>
      </c>
      <c r="C271" s="1">
        <v>44127</v>
      </c>
      <c r="D271" s="4">
        <v>271709</v>
      </c>
    </row>
    <row r="272" spans="1:4" x14ac:dyDescent="0.25">
      <c r="A272" t="s">
        <v>96</v>
      </c>
      <c r="B272" t="s">
        <v>62</v>
      </c>
      <c r="C272" s="1">
        <v>44127</v>
      </c>
      <c r="D272" s="4">
        <v>82500</v>
      </c>
    </row>
    <row r="273" spans="1:4" x14ac:dyDescent="0.25">
      <c r="A273" t="s">
        <v>91</v>
      </c>
      <c r="B273" t="s">
        <v>62</v>
      </c>
      <c r="C273" s="1">
        <v>44127</v>
      </c>
      <c r="D273" s="4">
        <v>10000</v>
      </c>
    </row>
    <row r="274" spans="1:4" x14ac:dyDescent="0.25">
      <c r="A274" t="s">
        <v>92</v>
      </c>
      <c r="B274" t="s">
        <v>67</v>
      </c>
      <c r="C274" s="1">
        <v>44128</v>
      </c>
      <c r="D274" s="4">
        <v>25000</v>
      </c>
    </row>
    <row r="275" spans="1:4" x14ac:dyDescent="0.25">
      <c r="A275" t="s">
        <v>66</v>
      </c>
      <c r="B275" t="s">
        <v>67</v>
      </c>
      <c r="C275" s="1">
        <v>44128</v>
      </c>
      <c r="D275" s="4">
        <v>1587</v>
      </c>
    </row>
    <row r="276" spans="1:4" x14ac:dyDescent="0.25">
      <c r="A276" t="s">
        <v>90</v>
      </c>
      <c r="B276" t="s">
        <v>62</v>
      </c>
      <c r="C276" s="1">
        <v>44128</v>
      </c>
      <c r="D276" s="4">
        <v>18568</v>
      </c>
    </row>
    <row r="277" spans="1:4" x14ac:dyDescent="0.25">
      <c r="A277" t="s">
        <v>122</v>
      </c>
      <c r="B277" t="s">
        <v>62</v>
      </c>
      <c r="C277" s="1">
        <v>44130</v>
      </c>
      <c r="D277" s="4">
        <v>15000</v>
      </c>
    </row>
    <row r="278" spans="1:4" x14ac:dyDescent="0.25">
      <c r="A278" t="s">
        <v>115</v>
      </c>
      <c r="B278" t="s">
        <v>62</v>
      </c>
      <c r="C278" s="1">
        <v>44130</v>
      </c>
      <c r="D278" s="4">
        <v>15000</v>
      </c>
    </row>
    <row r="279" spans="1:4" x14ac:dyDescent="0.25">
      <c r="A279" t="s">
        <v>69</v>
      </c>
      <c r="B279" t="s">
        <v>62</v>
      </c>
      <c r="C279" s="1">
        <v>44130</v>
      </c>
      <c r="D279" s="4">
        <v>98549</v>
      </c>
    </row>
    <row r="280" spans="1:4" x14ac:dyDescent="0.25">
      <c r="A280" t="s">
        <v>114</v>
      </c>
      <c r="B280" t="s">
        <v>67</v>
      </c>
      <c r="C280" s="1">
        <v>44130</v>
      </c>
      <c r="D280" s="4">
        <v>25000</v>
      </c>
    </row>
    <row r="281" spans="1:4" x14ac:dyDescent="0.25">
      <c r="A281" t="s">
        <v>88</v>
      </c>
      <c r="B281" t="s">
        <v>62</v>
      </c>
      <c r="C281" s="1">
        <v>44131</v>
      </c>
      <c r="D281" s="4">
        <v>75500</v>
      </c>
    </row>
    <row r="282" spans="1:4" x14ac:dyDescent="0.25">
      <c r="A282" t="s">
        <v>81</v>
      </c>
      <c r="B282" t="s">
        <v>62</v>
      </c>
      <c r="C282" s="1">
        <v>44131</v>
      </c>
      <c r="D282" s="4">
        <v>214386</v>
      </c>
    </row>
    <row r="283" spans="1:4" x14ac:dyDescent="0.25">
      <c r="A283" t="s">
        <v>82</v>
      </c>
      <c r="B283" t="s">
        <v>62</v>
      </c>
      <c r="C283" s="1">
        <v>44132</v>
      </c>
      <c r="D283" s="4">
        <v>20000</v>
      </c>
    </row>
    <row r="284" spans="1:4" x14ac:dyDescent="0.25">
      <c r="A284" t="s">
        <v>97</v>
      </c>
      <c r="B284" t="s">
        <v>67</v>
      </c>
      <c r="C284" s="1">
        <v>44132</v>
      </c>
      <c r="D284" s="4">
        <v>21000</v>
      </c>
    </row>
    <row r="285" spans="1:4" x14ac:dyDescent="0.25">
      <c r="A285" t="s">
        <v>98</v>
      </c>
      <c r="B285" t="s">
        <v>62</v>
      </c>
      <c r="C285" s="1">
        <v>44133</v>
      </c>
      <c r="D285" s="4">
        <v>11500</v>
      </c>
    </row>
    <row r="286" spans="1:4" x14ac:dyDescent="0.25">
      <c r="A286" t="s">
        <v>76</v>
      </c>
      <c r="B286" t="s">
        <v>62</v>
      </c>
      <c r="C286" s="1">
        <v>44133</v>
      </c>
      <c r="D286" s="4">
        <v>65000</v>
      </c>
    </row>
    <row r="287" spans="1:4" x14ac:dyDescent="0.25">
      <c r="A287" t="s">
        <v>109</v>
      </c>
      <c r="B287" t="s">
        <v>62</v>
      </c>
      <c r="C287" s="1">
        <v>44133</v>
      </c>
      <c r="D287" s="4">
        <v>30000</v>
      </c>
    </row>
    <row r="288" spans="1:4" x14ac:dyDescent="0.25">
      <c r="A288" t="s">
        <v>122</v>
      </c>
      <c r="B288" t="s">
        <v>62</v>
      </c>
      <c r="C288" s="1">
        <v>44133</v>
      </c>
      <c r="D288" s="4">
        <v>5000</v>
      </c>
    </row>
    <row r="289" spans="1:4" x14ac:dyDescent="0.25">
      <c r="A289" t="s">
        <v>115</v>
      </c>
      <c r="B289" t="s">
        <v>62</v>
      </c>
      <c r="C289" s="1">
        <v>44133</v>
      </c>
      <c r="D289" s="4">
        <v>3000</v>
      </c>
    </row>
    <row r="290" spans="1:4" x14ac:dyDescent="0.25">
      <c r="A290" t="s">
        <v>99</v>
      </c>
      <c r="B290" t="s">
        <v>67</v>
      </c>
      <c r="C290" s="1">
        <v>44133</v>
      </c>
      <c r="D290" s="4">
        <v>49191</v>
      </c>
    </row>
    <row r="291" spans="1:4" x14ac:dyDescent="0.25">
      <c r="A291" t="s">
        <v>91</v>
      </c>
      <c r="B291" t="s">
        <v>62</v>
      </c>
      <c r="C291" s="1">
        <v>44133</v>
      </c>
      <c r="D291" s="4">
        <v>5000</v>
      </c>
    </row>
    <row r="292" spans="1:4" x14ac:dyDescent="0.25">
      <c r="A292" t="s">
        <v>101</v>
      </c>
      <c r="B292" t="s">
        <v>67</v>
      </c>
      <c r="C292" s="1">
        <v>44133</v>
      </c>
      <c r="D292" s="4">
        <v>25000</v>
      </c>
    </row>
    <row r="293" spans="1:4" x14ac:dyDescent="0.25">
      <c r="A293" t="s">
        <v>61</v>
      </c>
      <c r="B293" t="s">
        <v>62</v>
      </c>
      <c r="C293" s="1">
        <v>44134</v>
      </c>
      <c r="D293" s="4">
        <v>20000</v>
      </c>
    </row>
    <row r="294" spans="1:4" x14ac:dyDescent="0.25">
      <c r="A294" t="s">
        <v>64</v>
      </c>
      <c r="B294" t="s">
        <v>62</v>
      </c>
      <c r="C294" s="1">
        <v>44134</v>
      </c>
      <c r="D294" s="4">
        <v>33726</v>
      </c>
    </row>
    <row r="295" spans="1:4" x14ac:dyDescent="0.25">
      <c r="A295" t="s">
        <v>85</v>
      </c>
      <c r="B295" t="s">
        <v>62</v>
      </c>
      <c r="C295" s="1">
        <v>44134</v>
      </c>
      <c r="D295" s="4">
        <v>20000</v>
      </c>
    </row>
    <row r="296" spans="1:4" x14ac:dyDescent="0.25">
      <c r="A296" t="s">
        <v>78</v>
      </c>
      <c r="B296" t="s">
        <v>62</v>
      </c>
      <c r="C296" s="1">
        <v>44134</v>
      </c>
      <c r="D296" s="4">
        <v>2000</v>
      </c>
    </row>
    <row r="297" spans="1:4" x14ac:dyDescent="0.25">
      <c r="A297" t="s">
        <v>80</v>
      </c>
      <c r="B297" t="s">
        <v>62</v>
      </c>
      <c r="C297" s="1">
        <v>44134</v>
      </c>
      <c r="D297" s="4">
        <v>35000</v>
      </c>
    </row>
    <row r="298" spans="1:4" x14ac:dyDescent="0.25">
      <c r="A298" t="s">
        <v>110</v>
      </c>
      <c r="B298" t="s">
        <v>62</v>
      </c>
      <c r="C298" s="1">
        <v>44134</v>
      </c>
      <c r="D298" s="4">
        <v>7000</v>
      </c>
    </row>
    <row r="299" spans="1:4" x14ac:dyDescent="0.25">
      <c r="A299" t="s">
        <v>72</v>
      </c>
      <c r="B299" t="s">
        <v>73</v>
      </c>
      <c r="C299" s="1">
        <v>44134</v>
      </c>
      <c r="D299" s="4">
        <v>15400</v>
      </c>
    </row>
    <row r="300" spans="1:4" x14ac:dyDescent="0.25">
      <c r="A300" t="s">
        <v>91</v>
      </c>
      <c r="B300" t="s">
        <v>62</v>
      </c>
      <c r="C300" s="1">
        <v>44134</v>
      </c>
      <c r="D300" s="4">
        <v>2000</v>
      </c>
    </row>
    <row r="301" spans="1:4" x14ac:dyDescent="0.25">
      <c r="A301" t="s">
        <v>116</v>
      </c>
      <c r="B301" t="s">
        <v>62</v>
      </c>
      <c r="C301" s="1">
        <v>44135</v>
      </c>
      <c r="D301" s="4">
        <v>30000</v>
      </c>
    </row>
    <row r="302" spans="1:4" x14ac:dyDescent="0.25">
      <c r="A302" t="s">
        <v>106</v>
      </c>
      <c r="B302" t="s">
        <v>62</v>
      </c>
      <c r="C302" s="1">
        <v>44135</v>
      </c>
      <c r="D302" s="4">
        <v>15000</v>
      </c>
    </row>
    <row r="303" spans="1:4" x14ac:dyDescent="0.25">
      <c r="A303" t="s">
        <v>117</v>
      </c>
      <c r="B303" t="s">
        <v>62</v>
      </c>
      <c r="C303" s="1">
        <v>44135</v>
      </c>
      <c r="D303" s="4">
        <v>40000</v>
      </c>
    </row>
    <row r="304" spans="1:4" x14ac:dyDescent="0.25">
      <c r="A304" t="s">
        <v>107</v>
      </c>
      <c r="B304" t="s">
        <v>62</v>
      </c>
      <c r="C304" s="1">
        <v>44135</v>
      </c>
      <c r="D304" s="4">
        <v>30000</v>
      </c>
    </row>
    <row r="305" spans="1:4" x14ac:dyDescent="0.25">
      <c r="A305" t="s">
        <v>125</v>
      </c>
      <c r="B305" t="s">
        <v>62</v>
      </c>
      <c r="C305" s="1">
        <v>44135</v>
      </c>
      <c r="D305" s="4">
        <v>38225</v>
      </c>
    </row>
    <row r="306" spans="1:4" x14ac:dyDescent="0.25">
      <c r="A306" t="s">
        <v>98</v>
      </c>
      <c r="B306" t="s">
        <v>62</v>
      </c>
      <c r="C306" s="1">
        <v>44135</v>
      </c>
      <c r="D306" s="4">
        <v>147909</v>
      </c>
    </row>
    <row r="307" spans="1:4" x14ac:dyDescent="0.25">
      <c r="A307" t="s">
        <v>80</v>
      </c>
      <c r="B307" t="s">
        <v>62</v>
      </c>
      <c r="C307" s="1">
        <v>44135</v>
      </c>
      <c r="D307" s="4">
        <v>4000</v>
      </c>
    </row>
    <row r="308" spans="1:4" x14ac:dyDescent="0.25">
      <c r="A308" t="s">
        <v>91</v>
      </c>
      <c r="B308" t="s">
        <v>126</v>
      </c>
      <c r="C308" s="1">
        <v>44135</v>
      </c>
      <c r="D308" s="4">
        <v>25000</v>
      </c>
    </row>
    <row r="309" spans="1:4" x14ac:dyDescent="0.25">
      <c r="A309" t="s">
        <v>69</v>
      </c>
      <c r="B309" t="s">
        <v>62</v>
      </c>
      <c r="C309" s="1">
        <v>44135</v>
      </c>
      <c r="D309" s="4">
        <v>82800</v>
      </c>
    </row>
    <row r="310" spans="1:4" x14ac:dyDescent="0.25">
      <c r="A310" t="s">
        <v>114</v>
      </c>
      <c r="B310" t="s">
        <v>67</v>
      </c>
      <c r="C310" s="1">
        <v>44135</v>
      </c>
      <c r="D310" s="4">
        <v>10000</v>
      </c>
    </row>
    <row r="311" spans="1:4" x14ac:dyDescent="0.25">
      <c r="A311" t="s">
        <v>111</v>
      </c>
      <c r="B311" t="s">
        <v>62</v>
      </c>
      <c r="C311" s="1">
        <v>44137</v>
      </c>
      <c r="D311" s="4">
        <v>35000</v>
      </c>
    </row>
    <row r="312" spans="1:4" x14ac:dyDescent="0.25">
      <c r="A312" t="s">
        <v>110</v>
      </c>
      <c r="B312" t="s">
        <v>62</v>
      </c>
      <c r="C312" s="1">
        <v>44137</v>
      </c>
      <c r="D312" s="4">
        <v>10000</v>
      </c>
    </row>
    <row r="313" spans="1:4" x14ac:dyDescent="0.25">
      <c r="A313" t="s">
        <v>71</v>
      </c>
      <c r="B313" t="s">
        <v>62</v>
      </c>
      <c r="C313" s="1">
        <v>44137</v>
      </c>
      <c r="D313" s="4">
        <v>27042</v>
      </c>
    </row>
    <row r="314" spans="1:4" x14ac:dyDescent="0.25">
      <c r="A314" t="s">
        <v>115</v>
      </c>
      <c r="B314" t="s">
        <v>62</v>
      </c>
      <c r="C314" s="1">
        <v>44138</v>
      </c>
      <c r="D314" s="4">
        <v>250</v>
      </c>
    </row>
    <row r="315" spans="1:4" x14ac:dyDescent="0.25">
      <c r="A315" t="s">
        <v>72</v>
      </c>
      <c r="B315" t="s">
        <v>73</v>
      </c>
      <c r="C315" s="1">
        <v>44138</v>
      </c>
      <c r="D315" s="4">
        <v>15400</v>
      </c>
    </row>
    <row r="316" spans="1:4" x14ac:dyDescent="0.25">
      <c r="A316" t="s">
        <v>74</v>
      </c>
      <c r="B316" t="s">
        <v>62</v>
      </c>
      <c r="C316" s="1">
        <v>44138</v>
      </c>
      <c r="D316" s="4">
        <v>26033</v>
      </c>
    </row>
    <row r="317" spans="1:4" x14ac:dyDescent="0.25">
      <c r="A317" t="s">
        <v>127</v>
      </c>
      <c r="B317" t="s">
        <v>62</v>
      </c>
      <c r="C317" s="1">
        <v>44138</v>
      </c>
      <c r="D317" s="4">
        <v>736000</v>
      </c>
    </row>
    <row r="318" spans="1:4" x14ac:dyDescent="0.25">
      <c r="A318" t="s">
        <v>106</v>
      </c>
      <c r="B318" t="s">
        <v>62</v>
      </c>
      <c r="C318" s="1">
        <v>44139</v>
      </c>
      <c r="D318" s="4">
        <v>5600</v>
      </c>
    </row>
    <row r="319" spans="1:4" x14ac:dyDescent="0.25">
      <c r="A319" t="s">
        <v>103</v>
      </c>
      <c r="B319" t="s">
        <v>67</v>
      </c>
      <c r="C319" s="1">
        <v>44139</v>
      </c>
      <c r="D319" s="4">
        <v>45000</v>
      </c>
    </row>
    <row r="320" spans="1:4" x14ac:dyDescent="0.25">
      <c r="A320" t="s">
        <v>121</v>
      </c>
      <c r="B320" t="s">
        <v>62</v>
      </c>
      <c r="C320" s="1">
        <v>44139</v>
      </c>
      <c r="D320" s="4">
        <v>30880</v>
      </c>
    </row>
    <row r="321" spans="1:4" x14ac:dyDescent="0.25">
      <c r="A321" t="s">
        <v>100</v>
      </c>
      <c r="B321" t="s">
        <v>67</v>
      </c>
      <c r="C321" s="1">
        <v>44139</v>
      </c>
      <c r="D321" s="4">
        <v>35000</v>
      </c>
    </row>
    <row r="322" spans="1:4" x14ac:dyDescent="0.25">
      <c r="A322" t="s">
        <v>78</v>
      </c>
      <c r="B322" t="s">
        <v>62</v>
      </c>
      <c r="C322" s="1">
        <v>44139</v>
      </c>
      <c r="D322" s="4">
        <v>9911</v>
      </c>
    </row>
    <row r="323" spans="1:4" x14ac:dyDescent="0.25">
      <c r="A323" t="s">
        <v>128</v>
      </c>
      <c r="B323" t="s">
        <v>62</v>
      </c>
      <c r="C323" s="1">
        <v>44139</v>
      </c>
      <c r="D323" s="4">
        <v>41643</v>
      </c>
    </row>
    <row r="324" spans="1:4" x14ac:dyDescent="0.25">
      <c r="A324" t="s">
        <v>79</v>
      </c>
      <c r="B324" t="s">
        <v>62</v>
      </c>
      <c r="C324" s="1">
        <v>44139</v>
      </c>
      <c r="D324" s="4">
        <v>12000</v>
      </c>
    </row>
    <row r="325" spans="1:4" x14ac:dyDescent="0.25">
      <c r="A325" t="s">
        <v>91</v>
      </c>
      <c r="B325" t="s">
        <v>126</v>
      </c>
      <c r="C325" s="1">
        <v>44139</v>
      </c>
      <c r="D325" s="4">
        <v>10000</v>
      </c>
    </row>
    <row r="326" spans="1:4" x14ac:dyDescent="0.25">
      <c r="A326" t="s">
        <v>64</v>
      </c>
      <c r="B326" t="s">
        <v>62</v>
      </c>
      <c r="C326" s="1">
        <v>44140</v>
      </c>
      <c r="D326" s="4">
        <v>14326</v>
      </c>
    </row>
    <row r="327" spans="1:4" x14ac:dyDescent="0.25">
      <c r="A327" t="s">
        <v>86</v>
      </c>
      <c r="B327" t="s">
        <v>67</v>
      </c>
      <c r="C327" s="1">
        <v>44140</v>
      </c>
      <c r="D327" s="4">
        <v>250</v>
      </c>
    </row>
    <row r="328" spans="1:4" x14ac:dyDescent="0.25">
      <c r="A328" t="s">
        <v>121</v>
      </c>
      <c r="B328" t="s">
        <v>62</v>
      </c>
      <c r="C328" s="1">
        <v>44140</v>
      </c>
      <c r="D328" s="4">
        <v>5000</v>
      </c>
    </row>
    <row r="329" spans="1:4" x14ac:dyDescent="0.25">
      <c r="A329" t="s">
        <v>112</v>
      </c>
      <c r="B329" t="s">
        <v>62</v>
      </c>
      <c r="C329" s="1">
        <v>44140</v>
      </c>
      <c r="D329" s="4">
        <v>15000</v>
      </c>
    </row>
    <row r="330" spans="1:4" x14ac:dyDescent="0.25">
      <c r="A330" t="s">
        <v>92</v>
      </c>
      <c r="B330" t="s">
        <v>67</v>
      </c>
      <c r="C330" s="1">
        <v>44142</v>
      </c>
      <c r="D330" s="4">
        <v>3200</v>
      </c>
    </row>
    <row r="331" spans="1:4" x14ac:dyDescent="0.25">
      <c r="A331" t="s">
        <v>129</v>
      </c>
      <c r="B331" t="s">
        <v>62</v>
      </c>
      <c r="C331" s="1">
        <v>44142</v>
      </c>
      <c r="D331" s="4">
        <v>117403</v>
      </c>
    </row>
    <row r="332" spans="1:4" x14ac:dyDescent="0.25">
      <c r="A332" t="s">
        <v>89</v>
      </c>
      <c r="B332" t="s">
        <v>62</v>
      </c>
      <c r="C332" s="1">
        <v>44142</v>
      </c>
      <c r="D332" s="4">
        <v>24615</v>
      </c>
    </row>
    <row r="333" spans="1:4" x14ac:dyDescent="0.25">
      <c r="A333" t="s">
        <v>128</v>
      </c>
      <c r="B333" t="s">
        <v>62</v>
      </c>
      <c r="C333" s="1">
        <v>44142</v>
      </c>
      <c r="D333" s="4">
        <v>10000</v>
      </c>
    </row>
    <row r="334" spans="1:4" x14ac:dyDescent="0.25">
      <c r="A334" t="s">
        <v>90</v>
      </c>
      <c r="B334" t="s">
        <v>62</v>
      </c>
      <c r="C334" s="1">
        <v>44142</v>
      </c>
      <c r="D334" s="4">
        <v>9374</v>
      </c>
    </row>
    <row r="335" spans="1:4" x14ac:dyDescent="0.25">
      <c r="A335" t="s">
        <v>121</v>
      </c>
      <c r="B335" t="s">
        <v>62</v>
      </c>
      <c r="C335" s="1">
        <v>44144</v>
      </c>
      <c r="D335" s="4">
        <v>24000</v>
      </c>
    </row>
    <row r="336" spans="1:4" x14ac:dyDescent="0.25">
      <c r="A336" t="s">
        <v>90</v>
      </c>
      <c r="B336" t="s">
        <v>62</v>
      </c>
      <c r="C336" s="1">
        <v>44144</v>
      </c>
      <c r="D336" s="4">
        <v>9900</v>
      </c>
    </row>
    <row r="337" spans="1:4" x14ac:dyDescent="0.25">
      <c r="A337" t="s">
        <v>85</v>
      </c>
      <c r="B337" t="s">
        <v>62</v>
      </c>
      <c r="C337" s="1">
        <v>44145</v>
      </c>
      <c r="D337" s="4">
        <v>18034</v>
      </c>
    </row>
    <row r="338" spans="1:4" x14ac:dyDescent="0.25">
      <c r="A338" t="s">
        <v>93</v>
      </c>
      <c r="B338" t="s">
        <v>73</v>
      </c>
      <c r="C338" s="1">
        <v>44145</v>
      </c>
      <c r="D338" s="4">
        <v>133962</v>
      </c>
    </row>
    <row r="339" spans="1:4" x14ac:dyDescent="0.25">
      <c r="A339" t="s">
        <v>94</v>
      </c>
      <c r="B339" t="s">
        <v>62</v>
      </c>
      <c r="C339" s="1">
        <v>44145</v>
      </c>
      <c r="D339" s="4">
        <v>140000</v>
      </c>
    </row>
    <row r="340" spans="1:4" x14ac:dyDescent="0.25">
      <c r="A340" t="s">
        <v>69</v>
      </c>
      <c r="B340" t="s">
        <v>62</v>
      </c>
      <c r="C340" s="1">
        <v>44145</v>
      </c>
      <c r="D340" s="4">
        <v>11997</v>
      </c>
    </row>
    <row r="341" spans="1:4" x14ac:dyDescent="0.25">
      <c r="A341" t="s">
        <v>75</v>
      </c>
      <c r="B341" t="s">
        <v>62</v>
      </c>
      <c r="C341" s="1">
        <v>44145</v>
      </c>
      <c r="D341" s="4">
        <v>152222</v>
      </c>
    </row>
    <row r="342" spans="1:4" x14ac:dyDescent="0.25">
      <c r="A342" t="s">
        <v>114</v>
      </c>
      <c r="B342" t="s">
        <v>67</v>
      </c>
      <c r="C342" s="1">
        <v>44145</v>
      </c>
      <c r="D342" s="4">
        <v>35000</v>
      </c>
    </row>
    <row r="343" spans="1:4" x14ac:dyDescent="0.25">
      <c r="A343" t="s">
        <v>92</v>
      </c>
      <c r="B343" t="s">
        <v>67</v>
      </c>
      <c r="C343" s="1">
        <v>44146</v>
      </c>
      <c r="D343" s="4">
        <v>25000</v>
      </c>
    </row>
    <row r="344" spans="1:4" x14ac:dyDescent="0.25">
      <c r="A344" t="s">
        <v>96</v>
      </c>
      <c r="B344" t="s">
        <v>126</v>
      </c>
      <c r="C344" s="1">
        <v>44146</v>
      </c>
      <c r="D344" s="4">
        <v>29278</v>
      </c>
    </row>
    <row r="345" spans="1:4" x14ac:dyDescent="0.25">
      <c r="A345" t="s">
        <v>72</v>
      </c>
      <c r="B345" t="s">
        <v>73</v>
      </c>
      <c r="C345" s="1">
        <v>44146</v>
      </c>
      <c r="D345" s="4">
        <v>33000</v>
      </c>
    </row>
    <row r="346" spans="1:4" x14ac:dyDescent="0.25">
      <c r="A346" t="s">
        <v>101</v>
      </c>
      <c r="B346" t="s">
        <v>67</v>
      </c>
      <c r="C346" s="1">
        <v>44146</v>
      </c>
      <c r="D346" s="4">
        <v>15000</v>
      </c>
    </row>
    <row r="347" spans="1:4" x14ac:dyDescent="0.25">
      <c r="A347" t="s">
        <v>61</v>
      </c>
      <c r="B347" t="s">
        <v>126</v>
      </c>
      <c r="C347" s="1">
        <v>44147</v>
      </c>
      <c r="D347" s="4">
        <v>28318</v>
      </c>
    </row>
    <row r="348" spans="1:4" x14ac:dyDescent="0.25">
      <c r="A348" t="s">
        <v>63</v>
      </c>
      <c r="B348" t="s">
        <v>62</v>
      </c>
      <c r="C348" s="1">
        <v>44147</v>
      </c>
      <c r="D348" s="4">
        <v>30000</v>
      </c>
    </row>
    <row r="349" spans="1:4" x14ac:dyDescent="0.25">
      <c r="A349" t="s">
        <v>64</v>
      </c>
      <c r="B349" t="s">
        <v>62</v>
      </c>
      <c r="C349" s="1">
        <v>44147</v>
      </c>
      <c r="D349" s="4">
        <v>6390</v>
      </c>
    </row>
    <row r="350" spans="1:4" x14ac:dyDescent="0.25">
      <c r="A350" t="s">
        <v>98</v>
      </c>
      <c r="B350" t="s">
        <v>62</v>
      </c>
      <c r="C350" s="1">
        <v>44147</v>
      </c>
      <c r="D350" s="4">
        <v>87336</v>
      </c>
    </row>
    <row r="351" spans="1:4" x14ac:dyDescent="0.25">
      <c r="A351" t="s">
        <v>93</v>
      </c>
      <c r="B351" t="s">
        <v>73</v>
      </c>
      <c r="C351" s="1">
        <v>44147</v>
      </c>
      <c r="D351" s="4">
        <v>250900</v>
      </c>
    </row>
    <row r="352" spans="1:4" x14ac:dyDescent="0.25">
      <c r="A352" t="s">
        <v>110</v>
      </c>
      <c r="B352" t="s">
        <v>62</v>
      </c>
      <c r="C352" s="1">
        <v>44147</v>
      </c>
      <c r="D352" s="4">
        <v>1500</v>
      </c>
    </row>
    <row r="353" spans="1:4" x14ac:dyDescent="0.25">
      <c r="A353" t="s">
        <v>71</v>
      </c>
      <c r="B353" t="s">
        <v>62</v>
      </c>
      <c r="C353" s="1">
        <v>44147</v>
      </c>
      <c r="D353" s="4">
        <v>97652</v>
      </c>
    </row>
    <row r="354" spans="1:4" x14ac:dyDescent="0.25">
      <c r="A354" t="s">
        <v>91</v>
      </c>
      <c r="B354" t="s">
        <v>126</v>
      </c>
      <c r="C354" s="1">
        <v>44147</v>
      </c>
      <c r="D354" s="4">
        <v>14000</v>
      </c>
    </row>
    <row r="355" spans="1:4" x14ac:dyDescent="0.25">
      <c r="A355" t="s">
        <v>69</v>
      </c>
      <c r="B355" t="s">
        <v>62</v>
      </c>
      <c r="C355" s="1">
        <v>44147</v>
      </c>
      <c r="D355" s="4">
        <v>61266</v>
      </c>
    </row>
    <row r="356" spans="1:4" x14ac:dyDescent="0.25">
      <c r="A356" t="s">
        <v>72</v>
      </c>
      <c r="B356" t="s">
        <v>73</v>
      </c>
      <c r="C356" s="1">
        <v>44148</v>
      </c>
      <c r="D356" s="4">
        <v>57600</v>
      </c>
    </row>
    <row r="357" spans="1:4" x14ac:dyDescent="0.25">
      <c r="A357" t="s">
        <v>91</v>
      </c>
      <c r="B357" t="s">
        <v>126</v>
      </c>
      <c r="C357" s="1">
        <v>44148</v>
      </c>
      <c r="D357" s="4">
        <v>3000</v>
      </c>
    </row>
    <row r="358" spans="1:4" x14ac:dyDescent="0.25">
      <c r="A358" t="s">
        <v>66</v>
      </c>
      <c r="B358" t="s">
        <v>67</v>
      </c>
      <c r="C358" s="1">
        <v>44148</v>
      </c>
      <c r="D358" s="4">
        <v>847913</v>
      </c>
    </row>
    <row r="359" spans="1:4" x14ac:dyDescent="0.25">
      <c r="A359" t="s">
        <v>103</v>
      </c>
      <c r="B359" t="s">
        <v>67</v>
      </c>
      <c r="C359" s="1">
        <v>44149</v>
      </c>
      <c r="D359" s="4">
        <v>123000</v>
      </c>
    </row>
    <row r="360" spans="1:4" x14ac:dyDescent="0.25">
      <c r="A360" t="s">
        <v>121</v>
      </c>
      <c r="B360" t="s">
        <v>62</v>
      </c>
      <c r="C360" s="1">
        <v>44149</v>
      </c>
      <c r="D360" s="4">
        <v>52100</v>
      </c>
    </row>
    <row r="361" spans="1:4" x14ac:dyDescent="0.25">
      <c r="A361" t="s">
        <v>102</v>
      </c>
      <c r="B361" t="s">
        <v>62</v>
      </c>
      <c r="C361" s="1">
        <v>44149</v>
      </c>
      <c r="D361" s="4">
        <v>11000</v>
      </c>
    </row>
    <row r="362" spans="1:4" x14ac:dyDescent="0.25">
      <c r="A362" t="s">
        <v>105</v>
      </c>
      <c r="B362" t="s">
        <v>62</v>
      </c>
      <c r="C362" s="1">
        <v>44149</v>
      </c>
      <c r="D362" s="4">
        <v>26733</v>
      </c>
    </row>
    <row r="363" spans="1:4" x14ac:dyDescent="0.25">
      <c r="A363" t="s">
        <v>86</v>
      </c>
      <c r="B363" t="s">
        <v>67</v>
      </c>
      <c r="C363" s="1">
        <v>44151</v>
      </c>
      <c r="D363" s="4">
        <v>15000</v>
      </c>
    </row>
    <row r="364" spans="1:4" x14ac:dyDescent="0.25">
      <c r="A364" t="s">
        <v>87</v>
      </c>
      <c r="B364" t="s">
        <v>67</v>
      </c>
      <c r="C364" s="1">
        <v>44152</v>
      </c>
      <c r="D364" s="4">
        <v>1000</v>
      </c>
    </row>
    <row r="365" spans="1:4" x14ac:dyDescent="0.25">
      <c r="A365" t="s">
        <v>130</v>
      </c>
      <c r="B365" t="s">
        <v>67</v>
      </c>
      <c r="C365" s="1">
        <v>44152</v>
      </c>
      <c r="D365" s="4">
        <v>50000</v>
      </c>
    </row>
    <row r="366" spans="1:4" x14ac:dyDescent="0.25">
      <c r="A366" t="s">
        <v>111</v>
      </c>
      <c r="B366" t="s">
        <v>62</v>
      </c>
      <c r="C366" s="1">
        <v>44153</v>
      </c>
      <c r="D366" s="4">
        <v>12000</v>
      </c>
    </row>
    <row r="367" spans="1:4" x14ac:dyDescent="0.25">
      <c r="A367" t="s">
        <v>85</v>
      </c>
      <c r="B367" t="s">
        <v>62</v>
      </c>
      <c r="C367" s="1">
        <v>44153</v>
      </c>
      <c r="D367" s="4">
        <v>350</v>
      </c>
    </row>
    <row r="368" spans="1:4" x14ac:dyDescent="0.25">
      <c r="A368" t="s">
        <v>125</v>
      </c>
      <c r="B368" t="s">
        <v>62</v>
      </c>
      <c r="C368" s="1">
        <v>44153</v>
      </c>
      <c r="D368" s="4">
        <v>25565</v>
      </c>
    </row>
    <row r="369" spans="1:4" x14ac:dyDescent="0.25">
      <c r="A369" t="s">
        <v>96</v>
      </c>
      <c r="B369" t="s">
        <v>126</v>
      </c>
      <c r="C369" s="1">
        <v>44153</v>
      </c>
      <c r="D369" s="4">
        <v>1500</v>
      </c>
    </row>
    <row r="370" spans="1:4" x14ac:dyDescent="0.25">
      <c r="A370" t="s">
        <v>99</v>
      </c>
      <c r="B370" t="s">
        <v>73</v>
      </c>
      <c r="C370" s="1">
        <v>44153</v>
      </c>
      <c r="D370" s="4">
        <v>39118</v>
      </c>
    </row>
    <row r="371" spans="1:4" x14ac:dyDescent="0.25">
      <c r="A371" t="s">
        <v>131</v>
      </c>
      <c r="B371" t="s">
        <v>67</v>
      </c>
      <c r="C371" s="1">
        <v>44153</v>
      </c>
      <c r="D371" s="4">
        <v>2160</v>
      </c>
    </row>
    <row r="372" spans="1:4" x14ac:dyDescent="0.25">
      <c r="A372" t="s">
        <v>105</v>
      </c>
      <c r="B372" t="s">
        <v>62</v>
      </c>
      <c r="C372" s="1">
        <v>44153</v>
      </c>
      <c r="D372" s="4">
        <v>18534</v>
      </c>
    </row>
    <row r="373" spans="1:4" x14ac:dyDescent="0.25">
      <c r="A373" t="s">
        <v>69</v>
      </c>
      <c r="B373" t="s">
        <v>62</v>
      </c>
      <c r="C373" s="1">
        <v>44153</v>
      </c>
      <c r="D373" s="4">
        <v>90000</v>
      </c>
    </row>
    <row r="374" spans="1:4" x14ac:dyDescent="0.25">
      <c r="A374" t="s">
        <v>103</v>
      </c>
      <c r="B374" t="s">
        <v>67</v>
      </c>
      <c r="C374" s="1">
        <v>44156</v>
      </c>
      <c r="D374" s="4">
        <v>71000</v>
      </c>
    </row>
    <row r="375" spans="1:4" x14ac:dyDescent="0.25">
      <c r="A375" t="s">
        <v>69</v>
      </c>
      <c r="B375" t="s">
        <v>62</v>
      </c>
      <c r="C375" s="1">
        <v>44156</v>
      </c>
      <c r="D375" s="4">
        <v>59468</v>
      </c>
    </row>
    <row r="376" spans="1:4" x14ac:dyDescent="0.25">
      <c r="A376" t="s">
        <v>86</v>
      </c>
      <c r="B376" t="s">
        <v>67</v>
      </c>
      <c r="C376" s="1">
        <v>44159</v>
      </c>
      <c r="D376" s="4">
        <v>30000</v>
      </c>
    </row>
    <row r="377" spans="1:4" x14ac:dyDescent="0.25">
      <c r="A377" t="s">
        <v>108</v>
      </c>
      <c r="B377" t="s">
        <v>73</v>
      </c>
      <c r="C377" s="1">
        <v>44159</v>
      </c>
      <c r="D377" s="4">
        <v>284580</v>
      </c>
    </row>
    <row r="378" spans="1:4" x14ac:dyDescent="0.25">
      <c r="A378" t="s">
        <v>65</v>
      </c>
      <c r="B378" t="s">
        <v>126</v>
      </c>
      <c r="C378" s="1">
        <v>44159</v>
      </c>
      <c r="D378" s="4">
        <v>46091</v>
      </c>
    </row>
    <row r="379" spans="1:4" x14ac:dyDescent="0.25">
      <c r="A379" t="s">
        <v>109</v>
      </c>
      <c r="B379" t="s">
        <v>126</v>
      </c>
      <c r="C379" s="1">
        <v>44159</v>
      </c>
      <c r="D379" s="4">
        <v>3000</v>
      </c>
    </row>
    <row r="380" spans="1:4" x14ac:dyDescent="0.25">
      <c r="A380" t="s">
        <v>101</v>
      </c>
      <c r="B380" t="s">
        <v>67</v>
      </c>
      <c r="C380" s="1">
        <v>44159</v>
      </c>
      <c r="D380" s="4">
        <v>15000</v>
      </c>
    </row>
    <row r="381" spans="1:4" x14ac:dyDescent="0.25">
      <c r="A381" t="s">
        <v>90</v>
      </c>
      <c r="B381" t="s">
        <v>62</v>
      </c>
      <c r="C381" s="1">
        <v>44159</v>
      </c>
      <c r="D381" s="4">
        <v>23570</v>
      </c>
    </row>
    <row r="382" spans="1:4" x14ac:dyDescent="0.25">
      <c r="A382" t="s">
        <v>86</v>
      </c>
      <c r="B382" t="s">
        <v>67</v>
      </c>
      <c r="C382" s="1">
        <v>44160</v>
      </c>
      <c r="D382" s="4">
        <v>727900</v>
      </c>
    </row>
    <row r="383" spans="1:4" x14ac:dyDescent="0.25">
      <c r="A383" t="s">
        <v>87</v>
      </c>
      <c r="B383" t="s">
        <v>67</v>
      </c>
      <c r="C383" s="1">
        <v>44160</v>
      </c>
      <c r="D383" s="4">
        <v>35000</v>
      </c>
    </row>
    <row r="384" spans="1:4" x14ac:dyDescent="0.25">
      <c r="A384" t="s">
        <v>96</v>
      </c>
      <c r="B384" t="s">
        <v>126</v>
      </c>
      <c r="C384" s="1">
        <v>44160</v>
      </c>
      <c r="D384" s="4">
        <v>90000</v>
      </c>
    </row>
    <row r="385" spans="1:4" x14ac:dyDescent="0.25">
      <c r="A385" t="s">
        <v>97</v>
      </c>
      <c r="B385" t="s">
        <v>67</v>
      </c>
      <c r="C385" s="1">
        <v>44160</v>
      </c>
      <c r="D385" s="4">
        <v>6000</v>
      </c>
    </row>
    <row r="386" spans="1:4" x14ac:dyDescent="0.25">
      <c r="A386" t="s">
        <v>66</v>
      </c>
      <c r="B386" t="s">
        <v>67</v>
      </c>
      <c r="C386" s="1">
        <v>44160</v>
      </c>
      <c r="D386" s="4">
        <v>49362</v>
      </c>
    </row>
    <row r="387" spans="1:4" x14ac:dyDescent="0.25">
      <c r="A387" t="s">
        <v>69</v>
      </c>
      <c r="B387" t="s">
        <v>62</v>
      </c>
      <c r="C387" s="1">
        <v>44160</v>
      </c>
      <c r="D387" s="4">
        <v>68049</v>
      </c>
    </row>
    <row r="388" spans="1:4" x14ac:dyDescent="0.25">
      <c r="A388" t="s">
        <v>121</v>
      </c>
      <c r="B388" t="s">
        <v>62</v>
      </c>
      <c r="C388" s="1">
        <v>44161</v>
      </c>
      <c r="D388" s="4">
        <v>44188</v>
      </c>
    </row>
    <row r="389" spans="1:4" x14ac:dyDescent="0.25">
      <c r="A389" t="s">
        <v>112</v>
      </c>
      <c r="B389" t="s">
        <v>62</v>
      </c>
      <c r="C389" s="1">
        <v>44161</v>
      </c>
      <c r="D389" s="4">
        <v>15000</v>
      </c>
    </row>
    <row r="390" spans="1:4" x14ac:dyDescent="0.25">
      <c r="A390" t="s">
        <v>81</v>
      </c>
      <c r="B390" t="s">
        <v>62</v>
      </c>
      <c r="C390" s="1">
        <v>44161</v>
      </c>
      <c r="D390" s="4">
        <v>165000</v>
      </c>
    </row>
    <row r="391" spans="1:4" x14ac:dyDescent="0.25">
      <c r="A391" t="s">
        <v>71</v>
      </c>
      <c r="B391" t="s">
        <v>62</v>
      </c>
      <c r="C391" s="1">
        <v>44161</v>
      </c>
      <c r="D391" s="4">
        <v>15000</v>
      </c>
    </row>
    <row r="392" spans="1:4" x14ac:dyDescent="0.25">
      <c r="A392" t="s">
        <v>105</v>
      </c>
      <c r="B392" t="s">
        <v>62</v>
      </c>
      <c r="C392" s="1">
        <v>44162</v>
      </c>
      <c r="D392" s="4">
        <v>41975</v>
      </c>
    </row>
    <row r="393" spans="1:4" x14ac:dyDescent="0.25">
      <c r="A393" t="s">
        <v>85</v>
      </c>
      <c r="B393" t="s">
        <v>62</v>
      </c>
      <c r="C393" s="1">
        <v>44163</v>
      </c>
      <c r="D393" s="4">
        <v>15000</v>
      </c>
    </row>
    <row r="394" spans="1:4" x14ac:dyDescent="0.25">
      <c r="A394" t="s">
        <v>89</v>
      </c>
      <c r="B394" t="s">
        <v>62</v>
      </c>
      <c r="C394" s="1">
        <v>44163</v>
      </c>
      <c r="D394" s="4">
        <v>23305</v>
      </c>
    </row>
    <row r="395" spans="1:4" x14ac:dyDescent="0.25">
      <c r="A395" t="s">
        <v>92</v>
      </c>
      <c r="B395" t="s">
        <v>67</v>
      </c>
      <c r="C395" s="1">
        <v>44164</v>
      </c>
      <c r="D395" s="4">
        <v>12000</v>
      </c>
    </row>
    <row r="396" spans="1:4" x14ac:dyDescent="0.25">
      <c r="A396" t="s">
        <v>76</v>
      </c>
      <c r="B396" t="s">
        <v>62</v>
      </c>
      <c r="C396" s="1">
        <v>44164</v>
      </c>
      <c r="D396" s="4">
        <v>70000</v>
      </c>
    </row>
    <row r="397" spans="1:4" x14ac:dyDescent="0.25">
      <c r="A397" t="s">
        <v>116</v>
      </c>
      <c r="B397" t="s">
        <v>62</v>
      </c>
      <c r="C397" s="1">
        <v>44165</v>
      </c>
      <c r="D397" s="4">
        <v>40000</v>
      </c>
    </row>
    <row r="398" spans="1:4" x14ac:dyDescent="0.25">
      <c r="A398" t="s">
        <v>106</v>
      </c>
      <c r="B398" t="s">
        <v>62</v>
      </c>
      <c r="C398" s="1">
        <v>44165</v>
      </c>
      <c r="D398" s="4">
        <v>40000</v>
      </c>
    </row>
    <row r="399" spans="1:4" x14ac:dyDescent="0.25">
      <c r="A399" t="s">
        <v>111</v>
      </c>
      <c r="B399" t="s">
        <v>62</v>
      </c>
      <c r="C399" s="1">
        <v>44165</v>
      </c>
      <c r="D399" s="4">
        <v>70000</v>
      </c>
    </row>
    <row r="400" spans="1:4" x14ac:dyDescent="0.25">
      <c r="A400" t="s">
        <v>117</v>
      </c>
      <c r="B400" t="s">
        <v>62</v>
      </c>
      <c r="C400" s="1">
        <v>44165</v>
      </c>
      <c r="D400" s="4">
        <v>25000</v>
      </c>
    </row>
    <row r="401" spans="1:4" x14ac:dyDescent="0.25">
      <c r="A401" t="s">
        <v>107</v>
      </c>
      <c r="B401" t="s">
        <v>62</v>
      </c>
      <c r="C401" s="1">
        <v>44165</v>
      </c>
      <c r="D401" s="4">
        <v>35000</v>
      </c>
    </row>
    <row r="402" spans="1:4" x14ac:dyDescent="0.25">
      <c r="A402" t="s">
        <v>113</v>
      </c>
      <c r="B402" t="s">
        <v>67</v>
      </c>
      <c r="C402" s="1">
        <v>44165</v>
      </c>
      <c r="D402" s="4">
        <v>133579</v>
      </c>
    </row>
    <row r="403" spans="1:4" x14ac:dyDescent="0.25">
      <c r="A403" t="s">
        <v>99</v>
      </c>
      <c r="B403" t="s">
        <v>73</v>
      </c>
      <c r="C403" s="1">
        <v>44165</v>
      </c>
      <c r="D403" s="4">
        <v>42597</v>
      </c>
    </row>
    <row r="404" spans="1:4" x14ac:dyDescent="0.25">
      <c r="A404" t="s">
        <v>69</v>
      </c>
      <c r="B404" t="s">
        <v>62</v>
      </c>
      <c r="C404" s="1">
        <v>44165</v>
      </c>
      <c r="D404" s="4">
        <v>140664</v>
      </c>
    </row>
    <row r="405" spans="1:4" x14ac:dyDescent="0.25">
      <c r="A405" t="s">
        <v>98</v>
      </c>
      <c r="B405" t="s">
        <v>62</v>
      </c>
      <c r="C405" s="1">
        <v>44166</v>
      </c>
      <c r="D405" s="4">
        <v>82487</v>
      </c>
    </row>
    <row r="406" spans="1:4" x14ac:dyDescent="0.25">
      <c r="A406" t="s">
        <v>132</v>
      </c>
      <c r="B406" t="s">
        <v>126</v>
      </c>
      <c r="C406" s="1">
        <v>44166</v>
      </c>
      <c r="D406" s="4">
        <v>14000</v>
      </c>
    </row>
    <row r="407" spans="1:4" x14ac:dyDescent="0.25">
      <c r="A407" t="s">
        <v>95</v>
      </c>
      <c r="B407" t="s">
        <v>67</v>
      </c>
      <c r="C407" s="1">
        <v>44166</v>
      </c>
      <c r="D407" s="4">
        <v>59242.1</v>
      </c>
    </row>
    <row r="408" spans="1:4" x14ac:dyDescent="0.25">
      <c r="A408" t="s">
        <v>128</v>
      </c>
      <c r="B408" t="s">
        <v>62</v>
      </c>
      <c r="C408" s="1">
        <v>44166</v>
      </c>
      <c r="D408" s="4">
        <v>20000</v>
      </c>
    </row>
    <row r="409" spans="1:4" x14ac:dyDescent="0.25">
      <c r="A409" t="s">
        <v>115</v>
      </c>
      <c r="B409" t="s">
        <v>126</v>
      </c>
      <c r="C409" s="1">
        <v>44166</v>
      </c>
      <c r="D409" s="4">
        <v>29200</v>
      </c>
    </row>
    <row r="410" spans="1:4" x14ac:dyDescent="0.25">
      <c r="A410" t="s">
        <v>81</v>
      </c>
      <c r="B410" t="s">
        <v>62</v>
      </c>
      <c r="C410" s="1">
        <v>44166</v>
      </c>
      <c r="D410" s="4">
        <v>35000</v>
      </c>
    </row>
    <row r="411" spans="1:4" x14ac:dyDescent="0.25">
      <c r="A411" t="s">
        <v>82</v>
      </c>
      <c r="B411" t="s">
        <v>62</v>
      </c>
      <c r="C411" s="1">
        <v>44166</v>
      </c>
      <c r="D411" s="4">
        <v>30000</v>
      </c>
    </row>
    <row r="412" spans="1:4" x14ac:dyDescent="0.25">
      <c r="A412" t="s">
        <v>133</v>
      </c>
      <c r="B412" t="s">
        <v>67</v>
      </c>
      <c r="C412" s="1">
        <v>44166</v>
      </c>
      <c r="D412" s="4">
        <v>12000</v>
      </c>
    </row>
    <row r="413" spans="1:4" x14ac:dyDescent="0.25">
      <c r="A413" t="s">
        <v>113</v>
      </c>
      <c r="B413" t="s">
        <v>67</v>
      </c>
      <c r="C413" s="1">
        <v>44166</v>
      </c>
      <c r="D413" s="4">
        <v>10100</v>
      </c>
    </row>
    <row r="414" spans="1:4" x14ac:dyDescent="0.25">
      <c r="A414" t="s">
        <v>91</v>
      </c>
      <c r="B414" t="s">
        <v>126</v>
      </c>
      <c r="C414" s="1">
        <v>44166</v>
      </c>
      <c r="D414" s="4">
        <v>50200</v>
      </c>
    </row>
    <row r="415" spans="1:4" x14ac:dyDescent="0.25">
      <c r="A415" t="s">
        <v>74</v>
      </c>
      <c r="B415" t="s">
        <v>62</v>
      </c>
      <c r="C415" s="1">
        <v>44166</v>
      </c>
      <c r="D415" s="4">
        <v>32000</v>
      </c>
    </row>
    <row r="416" spans="1:4" x14ac:dyDescent="0.25">
      <c r="A416" t="s">
        <v>61</v>
      </c>
      <c r="B416" t="s">
        <v>126</v>
      </c>
      <c r="C416" s="1">
        <v>44167</v>
      </c>
      <c r="D416" s="4">
        <v>8010</v>
      </c>
    </row>
    <row r="417" spans="1:4" x14ac:dyDescent="0.25">
      <c r="A417" t="s">
        <v>98</v>
      </c>
      <c r="B417" t="s">
        <v>62</v>
      </c>
      <c r="C417" s="1">
        <v>44167</v>
      </c>
      <c r="D417" s="4">
        <v>123582</v>
      </c>
    </row>
    <row r="418" spans="1:4" x14ac:dyDescent="0.25">
      <c r="A418" t="s">
        <v>129</v>
      </c>
      <c r="B418" t="s">
        <v>62</v>
      </c>
      <c r="C418" s="1">
        <v>44167</v>
      </c>
      <c r="D418" s="4">
        <v>135000</v>
      </c>
    </row>
    <row r="419" spans="1:4" x14ac:dyDescent="0.25">
      <c r="A419" t="s">
        <v>103</v>
      </c>
      <c r="B419" t="s">
        <v>67</v>
      </c>
      <c r="C419" s="1">
        <v>44167</v>
      </c>
      <c r="D419" s="4">
        <v>40000</v>
      </c>
    </row>
    <row r="420" spans="1:4" x14ac:dyDescent="0.25">
      <c r="A420" t="s">
        <v>65</v>
      </c>
      <c r="B420" t="s">
        <v>126</v>
      </c>
      <c r="C420" s="1">
        <v>44167</v>
      </c>
      <c r="D420" s="4">
        <v>6800</v>
      </c>
    </row>
    <row r="421" spans="1:4" x14ac:dyDescent="0.25">
      <c r="A421" t="s">
        <v>100</v>
      </c>
      <c r="B421" t="s">
        <v>67</v>
      </c>
      <c r="C421" s="1">
        <v>44167</v>
      </c>
      <c r="D421" s="4">
        <v>8000</v>
      </c>
    </row>
    <row r="422" spans="1:4" x14ac:dyDescent="0.25">
      <c r="A422" t="s">
        <v>97</v>
      </c>
      <c r="B422" t="s">
        <v>67</v>
      </c>
      <c r="C422" s="1">
        <v>44167</v>
      </c>
      <c r="D422" s="4">
        <v>18000</v>
      </c>
    </row>
    <row r="423" spans="1:4" x14ac:dyDescent="0.25">
      <c r="A423" t="s">
        <v>69</v>
      </c>
      <c r="B423" t="s">
        <v>62</v>
      </c>
      <c r="C423" s="1">
        <v>44167</v>
      </c>
      <c r="D423" s="4">
        <v>30500</v>
      </c>
    </row>
    <row r="424" spans="1:4" x14ac:dyDescent="0.25">
      <c r="A424" t="s">
        <v>65</v>
      </c>
      <c r="B424" t="s">
        <v>126</v>
      </c>
      <c r="C424" s="1">
        <v>44168</v>
      </c>
      <c r="D424" s="4">
        <v>5100</v>
      </c>
    </row>
    <row r="425" spans="1:4" x14ac:dyDescent="0.25">
      <c r="A425" t="s">
        <v>121</v>
      </c>
      <c r="B425" t="s">
        <v>62</v>
      </c>
      <c r="C425" s="1">
        <v>44168</v>
      </c>
      <c r="D425" s="4">
        <v>3705</v>
      </c>
    </row>
    <row r="426" spans="1:4" x14ac:dyDescent="0.25">
      <c r="A426" t="s">
        <v>89</v>
      </c>
      <c r="B426" t="s">
        <v>62</v>
      </c>
      <c r="C426" s="1">
        <v>44168</v>
      </c>
      <c r="D426" s="4">
        <v>24911</v>
      </c>
    </row>
    <row r="427" spans="1:4" x14ac:dyDescent="0.25">
      <c r="A427" t="s">
        <v>80</v>
      </c>
      <c r="B427" t="s">
        <v>62</v>
      </c>
      <c r="C427" s="1">
        <v>44168</v>
      </c>
      <c r="D427" s="4">
        <v>40000</v>
      </c>
    </row>
    <row r="428" spans="1:4" x14ac:dyDescent="0.25">
      <c r="A428" t="s">
        <v>66</v>
      </c>
      <c r="B428" t="s">
        <v>67</v>
      </c>
      <c r="C428" s="1">
        <v>44168</v>
      </c>
      <c r="D428" s="4">
        <v>1730</v>
      </c>
    </row>
    <row r="429" spans="1:4" x14ac:dyDescent="0.25">
      <c r="A429" t="s">
        <v>86</v>
      </c>
      <c r="B429" t="s">
        <v>67</v>
      </c>
      <c r="C429" s="1">
        <v>44169</v>
      </c>
      <c r="D429" s="4">
        <v>30000</v>
      </c>
    </row>
    <row r="430" spans="1:4" x14ac:dyDescent="0.25">
      <c r="A430" t="s">
        <v>103</v>
      </c>
      <c r="B430" t="s">
        <v>67</v>
      </c>
      <c r="C430" s="1">
        <v>44169</v>
      </c>
      <c r="D430" s="4">
        <v>76000</v>
      </c>
    </row>
    <row r="431" spans="1:4" x14ac:dyDescent="0.25">
      <c r="A431" t="s">
        <v>115</v>
      </c>
      <c r="B431" t="s">
        <v>126</v>
      </c>
      <c r="C431" s="1">
        <v>44169</v>
      </c>
      <c r="D431" s="4">
        <v>7050</v>
      </c>
    </row>
    <row r="432" spans="1:4" x14ac:dyDescent="0.25">
      <c r="A432" t="s">
        <v>66</v>
      </c>
      <c r="B432" t="s">
        <v>67</v>
      </c>
      <c r="C432" s="1">
        <v>44169</v>
      </c>
      <c r="D432" s="4">
        <v>19450</v>
      </c>
    </row>
    <row r="433" spans="1:4" x14ac:dyDescent="0.25">
      <c r="A433" t="s">
        <v>101</v>
      </c>
      <c r="B433" t="s">
        <v>67</v>
      </c>
      <c r="C433" s="1">
        <v>44169</v>
      </c>
      <c r="D433" s="4">
        <v>20000</v>
      </c>
    </row>
    <row r="434" spans="1:4" x14ac:dyDescent="0.25">
      <c r="A434" t="s">
        <v>61</v>
      </c>
      <c r="B434" t="s">
        <v>126</v>
      </c>
      <c r="C434" s="1">
        <v>44170</v>
      </c>
      <c r="D434" s="4">
        <v>1100</v>
      </c>
    </row>
    <row r="435" spans="1:4" x14ac:dyDescent="0.25">
      <c r="A435" t="s">
        <v>88</v>
      </c>
      <c r="B435" t="s">
        <v>62</v>
      </c>
      <c r="C435" s="1">
        <v>44170</v>
      </c>
      <c r="D435" s="4">
        <v>88800</v>
      </c>
    </row>
    <row r="436" spans="1:4" x14ac:dyDescent="0.25">
      <c r="A436" t="s">
        <v>103</v>
      </c>
      <c r="B436" t="s">
        <v>67</v>
      </c>
      <c r="C436" s="1">
        <v>44170</v>
      </c>
      <c r="D436" s="4">
        <v>8200</v>
      </c>
    </row>
    <row r="437" spans="1:4" x14ac:dyDescent="0.25">
      <c r="A437" t="s">
        <v>121</v>
      </c>
      <c r="B437" t="s">
        <v>62</v>
      </c>
      <c r="C437" s="1">
        <v>44170</v>
      </c>
      <c r="D437" s="4">
        <v>2050</v>
      </c>
    </row>
    <row r="438" spans="1:4" x14ac:dyDescent="0.25">
      <c r="A438" t="s">
        <v>96</v>
      </c>
      <c r="B438" t="s">
        <v>126</v>
      </c>
      <c r="C438" s="1">
        <v>44170</v>
      </c>
      <c r="D438" s="4">
        <v>4800</v>
      </c>
    </row>
    <row r="439" spans="1:4" x14ac:dyDescent="0.25">
      <c r="A439" t="s">
        <v>83</v>
      </c>
      <c r="B439" t="s">
        <v>67</v>
      </c>
      <c r="C439" s="1">
        <v>44170</v>
      </c>
      <c r="D439" s="4">
        <v>11730</v>
      </c>
    </row>
    <row r="440" spans="1:4" x14ac:dyDescent="0.25">
      <c r="A440" t="s">
        <v>72</v>
      </c>
      <c r="B440" t="s">
        <v>73</v>
      </c>
      <c r="C440" s="1">
        <v>44170</v>
      </c>
      <c r="D440" s="4">
        <v>668000</v>
      </c>
    </row>
    <row r="441" spans="1:4" x14ac:dyDescent="0.25">
      <c r="A441" t="s">
        <v>69</v>
      </c>
      <c r="B441" t="s">
        <v>62</v>
      </c>
      <c r="C441" s="1">
        <v>44170</v>
      </c>
      <c r="D441" s="4">
        <v>16784</v>
      </c>
    </row>
    <row r="442" spans="1:4" x14ac:dyDescent="0.25">
      <c r="A442" t="s">
        <v>128</v>
      </c>
      <c r="B442" t="s">
        <v>62</v>
      </c>
      <c r="C442" s="1">
        <v>44172</v>
      </c>
      <c r="D442" s="4">
        <v>10000</v>
      </c>
    </row>
    <row r="443" spans="1:4" x14ac:dyDescent="0.25">
      <c r="A443" t="s">
        <v>79</v>
      </c>
      <c r="B443" t="s">
        <v>126</v>
      </c>
      <c r="C443" s="1">
        <v>44172</v>
      </c>
      <c r="D443" s="4">
        <v>15900</v>
      </c>
    </row>
    <row r="444" spans="1:4" x14ac:dyDescent="0.25">
      <c r="A444" t="s">
        <v>69</v>
      </c>
      <c r="B444" t="s">
        <v>62</v>
      </c>
      <c r="C444" s="1">
        <v>44172</v>
      </c>
      <c r="D444" s="4">
        <v>72394</v>
      </c>
    </row>
    <row r="445" spans="1:4" x14ac:dyDescent="0.25">
      <c r="A445" t="s">
        <v>75</v>
      </c>
      <c r="B445" t="s">
        <v>62</v>
      </c>
      <c r="C445" s="1">
        <v>44172</v>
      </c>
      <c r="D445" s="4">
        <v>150000</v>
      </c>
    </row>
    <row r="446" spans="1:4" x14ac:dyDescent="0.25">
      <c r="A446" t="s">
        <v>64</v>
      </c>
      <c r="B446" t="s">
        <v>62</v>
      </c>
      <c r="C446" s="1">
        <v>44173</v>
      </c>
      <c r="D446" s="4">
        <v>13647</v>
      </c>
    </row>
    <row r="447" spans="1:4" x14ac:dyDescent="0.25">
      <c r="A447" t="s">
        <v>94</v>
      </c>
      <c r="B447" t="s">
        <v>62</v>
      </c>
      <c r="C447" s="1">
        <v>44173</v>
      </c>
      <c r="D447" s="4">
        <v>150000</v>
      </c>
    </row>
    <row r="448" spans="1:4" x14ac:dyDescent="0.25">
      <c r="A448" t="s">
        <v>65</v>
      </c>
      <c r="B448" t="s">
        <v>126</v>
      </c>
      <c r="C448" s="1">
        <v>44173</v>
      </c>
      <c r="D448" s="4">
        <v>4400</v>
      </c>
    </row>
    <row r="449" spans="1:4" x14ac:dyDescent="0.25">
      <c r="A449" t="s">
        <v>115</v>
      </c>
      <c r="B449" t="s">
        <v>126</v>
      </c>
      <c r="C449" s="1">
        <v>44173</v>
      </c>
      <c r="D449" s="4">
        <v>295</v>
      </c>
    </row>
    <row r="450" spans="1:4" x14ac:dyDescent="0.25">
      <c r="A450" t="s">
        <v>114</v>
      </c>
      <c r="B450" t="s">
        <v>67</v>
      </c>
      <c r="C450" s="1">
        <v>44173</v>
      </c>
      <c r="D450" s="4">
        <v>15000</v>
      </c>
    </row>
    <row r="451" spans="1:4" x14ac:dyDescent="0.25">
      <c r="A451" t="s">
        <v>90</v>
      </c>
      <c r="B451" t="s">
        <v>126</v>
      </c>
      <c r="C451" s="1">
        <v>44173</v>
      </c>
      <c r="D451" s="4">
        <v>7500</v>
      </c>
    </row>
    <row r="452" spans="1:4" x14ac:dyDescent="0.25">
      <c r="A452" t="s">
        <v>134</v>
      </c>
      <c r="B452" t="s">
        <v>126</v>
      </c>
      <c r="C452" s="1">
        <v>44174</v>
      </c>
      <c r="D452" s="4">
        <v>37000</v>
      </c>
    </row>
    <row r="453" spans="1:4" x14ac:dyDescent="0.25">
      <c r="A453" t="s">
        <v>65</v>
      </c>
      <c r="B453" t="s">
        <v>126</v>
      </c>
      <c r="C453" s="1">
        <v>44174</v>
      </c>
      <c r="D453" s="4">
        <v>7330</v>
      </c>
    </row>
    <row r="454" spans="1:4" x14ac:dyDescent="0.25">
      <c r="A454" t="s">
        <v>66</v>
      </c>
      <c r="B454" t="s">
        <v>67</v>
      </c>
      <c r="C454" s="1">
        <v>44174</v>
      </c>
      <c r="D454" s="4">
        <v>83080</v>
      </c>
    </row>
    <row r="455" spans="1:4" x14ac:dyDescent="0.25">
      <c r="A455" t="s">
        <v>101</v>
      </c>
      <c r="B455" t="s">
        <v>67</v>
      </c>
      <c r="C455" s="1">
        <v>44174</v>
      </c>
      <c r="D455" s="4">
        <v>7125</v>
      </c>
    </row>
    <row r="456" spans="1:4" x14ac:dyDescent="0.25">
      <c r="A456" t="s">
        <v>103</v>
      </c>
      <c r="B456" t="s">
        <v>67</v>
      </c>
      <c r="C456" s="1">
        <v>44175</v>
      </c>
      <c r="D456" s="4">
        <v>710500</v>
      </c>
    </row>
    <row r="457" spans="1:4" x14ac:dyDescent="0.25">
      <c r="A457" t="s">
        <v>78</v>
      </c>
      <c r="B457" t="s">
        <v>126</v>
      </c>
      <c r="C457" s="1">
        <v>44175</v>
      </c>
      <c r="D457" s="4">
        <v>11460</v>
      </c>
    </row>
    <row r="458" spans="1:4" x14ac:dyDescent="0.25">
      <c r="A458" t="s">
        <v>135</v>
      </c>
      <c r="B458" t="s">
        <v>126</v>
      </c>
      <c r="C458" s="1">
        <v>44175</v>
      </c>
      <c r="D458" s="4">
        <v>30032</v>
      </c>
    </row>
    <row r="459" spans="1:4" x14ac:dyDescent="0.25">
      <c r="A459" t="s">
        <v>61</v>
      </c>
      <c r="B459" t="s">
        <v>126</v>
      </c>
      <c r="C459" s="1">
        <v>44176</v>
      </c>
      <c r="D459" s="4">
        <v>28277</v>
      </c>
    </row>
    <row r="460" spans="1:4" x14ac:dyDescent="0.25">
      <c r="A460" t="s">
        <v>86</v>
      </c>
      <c r="B460" t="s">
        <v>67</v>
      </c>
      <c r="C460" s="1">
        <v>44176</v>
      </c>
      <c r="D460" s="4">
        <v>1000</v>
      </c>
    </row>
    <row r="461" spans="1:4" x14ac:dyDescent="0.25">
      <c r="A461" t="s">
        <v>65</v>
      </c>
      <c r="B461" t="s">
        <v>126</v>
      </c>
      <c r="C461" s="1">
        <v>44176</v>
      </c>
      <c r="D461" s="4">
        <v>9597</v>
      </c>
    </row>
    <row r="462" spans="1:4" x14ac:dyDescent="0.25">
      <c r="A462" t="s">
        <v>72</v>
      </c>
      <c r="B462" t="s">
        <v>73</v>
      </c>
      <c r="C462" s="1">
        <v>44176</v>
      </c>
      <c r="D462" s="4">
        <v>7800</v>
      </c>
    </row>
    <row r="463" spans="1:4" x14ac:dyDescent="0.25">
      <c r="A463" t="s">
        <v>91</v>
      </c>
      <c r="B463" t="s">
        <v>126</v>
      </c>
      <c r="C463" s="1">
        <v>44176</v>
      </c>
      <c r="D463" s="4">
        <v>3532</v>
      </c>
    </row>
    <row r="464" spans="1:4" x14ac:dyDescent="0.25">
      <c r="A464" t="s">
        <v>76</v>
      </c>
      <c r="B464" t="s">
        <v>62</v>
      </c>
      <c r="C464" s="1">
        <v>44177</v>
      </c>
      <c r="D464" s="4">
        <v>4000</v>
      </c>
    </row>
    <row r="465" spans="1:4" x14ac:dyDescent="0.25">
      <c r="A465" t="s">
        <v>103</v>
      </c>
      <c r="B465" t="s">
        <v>67</v>
      </c>
      <c r="C465" s="1">
        <v>44177</v>
      </c>
      <c r="D465" s="4">
        <v>170000</v>
      </c>
    </row>
    <row r="466" spans="1:4" x14ac:dyDescent="0.25">
      <c r="A466" t="s">
        <v>121</v>
      </c>
      <c r="B466" t="s">
        <v>62</v>
      </c>
      <c r="C466" s="1">
        <v>44177</v>
      </c>
      <c r="D466" s="4">
        <v>105000</v>
      </c>
    </row>
    <row r="467" spans="1:4" x14ac:dyDescent="0.25">
      <c r="A467" t="s">
        <v>89</v>
      </c>
      <c r="B467" t="s">
        <v>62</v>
      </c>
      <c r="C467" s="1">
        <v>44177</v>
      </c>
      <c r="D467" s="4">
        <v>24757</v>
      </c>
    </row>
    <row r="468" spans="1:4" x14ac:dyDescent="0.25">
      <c r="A468" t="s">
        <v>110</v>
      </c>
      <c r="B468" t="s">
        <v>126</v>
      </c>
      <c r="C468" s="1">
        <v>44177</v>
      </c>
      <c r="D468" s="4">
        <v>2035</v>
      </c>
    </row>
    <row r="469" spans="1:4" x14ac:dyDescent="0.25">
      <c r="A469" t="s">
        <v>114</v>
      </c>
      <c r="B469" t="s">
        <v>67</v>
      </c>
      <c r="C469" s="1">
        <v>44177</v>
      </c>
      <c r="D469" s="4">
        <v>5000</v>
      </c>
    </row>
    <row r="470" spans="1:4" x14ac:dyDescent="0.25">
      <c r="A470" t="s">
        <v>90</v>
      </c>
      <c r="B470" t="s">
        <v>126</v>
      </c>
      <c r="C470" s="1">
        <v>44177</v>
      </c>
      <c r="D470" s="4">
        <v>5000</v>
      </c>
    </row>
    <row r="471" spans="1:4" x14ac:dyDescent="0.25">
      <c r="A471" t="s">
        <v>69</v>
      </c>
      <c r="B471" t="s">
        <v>62</v>
      </c>
      <c r="C471" s="1">
        <v>44179</v>
      </c>
      <c r="D471" s="4">
        <v>45366</v>
      </c>
    </row>
    <row r="472" spans="1:4" x14ac:dyDescent="0.25">
      <c r="A472" t="s">
        <v>92</v>
      </c>
      <c r="B472" t="s">
        <v>67</v>
      </c>
      <c r="C472" s="1">
        <v>44181</v>
      </c>
      <c r="D472" s="4">
        <v>15000</v>
      </c>
    </row>
    <row r="473" spans="1:4" x14ac:dyDescent="0.25">
      <c r="A473" t="s">
        <v>103</v>
      </c>
      <c r="B473" t="s">
        <v>67</v>
      </c>
      <c r="C473" s="1">
        <v>44181</v>
      </c>
      <c r="D473" s="4">
        <v>17500</v>
      </c>
    </row>
    <row r="474" spans="1:4" x14ac:dyDescent="0.25">
      <c r="A474" t="s">
        <v>128</v>
      </c>
      <c r="B474" t="s">
        <v>62</v>
      </c>
      <c r="C474" s="1">
        <v>44181</v>
      </c>
      <c r="D474" s="4">
        <v>8000</v>
      </c>
    </row>
    <row r="475" spans="1:4" x14ac:dyDescent="0.25">
      <c r="A475" t="s">
        <v>133</v>
      </c>
      <c r="B475" t="s">
        <v>67</v>
      </c>
      <c r="C475" s="1">
        <v>44181</v>
      </c>
      <c r="D475" s="4">
        <v>12000</v>
      </c>
    </row>
    <row r="476" spans="1:4" x14ac:dyDescent="0.25">
      <c r="A476" t="s">
        <v>72</v>
      </c>
      <c r="B476" t="s">
        <v>73</v>
      </c>
      <c r="C476" s="1">
        <v>44181</v>
      </c>
      <c r="D476" s="4">
        <v>214000</v>
      </c>
    </row>
    <row r="477" spans="1:4" x14ac:dyDescent="0.25">
      <c r="A477" t="s">
        <v>136</v>
      </c>
      <c r="B477" t="s">
        <v>126</v>
      </c>
      <c r="C477" s="1">
        <v>44181</v>
      </c>
      <c r="D477" s="4">
        <v>16110</v>
      </c>
    </row>
    <row r="478" spans="1:4" x14ac:dyDescent="0.25">
      <c r="A478" t="s">
        <v>69</v>
      </c>
      <c r="B478" t="s">
        <v>62</v>
      </c>
      <c r="C478" s="1">
        <v>44181</v>
      </c>
      <c r="D478" s="4">
        <v>17072</v>
      </c>
    </row>
    <row r="479" spans="1:4" x14ac:dyDescent="0.25">
      <c r="A479" t="s">
        <v>72</v>
      </c>
      <c r="B479" t="s">
        <v>73</v>
      </c>
      <c r="C479" s="1">
        <v>44182</v>
      </c>
      <c r="D479" s="4">
        <v>33000</v>
      </c>
    </row>
    <row r="480" spans="1:4" x14ac:dyDescent="0.25">
      <c r="A480" t="s">
        <v>105</v>
      </c>
      <c r="B480" t="s">
        <v>62</v>
      </c>
      <c r="C480" s="1">
        <v>44182</v>
      </c>
      <c r="D480" s="4">
        <v>15730</v>
      </c>
    </row>
    <row r="481" spans="1:4" x14ac:dyDescent="0.25">
      <c r="A481" t="s">
        <v>97</v>
      </c>
      <c r="B481" t="s">
        <v>67</v>
      </c>
      <c r="C481" s="1">
        <v>44182</v>
      </c>
      <c r="D481" s="4">
        <v>10500</v>
      </c>
    </row>
    <row r="482" spans="1:4" x14ac:dyDescent="0.25">
      <c r="A482" t="s">
        <v>136</v>
      </c>
      <c r="B482" t="s">
        <v>126</v>
      </c>
      <c r="C482" s="1">
        <v>44182</v>
      </c>
      <c r="D482" s="4">
        <v>8630</v>
      </c>
    </row>
    <row r="483" spans="1:4" x14ac:dyDescent="0.25">
      <c r="A483" t="s">
        <v>98</v>
      </c>
      <c r="B483" t="s">
        <v>62</v>
      </c>
      <c r="C483" s="1">
        <v>44183</v>
      </c>
      <c r="D483" s="4">
        <v>6250</v>
      </c>
    </row>
    <row r="484" spans="1:4" x14ac:dyDescent="0.25">
      <c r="A484" t="s">
        <v>65</v>
      </c>
      <c r="B484" t="s">
        <v>126</v>
      </c>
      <c r="C484" s="1">
        <v>44183</v>
      </c>
      <c r="D484" s="4">
        <v>10000</v>
      </c>
    </row>
    <row r="485" spans="1:4" x14ac:dyDescent="0.25">
      <c r="A485" t="s">
        <v>71</v>
      </c>
      <c r="B485" t="s">
        <v>62</v>
      </c>
      <c r="C485" s="1">
        <v>44183</v>
      </c>
      <c r="D485" s="4">
        <v>85000</v>
      </c>
    </row>
    <row r="486" spans="1:4" x14ac:dyDescent="0.25">
      <c r="A486" t="s">
        <v>96</v>
      </c>
      <c r="B486" t="s">
        <v>126</v>
      </c>
      <c r="C486" s="1">
        <v>44183</v>
      </c>
      <c r="D486" s="4">
        <v>34920</v>
      </c>
    </row>
    <row r="487" spans="1:4" x14ac:dyDescent="0.25">
      <c r="A487" t="s">
        <v>135</v>
      </c>
      <c r="B487" t="s">
        <v>126</v>
      </c>
      <c r="C487" s="1">
        <v>44183</v>
      </c>
      <c r="D487" s="4">
        <v>12000</v>
      </c>
    </row>
    <row r="488" spans="1:4" x14ac:dyDescent="0.25">
      <c r="A488" t="s">
        <v>91</v>
      </c>
      <c r="B488" t="s">
        <v>126</v>
      </c>
      <c r="C488" s="1">
        <v>44183</v>
      </c>
      <c r="D488" s="4">
        <v>10000</v>
      </c>
    </row>
    <row r="489" spans="1:4" x14ac:dyDescent="0.25">
      <c r="A489" t="s">
        <v>97</v>
      </c>
      <c r="B489" t="s">
        <v>67</v>
      </c>
      <c r="C489" s="1">
        <v>44183</v>
      </c>
      <c r="D489" s="4">
        <v>5000</v>
      </c>
    </row>
    <row r="490" spans="1:4" x14ac:dyDescent="0.25">
      <c r="A490" t="s">
        <v>66</v>
      </c>
      <c r="B490" t="s">
        <v>67</v>
      </c>
      <c r="C490" s="1">
        <v>44183</v>
      </c>
      <c r="D490" s="4">
        <v>865</v>
      </c>
    </row>
    <row r="491" spans="1:4" x14ac:dyDescent="0.25">
      <c r="A491" t="s">
        <v>64</v>
      </c>
      <c r="B491" t="s">
        <v>62</v>
      </c>
      <c r="C491" s="1">
        <v>44184</v>
      </c>
      <c r="D491" s="4">
        <v>3115</v>
      </c>
    </row>
    <row r="492" spans="1:4" x14ac:dyDescent="0.25">
      <c r="A492" t="s">
        <v>87</v>
      </c>
      <c r="B492" t="s">
        <v>67</v>
      </c>
      <c r="C492" s="1">
        <v>44184</v>
      </c>
      <c r="D492" s="4">
        <v>25000</v>
      </c>
    </row>
    <row r="493" spans="1:4" x14ac:dyDescent="0.25">
      <c r="A493" t="s">
        <v>72</v>
      </c>
      <c r="B493" t="s">
        <v>73</v>
      </c>
      <c r="C493" s="1">
        <v>44184</v>
      </c>
      <c r="D493" s="4">
        <v>22500</v>
      </c>
    </row>
    <row r="494" spans="1:4" x14ac:dyDescent="0.25">
      <c r="A494" t="s">
        <v>125</v>
      </c>
      <c r="B494" t="s">
        <v>62</v>
      </c>
      <c r="C494" s="1">
        <v>44187</v>
      </c>
      <c r="D494" s="4">
        <v>33528</v>
      </c>
    </row>
    <row r="495" spans="1:4" x14ac:dyDescent="0.25">
      <c r="A495" t="s">
        <v>66</v>
      </c>
      <c r="B495" t="s">
        <v>67</v>
      </c>
      <c r="C495" s="1">
        <v>44187</v>
      </c>
      <c r="D495" s="4">
        <v>17559.36</v>
      </c>
    </row>
    <row r="496" spans="1:4" x14ac:dyDescent="0.25">
      <c r="A496" t="s">
        <v>92</v>
      </c>
      <c r="B496" t="s">
        <v>67</v>
      </c>
      <c r="C496" s="1">
        <v>44188</v>
      </c>
      <c r="D496" s="4">
        <v>12000</v>
      </c>
    </row>
    <row r="497" spans="1:4" x14ac:dyDescent="0.25">
      <c r="A497" t="s">
        <v>86</v>
      </c>
      <c r="B497" t="s">
        <v>67</v>
      </c>
      <c r="C497" s="1">
        <v>44188</v>
      </c>
      <c r="D497" s="4">
        <v>10000</v>
      </c>
    </row>
    <row r="498" spans="1:4" x14ac:dyDescent="0.25">
      <c r="A498" t="s">
        <v>76</v>
      </c>
      <c r="B498" t="s">
        <v>62</v>
      </c>
      <c r="C498" s="1">
        <v>44188</v>
      </c>
      <c r="D498" s="4">
        <v>61307</v>
      </c>
    </row>
    <row r="499" spans="1:4" x14ac:dyDescent="0.25">
      <c r="A499" t="s">
        <v>83</v>
      </c>
      <c r="B499" t="s">
        <v>67</v>
      </c>
      <c r="C499" s="1">
        <v>44188</v>
      </c>
      <c r="D499" s="4">
        <v>5200</v>
      </c>
    </row>
    <row r="500" spans="1:4" x14ac:dyDescent="0.25">
      <c r="A500" t="s">
        <v>135</v>
      </c>
      <c r="B500" t="s">
        <v>126</v>
      </c>
      <c r="C500" s="1">
        <v>44188</v>
      </c>
      <c r="D500" s="4">
        <v>2500</v>
      </c>
    </row>
    <row r="501" spans="1:4" x14ac:dyDescent="0.25">
      <c r="A501" t="s">
        <v>91</v>
      </c>
      <c r="B501" t="s">
        <v>126</v>
      </c>
      <c r="C501" s="1">
        <v>44188</v>
      </c>
      <c r="D501" s="4">
        <v>300</v>
      </c>
    </row>
    <row r="502" spans="1:4" x14ac:dyDescent="0.25">
      <c r="A502" t="s">
        <v>136</v>
      </c>
      <c r="B502" t="s">
        <v>126</v>
      </c>
      <c r="C502" s="1">
        <v>44188</v>
      </c>
      <c r="D502" s="4">
        <v>6045</v>
      </c>
    </row>
    <row r="503" spans="1:4" x14ac:dyDescent="0.25">
      <c r="A503" t="s">
        <v>120</v>
      </c>
      <c r="B503" t="s">
        <v>62</v>
      </c>
      <c r="C503" s="1">
        <v>44188</v>
      </c>
      <c r="D503" s="4">
        <v>43680</v>
      </c>
    </row>
    <row r="504" spans="1:4" x14ac:dyDescent="0.25">
      <c r="A504" t="s">
        <v>63</v>
      </c>
      <c r="B504" t="s">
        <v>62</v>
      </c>
      <c r="C504" s="1">
        <v>44190</v>
      </c>
      <c r="D504" s="4">
        <v>140000</v>
      </c>
    </row>
    <row r="505" spans="1:4" x14ac:dyDescent="0.25">
      <c r="A505" t="s">
        <v>65</v>
      </c>
      <c r="B505" t="s">
        <v>126</v>
      </c>
      <c r="C505" s="1">
        <v>44190</v>
      </c>
      <c r="D505" s="4">
        <v>5515</v>
      </c>
    </row>
    <row r="506" spans="1:4" x14ac:dyDescent="0.25">
      <c r="A506" t="s">
        <v>89</v>
      </c>
      <c r="B506" t="s">
        <v>62</v>
      </c>
      <c r="C506" s="1">
        <v>44190</v>
      </c>
      <c r="D506" s="4">
        <v>24665</v>
      </c>
    </row>
    <row r="507" spans="1:4" x14ac:dyDescent="0.25">
      <c r="A507" t="s">
        <v>109</v>
      </c>
      <c r="B507" t="s">
        <v>126</v>
      </c>
      <c r="C507" s="1">
        <v>44190</v>
      </c>
      <c r="D507" s="4">
        <v>36500</v>
      </c>
    </row>
    <row r="508" spans="1:4" x14ac:dyDescent="0.25">
      <c r="A508" t="s">
        <v>110</v>
      </c>
      <c r="B508" t="s">
        <v>126</v>
      </c>
      <c r="C508" s="1">
        <v>44190</v>
      </c>
      <c r="D508" s="4">
        <v>1500</v>
      </c>
    </row>
    <row r="509" spans="1:4" x14ac:dyDescent="0.25">
      <c r="A509" t="s">
        <v>81</v>
      </c>
      <c r="B509" t="s">
        <v>62</v>
      </c>
      <c r="C509" s="1">
        <v>44190</v>
      </c>
      <c r="D509" s="4">
        <v>170000</v>
      </c>
    </row>
    <row r="510" spans="1:4" x14ac:dyDescent="0.25">
      <c r="A510" t="s">
        <v>96</v>
      </c>
      <c r="B510" t="s">
        <v>126</v>
      </c>
      <c r="C510" s="1">
        <v>44190</v>
      </c>
      <c r="D510" s="4">
        <v>71000</v>
      </c>
    </row>
    <row r="511" spans="1:4" x14ac:dyDescent="0.25">
      <c r="A511" t="s">
        <v>66</v>
      </c>
      <c r="B511" t="s">
        <v>67</v>
      </c>
      <c r="C511" s="1">
        <v>44190</v>
      </c>
      <c r="D511" s="4">
        <v>7290</v>
      </c>
    </row>
    <row r="512" spans="1:4" x14ac:dyDescent="0.25">
      <c r="A512" t="s">
        <v>136</v>
      </c>
      <c r="B512" t="s">
        <v>126</v>
      </c>
      <c r="C512" s="1">
        <v>44190</v>
      </c>
      <c r="D512" s="4">
        <v>7800</v>
      </c>
    </row>
    <row r="513" spans="1:4" x14ac:dyDescent="0.25">
      <c r="A513" t="s">
        <v>101</v>
      </c>
      <c r="B513" t="s">
        <v>67</v>
      </c>
      <c r="C513" s="1">
        <v>44190</v>
      </c>
      <c r="D513" s="4">
        <v>15000</v>
      </c>
    </row>
    <row r="514" spans="1:4" x14ac:dyDescent="0.25">
      <c r="A514" t="s">
        <v>90</v>
      </c>
      <c r="B514" t="s">
        <v>126</v>
      </c>
      <c r="C514" s="1">
        <v>44190</v>
      </c>
      <c r="D514" s="4">
        <v>10901</v>
      </c>
    </row>
    <row r="515" spans="1:4" x14ac:dyDescent="0.25">
      <c r="A515" t="s">
        <v>99</v>
      </c>
      <c r="B515" t="s">
        <v>73</v>
      </c>
      <c r="C515" s="1">
        <v>44191</v>
      </c>
      <c r="D515" s="4">
        <v>34418</v>
      </c>
    </row>
    <row r="516" spans="1:4" x14ac:dyDescent="0.25">
      <c r="A516" t="s">
        <v>72</v>
      </c>
      <c r="B516" t="s">
        <v>73</v>
      </c>
      <c r="C516" s="1">
        <v>44191</v>
      </c>
      <c r="D516" s="4">
        <v>37200</v>
      </c>
    </row>
    <row r="517" spans="1:4" x14ac:dyDescent="0.25">
      <c r="A517" t="s">
        <v>121</v>
      </c>
      <c r="B517" t="s">
        <v>62</v>
      </c>
      <c r="C517" s="1">
        <v>44195</v>
      </c>
      <c r="D517" s="4">
        <v>30000</v>
      </c>
    </row>
    <row r="518" spans="1:4" x14ac:dyDescent="0.25">
      <c r="A518" t="s">
        <v>90</v>
      </c>
      <c r="B518" t="s">
        <v>126</v>
      </c>
      <c r="C518" s="1">
        <v>44195</v>
      </c>
      <c r="D518" s="4">
        <v>29431</v>
      </c>
    </row>
    <row r="519" spans="1:4" x14ac:dyDescent="0.25">
      <c r="A519" t="s">
        <v>116</v>
      </c>
      <c r="B519" t="s">
        <v>62</v>
      </c>
      <c r="C519" s="1">
        <v>44196</v>
      </c>
      <c r="D519" s="4">
        <v>26022</v>
      </c>
    </row>
    <row r="520" spans="1:4" x14ac:dyDescent="0.25">
      <c r="A520" t="s">
        <v>106</v>
      </c>
      <c r="B520" t="s">
        <v>62</v>
      </c>
      <c r="C520" s="1">
        <v>44196</v>
      </c>
      <c r="D520" s="4">
        <v>15484</v>
      </c>
    </row>
    <row r="521" spans="1:4" x14ac:dyDescent="0.25">
      <c r="A521" t="s">
        <v>111</v>
      </c>
      <c r="B521" t="s">
        <v>62</v>
      </c>
      <c r="C521" s="1">
        <v>44196</v>
      </c>
      <c r="D521" s="4">
        <v>64661</v>
      </c>
    </row>
    <row r="522" spans="1:4" x14ac:dyDescent="0.25">
      <c r="A522" t="s">
        <v>117</v>
      </c>
      <c r="B522" t="s">
        <v>62</v>
      </c>
      <c r="C522" s="1">
        <v>44196</v>
      </c>
      <c r="D522" s="4">
        <v>35324</v>
      </c>
    </row>
    <row r="523" spans="1:4" x14ac:dyDescent="0.25">
      <c r="A523" t="s">
        <v>107</v>
      </c>
      <c r="B523" t="s">
        <v>62</v>
      </c>
      <c r="C523" s="1">
        <v>44196</v>
      </c>
      <c r="D523" s="4">
        <v>21617.25</v>
      </c>
    </row>
    <row r="524" spans="1:4" x14ac:dyDescent="0.25">
      <c r="A524" t="s">
        <v>61</v>
      </c>
      <c r="B524" t="s">
        <v>126</v>
      </c>
      <c r="C524" s="1">
        <v>44196</v>
      </c>
      <c r="D524" s="4">
        <v>46340</v>
      </c>
    </row>
    <row r="525" spans="1:4" x14ac:dyDescent="0.25">
      <c r="A525" t="s">
        <v>125</v>
      </c>
      <c r="B525" t="s">
        <v>62</v>
      </c>
      <c r="C525" s="1">
        <v>44196</v>
      </c>
      <c r="D525" s="4">
        <v>29153</v>
      </c>
    </row>
    <row r="526" spans="1:4" x14ac:dyDescent="0.25">
      <c r="A526" t="s">
        <v>132</v>
      </c>
      <c r="B526" t="s">
        <v>126</v>
      </c>
      <c r="C526" s="1">
        <v>44196</v>
      </c>
      <c r="D526" s="4">
        <v>13186</v>
      </c>
    </row>
    <row r="527" spans="1:4" x14ac:dyDescent="0.25">
      <c r="A527" t="s">
        <v>121</v>
      </c>
      <c r="B527" t="s">
        <v>62</v>
      </c>
      <c r="C527" s="1">
        <v>44196</v>
      </c>
      <c r="D527" s="4">
        <v>44375</v>
      </c>
    </row>
    <row r="528" spans="1:4" x14ac:dyDescent="0.25">
      <c r="A528" t="s">
        <v>100</v>
      </c>
      <c r="B528" t="s">
        <v>67</v>
      </c>
      <c r="C528" s="1">
        <v>44196</v>
      </c>
      <c r="D528" s="4">
        <v>10000</v>
      </c>
    </row>
    <row r="529" spans="1:4" x14ac:dyDescent="0.25">
      <c r="A529" t="s">
        <v>78</v>
      </c>
      <c r="B529" t="s">
        <v>126</v>
      </c>
      <c r="C529" s="1">
        <v>44196</v>
      </c>
      <c r="D529" s="4">
        <v>2400</v>
      </c>
    </row>
    <row r="530" spans="1:4" x14ac:dyDescent="0.25">
      <c r="A530" t="s">
        <v>71</v>
      </c>
      <c r="B530" t="s">
        <v>62</v>
      </c>
      <c r="C530" s="1">
        <v>44196</v>
      </c>
      <c r="D530" s="4">
        <v>3231</v>
      </c>
    </row>
    <row r="531" spans="1:4" x14ac:dyDescent="0.25">
      <c r="A531" t="s">
        <v>136</v>
      </c>
      <c r="B531" t="s">
        <v>126</v>
      </c>
      <c r="C531" s="1">
        <v>44196</v>
      </c>
      <c r="D531" s="4">
        <v>47807</v>
      </c>
    </row>
    <row r="532" spans="1:4" x14ac:dyDescent="0.25">
      <c r="A532" t="s">
        <v>112</v>
      </c>
      <c r="B532" t="s">
        <v>62</v>
      </c>
      <c r="C532" s="1">
        <v>44197</v>
      </c>
      <c r="D532" s="4">
        <v>15000</v>
      </c>
    </row>
    <row r="533" spans="1:4" x14ac:dyDescent="0.25">
      <c r="A533" t="s">
        <v>115</v>
      </c>
      <c r="B533" t="s">
        <v>126</v>
      </c>
      <c r="C533" s="1">
        <v>44197</v>
      </c>
      <c r="D533" s="4">
        <v>27414</v>
      </c>
    </row>
    <row r="534" spans="1:4" x14ac:dyDescent="0.25">
      <c r="A534" t="s">
        <v>99</v>
      </c>
      <c r="B534" t="s">
        <v>73</v>
      </c>
      <c r="C534" s="1">
        <v>44197</v>
      </c>
      <c r="D534" s="4">
        <v>55495</v>
      </c>
    </row>
    <row r="535" spans="1:4" x14ac:dyDescent="0.25">
      <c r="A535" t="s">
        <v>91</v>
      </c>
      <c r="B535" t="s">
        <v>126</v>
      </c>
      <c r="C535" s="1">
        <v>44197</v>
      </c>
      <c r="D535" s="4">
        <v>38618</v>
      </c>
    </row>
    <row r="536" spans="1:4" x14ac:dyDescent="0.25">
      <c r="A536" t="s">
        <v>136</v>
      </c>
      <c r="B536" t="s">
        <v>126</v>
      </c>
      <c r="C536" s="1">
        <v>44197</v>
      </c>
      <c r="D536" s="4">
        <v>4437</v>
      </c>
    </row>
    <row r="537" spans="1:4" x14ac:dyDescent="0.25">
      <c r="A537" t="s">
        <v>90</v>
      </c>
      <c r="B537" t="s">
        <v>126</v>
      </c>
      <c r="C537" s="1">
        <v>44197</v>
      </c>
      <c r="D537" s="4">
        <v>7700</v>
      </c>
    </row>
    <row r="538" spans="1:4" x14ac:dyDescent="0.25">
      <c r="A538" t="s">
        <v>85</v>
      </c>
      <c r="B538" t="s">
        <v>62</v>
      </c>
      <c r="C538" s="1">
        <v>44198</v>
      </c>
      <c r="D538" s="4">
        <v>22084</v>
      </c>
    </row>
    <row r="539" spans="1:4" x14ac:dyDescent="0.25">
      <c r="A539" t="s">
        <v>103</v>
      </c>
      <c r="B539" t="s">
        <v>67</v>
      </c>
      <c r="C539" s="1">
        <v>44198</v>
      </c>
      <c r="D539" s="4">
        <v>65000</v>
      </c>
    </row>
    <row r="540" spans="1:4" x14ac:dyDescent="0.25">
      <c r="A540" t="s">
        <v>134</v>
      </c>
      <c r="B540" t="s">
        <v>126</v>
      </c>
      <c r="C540" s="1">
        <v>44198</v>
      </c>
      <c r="D540" s="4">
        <v>26230</v>
      </c>
    </row>
    <row r="541" spans="1:4" x14ac:dyDescent="0.25">
      <c r="A541" t="s">
        <v>65</v>
      </c>
      <c r="B541" t="s">
        <v>126</v>
      </c>
      <c r="C541" s="1">
        <v>44198</v>
      </c>
      <c r="D541" s="4">
        <v>5764</v>
      </c>
    </row>
    <row r="542" spans="1:4" x14ac:dyDescent="0.25">
      <c r="A542" t="s">
        <v>78</v>
      </c>
      <c r="B542" t="s">
        <v>126</v>
      </c>
      <c r="C542" s="1">
        <v>44198</v>
      </c>
      <c r="D542" s="4">
        <v>1500</v>
      </c>
    </row>
    <row r="543" spans="1:4" x14ac:dyDescent="0.25">
      <c r="A543" t="s">
        <v>80</v>
      </c>
      <c r="B543" t="s">
        <v>62</v>
      </c>
      <c r="C543" s="1">
        <v>44198</v>
      </c>
      <c r="D543" s="4">
        <v>59899</v>
      </c>
    </row>
    <row r="544" spans="1:4" x14ac:dyDescent="0.25">
      <c r="A544" t="s">
        <v>79</v>
      </c>
      <c r="B544" t="s">
        <v>126</v>
      </c>
      <c r="C544" s="1">
        <v>44198</v>
      </c>
      <c r="D544" s="4">
        <v>11603</v>
      </c>
    </row>
    <row r="545" spans="1:4" x14ac:dyDescent="0.25">
      <c r="A545" t="s">
        <v>82</v>
      </c>
      <c r="B545" t="s">
        <v>62</v>
      </c>
      <c r="C545" s="1">
        <v>44198</v>
      </c>
      <c r="D545" s="4">
        <v>35000</v>
      </c>
    </row>
    <row r="546" spans="1:4" x14ac:dyDescent="0.25">
      <c r="A546" t="s">
        <v>74</v>
      </c>
      <c r="B546" t="s">
        <v>62</v>
      </c>
      <c r="C546" s="1">
        <v>44198</v>
      </c>
      <c r="D546" s="4">
        <v>27262</v>
      </c>
    </row>
    <row r="547" spans="1:4" x14ac:dyDescent="0.25">
      <c r="A547" t="s">
        <v>105</v>
      </c>
      <c r="B547" t="s">
        <v>62</v>
      </c>
      <c r="C547" s="1">
        <v>44198</v>
      </c>
      <c r="D547" s="4">
        <v>32360</v>
      </c>
    </row>
    <row r="548" spans="1:4" x14ac:dyDescent="0.25">
      <c r="A548" t="s">
        <v>137</v>
      </c>
      <c r="B548" t="s">
        <v>67</v>
      </c>
      <c r="C548" s="1">
        <v>44198</v>
      </c>
      <c r="D548" s="4">
        <v>11151</v>
      </c>
    </row>
    <row r="549" spans="1:4" x14ac:dyDescent="0.25">
      <c r="A549" t="s">
        <v>66</v>
      </c>
      <c r="B549" t="s">
        <v>67</v>
      </c>
      <c r="C549" s="1">
        <v>44198</v>
      </c>
      <c r="D549" s="4">
        <v>18893</v>
      </c>
    </row>
    <row r="550" spans="1:4" x14ac:dyDescent="0.25">
      <c r="A550" t="s">
        <v>75</v>
      </c>
      <c r="B550" t="s">
        <v>62</v>
      </c>
      <c r="C550" s="1">
        <v>44198</v>
      </c>
      <c r="D550" s="4">
        <v>107196</v>
      </c>
    </row>
    <row r="551" spans="1:4" x14ac:dyDescent="0.25">
      <c r="A551" t="s">
        <v>61</v>
      </c>
      <c r="B551" t="s">
        <v>126</v>
      </c>
      <c r="C551" s="1">
        <v>44199</v>
      </c>
      <c r="D551" s="4">
        <v>4300</v>
      </c>
    </row>
    <row r="552" spans="1:4" x14ac:dyDescent="0.25">
      <c r="A552" t="s">
        <v>86</v>
      </c>
      <c r="B552" t="s">
        <v>67</v>
      </c>
      <c r="C552" s="1">
        <v>44200</v>
      </c>
      <c r="D552" s="4">
        <v>30110</v>
      </c>
    </row>
    <row r="553" spans="1:4" x14ac:dyDescent="0.25">
      <c r="A553" t="s">
        <v>71</v>
      </c>
      <c r="B553" t="s">
        <v>62</v>
      </c>
      <c r="C553" s="1">
        <v>44200</v>
      </c>
      <c r="D553" s="4">
        <v>14400</v>
      </c>
    </row>
    <row r="554" spans="1:4" x14ac:dyDescent="0.25">
      <c r="A554" t="s">
        <v>66</v>
      </c>
      <c r="B554" t="s">
        <v>67</v>
      </c>
      <c r="C554" s="1">
        <v>44200</v>
      </c>
      <c r="D554" s="4">
        <v>115040</v>
      </c>
    </row>
    <row r="555" spans="1:4" x14ac:dyDescent="0.25">
      <c r="A555" t="s">
        <v>69</v>
      </c>
      <c r="B555" t="s">
        <v>62</v>
      </c>
      <c r="C555" s="1">
        <v>44200</v>
      </c>
      <c r="D555" s="4">
        <v>56707</v>
      </c>
    </row>
    <row r="556" spans="1:4" x14ac:dyDescent="0.25">
      <c r="A556" t="s">
        <v>94</v>
      </c>
      <c r="B556" t="s">
        <v>62</v>
      </c>
      <c r="C556" s="1">
        <v>44201</v>
      </c>
      <c r="D556" s="4">
        <v>100069</v>
      </c>
    </row>
    <row r="557" spans="1:4" x14ac:dyDescent="0.25">
      <c r="A557" t="s">
        <v>121</v>
      </c>
      <c r="B557" t="s">
        <v>62</v>
      </c>
      <c r="C557" s="1">
        <v>44201</v>
      </c>
      <c r="D557" s="4">
        <v>16350</v>
      </c>
    </row>
    <row r="558" spans="1:4" x14ac:dyDescent="0.25">
      <c r="A558" t="s">
        <v>72</v>
      </c>
      <c r="B558" t="s">
        <v>73</v>
      </c>
      <c r="C558" s="1">
        <v>44201</v>
      </c>
      <c r="D558" s="4">
        <v>30000</v>
      </c>
    </row>
    <row r="559" spans="1:4" x14ac:dyDescent="0.25">
      <c r="A559" t="s">
        <v>98</v>
      </c>
      <c r="B559" t="s">
        <v>73</v>
      </c>
      <c r="C559" s="1">
        <v>44202</v>
      </c>
      <c r="D559" s="4">
        <v>147916</v>
      </c>
    </row>
    <row r="560" spans="1:4" x14ac:dyDescent="0.25">
      <c r="A560" t="s">
        <v>129</v>
      </c>
      <c r="B560" t="s">
        <v>62</v>
      </c>
      <c r="C560" s="1">
        <v>44202</v>
      </c>
      <c r="D560" s="4">
        <v>157851</v>
      </c>
    </row>
    <row r="561" spans="1:4" x14ac:dyDescent="0.25">
      <c r="A561" t="s">
        <v>65</v>
      </c>
      <c r="B561" t="s">
        <v>126</v>
      </c>
      <c r="C561" s="1">
        <v>44202</v>
      </c>
      <c r="D561" s="4">
        <v>4942</v>
      </c>
    </row>
    <row r="562" spans="1:4" x14ac:dyDescent="0.25">
      <c r="A562" t="s">
        <v>78</v>
      </c>
      <c r="B562" t="s">
        <v>126</v>
      </c>
      <c r="C562" s="1">
        <v>44202</v>
      </c>
      <c r="D562" s="4">
        <v>1200</v>
      </c>
    </row>
    <row r="563" spans="1:4" x14ac:dyDescent="0.25">
      <c r="A563" t="s">
        <v>102</v>
      </c>
      <c r="B563" t="s">
        <v>126</v>
      </c>
      <c r="C563" s="1">
        <v>44202</v>
      </c>
      <c r="D563" s="4">
        <v>22973</v>
      </c>
    </row>
    <row r="564" spans="1:4" x14ac:dyDescent="0.25">
      <c r="A564" t="s">
        <v>110</v>
      </c>
      <c r="B564" t="s">
        <v>126</v>
      </c>
      <c r="C564" s="1">
        <v>44202</v>
      </c>
      <c r="D564" s="4">
        <v>2320</v>
      </c>
    </row>
    <row r="565" spans="1:4" x14ac:dyDescent="0.25">
      <c r="A565" t="s">
        <v>96</v>
      </c>
      <c r="B565" t="s">
        <v>126</v>
      </c>
      <c r="C565" s="1">
        <v>44202</v>
      </c>
      <c r="D565" s="4">
        <v>25828</v>
      </c>
    </row>
    <row r="566" spans="1:4" x14ac:dyDescent="0.25">
      <c r="A566" t="s">
        <v>72</v>
      </c>
      <c r="B566" t="s">
        <v>73</v>
      </c>
      <c r="C566" s="1">
        <v>44202</v>
      </c>
      <c r="D566" s="4">
        <v>130700</v>
      </c>
    </row>
    <row r="567" spans="1:4" x14ac:dyDescent="0.25">
      <c r="A567" t="s">
        <v>135</v>
      </c>
      <c r="B567" t="s">
        <v>126</v>
      </c>
      <c r="C567" s="1">
        <v>44202</v>
      </c>
      <c r="D567" s="4">
        <v>16570</v>
      </c>
    </row>
    <row r="568" spans="1:4" x14ac:dyDescent="0.25">
      <c r="A568" t="s">
        <v>91</v>
      </c>
      <c r="B568" t="s">
        <v>126</v>
      </c>
      <c r="C568" s="1">
        <v>44202</v>
      </c>
      <c r="D568" s="4">
        <v>2336.6999999999998</v>
      </c>
    </row>
    <row r="569" spans="1:4" x14ac:dyDescent="0.25">
      <c r="A569" t="s">
        <v>136</v>
      </c>
      <c r="B569" t="s">
        <v>126</v>
      </c>
      <c r="C569" s="1">
        <v>44202</v>
      </c>
      <c r="D569" s="4">
        <v>18745</v>
      </c>
    </row>
    <row r="570" spans="1:4" x14ac:dyDescent="0.25">
      <c r="A570" t="s">
        <v>125</v>
      </c>
      <c r="B570" t="s">
        <v>62</v>
      </c>
      <c r="C570" s="1">
        <v>44203</v>
      </c>
      <c r="D570" s="4">
        <v>3750</v>
      </c>
    </row>
    <row r="571" spans="1:4" x14ac:dyDescent="0.25">
      <c r="A571" t="s">
        <v>87</v>
      </c>
      <c r="B571" t="s">
        <v>67</v>
      </c>
      <c r="C571" s="1">
        <v>44203</v>
      </c>
      <c r="D571" s="4">
        <v>2210</v>
      </c>
    </row>
    <row r="572" spans="1:4" x14ac:dyDescent="0.25">
      <c r="A572" t="s">
        <v>108</v>
      </c>
      <c r="B572" t="s">
        <v>73</v>
      </c>
      <c r="C572" s="1">
        <v>44203</v>
      </c>
      <c r="D572" s="4">
        <v>43493</v>
      </c>
    </row>
    <row r="573" spans="1:4" x14ac:dyDescent="0.25">
      <c r="A573" t="s">
        <v>128</v>
      </c>
      <c r="B573" t="s">
        <v>62</v>
      </c>
      <c r="C573" s="1">
        <v>44203</v>
      </c>
      <c r="D573" s="4">
        <v>27203</v>
      </c>
    </row>
    <row r="574" spans="1:4" x14ac:dyDescent="0.25">
      <c r="A574" t="s">
        <v>72</v>
      </c>
      <c r="B574" t="s">
        <v>73</v>
      </c>
      <c r="C574" s="1">
        <v>44203</v>
      </c>
      <c r="D574" s="4">
        <v>50550</v>
      </c>
    </row>
    <row r="575" spans="1:4" x14ac:dyDescent="0.25">
      <c r="A575" t="s">
        <v>66</v>
      </c>
      <c r="B575" t="s">
        <v>67</v>
      </c>
      <c r="C575" s="1">
        <v>44203</v>
      </c>
      <c r="D575" s="4">
        <v>156000</v>
      </c>
    </row>
    <row r="576" spans="1:4" x14ac:dyDescent="0.25">
      <c r="A576" t="s">
        <v>69</v>
      </c>
      <c r="B576" t="s">
        <v>62</v>
      </c>
      <c r="C576" s="1">
        <v>44203</v>
      </c>
      <c r="D576" s="4">
        <v>148176</v>
      </c>
    </row>
    <row r="577" spans="1:4" x14ac:dyDescent="0.25">
      <c r="A577" t="s">
        <v>138</v>
      </c>
      <c r="B577" t="s">
        <v>73</v>
      </c>
      <c r="C577" s="1">
        <v>44204</v>
      </c>
      <c r="D577" s="4">
        <v>496100</v>
      </c>
    </row>
    <row r="578" spans="1:4" x14ac:dyDescent="0.25">
      <c r="A578" t="s">
        <v>65</v>
      </c>
      <c r="B578" t="s">
        <v>126</v>
      </c>
      <c r="C578" s="1">
        <v>44204</v>
      </c>
      <c r="D578" s="4">
        <v>1593</v>
      </c>
    </row>
    <row r="579" spans="1:4" x14ac:dyDescent="0.25">
      <c r="A579" t="s">
        <v>121</v>
      </c>
      <c r="B579" t="s">
        <v>62</v>
      </c>
      <c r="C579" s="1">
        <v>44204</v>
      </c>
      <c r="D579" s="4">
        <v>12960</v>
      </c>
    </row>
    <row r="580" spans="1:4" x14ac:dyDescent="0.25">
      <c r="A580" t="s">
        <v>78</v>
      </c>
      <c r="B580" t="s">
        <v>126</v>
      </c>
      <c r="C580" s="1">
        <v>44204</v>
      </c>
      <c r="D580" s="4">
        <v>15187</v>
      </c>
    </row>
    <row r="581" spans="1:4" x14ac:dyDescent="0.25">
      <c r="A581" t="s">
        <v>133</v>
      </c>
      <c r="B581" t="s">
        <v>67</v>
      </c>
      <c r="C581" s="1">
        <v>44204</v>
      </c>
      <c r="D581" s="4">
        <v>11000</v>
      </c>
    </row>
    <row r="582" spans="1:4" x14ac:dyDescent="0.25">
      <c r="A582" t="s">
        <v>83</v>
      </c>
      <c r="B582" t="s">
        <v>67</v>
      </c>
      <c r="C582" s="1">
        <v>44204</v>
      </c>
      <c r="D582" s="4">
        <v>22280</v>
      </c>
    </row>
    <row r="583" spans="1:4" x14ac:dyDescent="0.25">
      <c r="A583" t="s">
        <v>115</v>
      </c>
      <c r="B583" t="s">
        <v>126</v>
      </c>
      <c r="C583" s="1">
        <v>44205</v>
      </c>
      <c r="D583" s="4">
        <v>356</v>
      </c>
    </row>
    <row r="584" spans="1:4" x14ac:dyDescent="0.25">
      <c r="A584" t="s">
        <v>91</v>
      </c>
      <c r="B584" t="s">
        <v>126</v>
      </c>
      <c r="C584" s="1">
        <v>44205</v>
      </c>
      <c r="D584" s="4">
        <v>6110</v>
      </c>
    </row>
    <row r="585" spans="1:4" x14ac:dyDescent="0.25">
      <c r="A585" t="s">
        <v>136</v>
      </c>
      <c r="B585" t="s">
        <v>126</v>
      </c>
      <c r="C585" s="1">
        <v>44205</v>
      </c>
      <c r="D585" s="4">
        <v>12162</v>
      </c>
    </row>
    <row r="586" spans="1:4" x14ac:dyDescent="0.25">
      <c r="A586" t="s">
        <v>90</v>
      </c>
      <c r="B586" t="s">
        <v>126</v>
      </c>
      <c r="C586" s="1">
        <v>44205</v>
      </c>
      <c r="D586" s="4">
        <v>3857</v>
      </c>
    </row>
    <row r="587" spans="1:4" x14ac:dyDescent="0.25">
      <c r="A587" t="s">
        <v>133</v>
      </c>
      <c r="B587" t="s">
        <v>67</v>
      </c>
      <c r="C587" s="1">
        <v>44207</v>
      </c>
      <c r="D587" s="4">
        <v>4000</v>
      </c>
    </row>
    <row r="588" spans="1:4" x14ac:dyDescent="0.25">
      <c r="A588" t="s">
        <v>69</v>
      </c>
      <c r="B588" t="s">
        <v>62</v>
      </c>
      <c r="C588" s="1">
        <v>44207</v>
      </c>
      <c r="D588" s="4">
        <v>30312</v>
      </c>
    </row>
    <row r="589" spans="1:4" x14ac:dyDescent="0.25">
      <c r="A589" t="s">
        <v>101</v>
      </c>
      <c r="B589" t="s">
        <v>67</v>
      </c>
      <c r="C589" s="1">
        <v>44207</v>
      </c>
      <c r="D589" s="4">
        <v>18000</v>
      </c>
    </row>
    <row r="590" spans="1:4" x14ac:dyDescent="0.25">
      <c r="A590" t="s">
        <v>90</v>
      </c>
      <c r="B590" t="s">
        <v>126</v>
      </c>
      <c r="C590" s="1">
        <v>44207</v>
      </c>
      <c r="D590" s="4">
        <v>3971</v>
      </c>
    </row>
    <row r="591" spans="1:4" x14ac:dyDescent="0.25">
      <c r="A591" t="s">
        <v>97</v>
      </c>
      <c r="B591" t="s">
        <v>67</v>
      </c>
      <c r="C591" s="1">
        <v>44208</v>
      </c>
      <c r="D591" s="4">
        <v>12000</v>
      </c>
    </row>
    <row r="592" spans="1:4" x14ac:dyDescent="0.25">
      <c r="A592" t="s">
        <v>66</v>
      </c>
      <c r="B592" t="s">
        <v>67</v>
      </c>
      <c r="C592" s="1">
        <v>44208</v>
      </c>
      <c r="D592" s="4">
        <v>3619.2</v>
      </c>
    </row>
    <row r="593" spans="1:4" x14ac:dyDescent="0.25">
      <c r="A593" t="s">
        <v>101</v>
      </c>
      <c r="B593" t="s">
        <v>67</v>
      </c>
      <c r="C593" s="1">
        <v>44208</v>
      </c>
      <c r="D593" s="4">
        <v>2800</v>
      </c>
    </row>
    <row r="594" spans="1:4" x14ac:dyDescent="0.25">
      <c r="A594" t="s">
        <v>61</v>
      </c>
      <c r="B594" t="s">
        <v>126</v>
      </c>
      <c r="C594" s="1">
        <v>44209</v>
      </c>
      <c r="D594" s="4">
        <v>2375</v>
      </c>
    </row>
    <row r="595" spans="1:4" x14ac:dyDescent="0.25">
      <c r="A595" t="s">
        <v>76</v>
      </c>
      <c r="B595" t="s">
        <v>62</v>
      </c>
      <c r="C595" s="1">
        <v>44209</v>
      </c>
      <c r="D595" s="4">
        <v>5000</v>
      </c>
    </row>
    <row r="596" spans="1:4" x14ac:dyDescent="0.25">
      <c r="A596" t="s">
        <v>93</v>
      </c>
      <c r="B596" t="s">
        <v>73</v>
      </c>
      <c r="C596" s="1">
        <v>44209</v>
      </c>
      <c r="D596" s="4">
        <v>556441</v>
      </c>
    </row>
    <row r="597" spans="1:4" x14ac:dyDescent="0.25">
      <c r="A597" t="s">
        <v>137</v>
      </c>
      <c r="B597" t="s">
        <v>67</v>
      </c>
      <c r="C597" s="1">
        <v>44209</v>
      </c>
      <c r="D597" s="4">
        <v>7178</v>
      </c>
    </row>
    <row r="598" spans="1:4" x14ac:dyDescent="0.25">
      <c r="A598" t="s">
        <v>136</v>
      </c>
      <c r="B598" t="s">
        <v>126</v>
      </c>
      <c r="C598" s="1">
        <v>44209</v>
      </c>
      <c r="D598" s="4">
        <v>6500</v>
      </c>
    </row>
    <row r="599" spans="1:4" x14ac:dyDescent="0.25">
      <c r="A599" t="s">
        <v>69</v>
      </c>
      <c r="B599" t="s">
        <v>62</v>
      </c>
      <c r="C599" s="1">
        <v>44209</v>
      </c>
      <c r="D599" s="4">
        <v>90000</v>
      </c>
    </row>
    <row r="600" spans="1:4" x14ac:dyDescent="0.25">
      <c r="A600" t="s">
        <v>63</v>
      </c>
      <c r="B600" t="s">
        <v>62</v>
      </c>
      <c r="C600" s="1">
        <v>44210</v>
      </c>
      <c r="D600" s="4">
        <v>10000</v>
      </c>
    </row>
    <row r="601" spans="1:4" x14ac:dyDescent="0.25">
      <c r="A601" t="s">
        <v>65</v>
      </c>
      <c r="B601" t="s">
        <v>126</v>
      </c>
      <c r="C601" s="1">
        <v>44210</v>
      </c>
      <c r="D601" s="4">
        <v>6487</v>
      </c>
    </row>
    <row r="602" spans="1:4" x14ac:dyDescent="0.25">
      <c r="A602" t="s">
        <v>71</v>
      </c>
      <c r="B602" t="s">
        <v>62</v>
      </c>
      <c r="C602" s="1">
        <v>44210</v>
      </c>
      <c r="D602" s="4">
        <v>8400</v>
      </c>
    </row>
    <row r="603" spans="1:4" x14ac:dyDescent="0.25">
      <c r="A603" t="s">
        <v>92</v>
      </c>
      <c r="B603" t="s">
        <v>67</v>
      </c>
      <c r="C603" s="1">
        <v>44211</v>
      </c>
      <c r="D603" s="4">
        <v>15000</v>
      </c>
    </row>
    <row r="604" spans="1:4" x14ac:dyDescent="0.25">
      <c r="A604" t="s">
        <v>61</v>
      </c>
      <c r="B604" t="s">
        <v>126</v>
      </c>
      <c r="C604" s="1">
        <v>44211</v>
      </c>
      <c r="D604" s="4">
        <v>27846</v>
      </c>
    </row>
    <row r="605" spans="1:4" x14ac:dyDescent="0.25">
      <c r="A605" t="s">
        <v>86</v>
      </c>
      <c r="B605" t="s">
        <v>67</v>
      </c>
      <c r="C605" s="1">
        <v>44211</v>
      </c>
      <c r="D605" s="4">
        <v>20000</v>
      </c>
    </row>
    <row r="606" spans="1:4" x14ac:dyDescent="0.25">
      <c r="A606" t="s">
        <v>72</v>
      </c>
      <c r="B606" t="s">
        <v>73</v>
      </c>
      <c r="C606" s="1">
        <v>44211</v>
      </c>
      <c r="D606" s="4">
        <v>33000</v>
      </c>
    </row>
    <row r="607" spans="1:4" x14ac:dyDescent="0.25">
      <c r="A607" t="s">
        <v>91</v>
      </c>
      <c r="B607" t="s">
        <v>126</v>
      </c>
      <c r="C607" s="1">
        <v>44211</v>
      </c>
      <c r="D607" s="4">
        <v>11507</v>
      </c>
    </row>
    <row r="608" spans="1:4" x14ac:dyDescent="0.25">
      <c r="A608" t="s">
        <v>69</v>
      </c>
      <c r="B608" t="s">
        <v>62</v>
      </c>
      <c r="C608" s="1">
        <v>44211</v>
      </c>
      <c r="D608" s="4">
        <v>7526</v>
      </c>
    </row>
    <row r="609" spans="1:4" x14ac:dyDescent="0.25">
      <c r="A609" t="s">
        <v>98</v>
      </c>
      <c r="B609" t="s">
        <v>73</v>
      </c>
      <c r="C609" s="1">
        <v>44212</v>
      </c>
      <c r="D609" s="4">
        <v>56177</v>
      </c>
    </row>
    <row r="610" spans="1:4" x14ac:dyDescent="0.25">
      <c r="A610" t="s">
        <v>65</v>
      </c>
      <c r="B610" t="s">
        <v>126</v>
      </c>
      <c r="C610" s="1">
        <v>44212</v>
      </c>
      <c r="D610" s="4">
        <v>3308</v>
      </c>
    </row>
    <row r="611" spans="1:4" x14ac:dyDescent="0.25">
      <c r="A611" t="s">
        <v>121</v>
      </c>
      <c r="B611" t="s">
        <v>62</v>
      </c>
      <c r="C611" s="1">
        <v>44212</v>
      </c>
      <c r="D611" s="4">
        <v>11760</v>
      </c>
    </row>
    <row r="612" spans="1:4" x14ac:dyDescent="0.25">
      <c r="A612" t="s">
        <v>113</v>
      </c>
      <c r="B612" t="s">
        <v>67</v>
      </c>
      <c r="C612" s="1">
        <v>44212</v>
      </c>
      <c r="D612" s="4">
        <v>64288.6</v>
      </c>
    </row>
    <row r="613" spans="1:4" x14ac:dyDescent="0.25">
      <c r="A613" t="s">
        <v>90</v>
      </c>
      <c r="B613" t="s">
        <v>126</v>
      </c>
      <c r="C613" s="1">
        <v>44212</v>
      </c>
      <c r="D613" s="4">
        <v>23448</v>
      </c>
    </row>
    <row r="614" spans="1:4" x14ac:dyDescent="0.25">
      <c r="A614" t="s">
        <v>114</v>
      </c>
      <c r="B614" t="s">
        <v>67</v>
      </c>
      <c r="C614" s="1">
        <v>44214</v>
      </c>
      <c r="D614" s="4">
        <v>17000</v>
      </c>
    </row>
    <row r="615" spans="1:4" x14ac:dyDescent="0.25">
      <c r="A615" t="s">
        <v>86</v>
      </c>
      <c r="B615" t="s">
        <v>67</v>
      </c>
      <c r="C615" s="1">
        <v>44215</v>
      </c>
      <c r="D615" s="4">
        <v>5000</v>
      </c>
    </row>
    <row r="616" spans="1:4" x14ac:dyDescent="0.25">
      <c r="A616" t="s">
        <v>65</v>
      </c>
      <c r="B616" t="s">
        <v>126</v>
      </c>
      <c r="C616" s="1">
        <v>44215</v>
      </c>
      <c r="D616" s="4">
        <v>817</v>
      </c>
    </row>
    <row r="617" spans="1:4" x14ac:dyDescent="0.25">
      <c r="A617" t="s">
        <v>105</v>
      </c>
      <c r="B617" t="s">
        <v>62</v>
      </c>
      <c r="C617" s="1">
        <v>44215</v>
      </c>
      <c r="D617" s="4">
        <v>60589</v>
      </c>
    </row>
    <row r="618" spans="1:4" x14ac:dyDescent="0.25">
      <c r="A618" t="s">
        <v>97</v>
      </c>
      <c r="B618" t="s">
        <v>67</v>
      </c>
      <c r="C618" s="1">
        <v>44215</v>
      </c>
      <c r="D618" s="4">
        <v>21000</v>
      </c>
    </row>
    <row r="619" spans="1:4" x14ac:dyDescent="0.25">
      <c r="A619" t="s">
        <v>136</v>
      </c>
      <c r="B619" t="s">
        <v>126</v>
      </c>
      <c r="C619" s="1">
        <v>44215</v>
      </c>
      <c r="D619" s="4">
        <v>11898</v>
      </c>
    </row>
    <row r="620" spans="1:4" x14ac:dyDescent="0.25">
      <c r="A620" t="s">
        <v>64</v>
      </c>
      <c r="B620" t="s">
        <v>62</v>
      </c>
      <c r="C620" s="1">
        <v>44216</v>
      </c>
      <c r="D620" s="4">
        <v>58912</v>
      </c>
    </row>
    <row r="621" spans="1:4" x14ac:dyDescent="0.25">
      <c r="A621" t="s">
        <v>76</v>
      </c>
      <c r="B621" t="s">
        <v>62</v>
      </c>
      <c r="C621" s="1">
        <v>44216</v>
      </c>
      <c r="D621" s="4">
        <v>10000</v>
      </c>
    </row>
    <row r="622" spans="1:4" x14ac:dyDescent="0.25">
      <c r="A622" t="s">
        <v>138</v>
      </c>
      <c r="B622" t="s">
        <v>73</v>
      </c>
      <c r="C622" s="1">
        <v>44216</v>
      </c>
      <c r="D622" s="4">
        <v>18800</v>
      </c>
    </row>
    <row r="623" spans="1:4" x14ac:dyDescent="0.25">
      <c r="A623" t="s">
        <v>65</v>
      </c>
      <c r="B623" t="s">
        <v>126</v>
      </c>
      <c r="C623" s="1">
        <v>44216</v>
      </c>
      <c r="D623" s="4">
        <v>1734</v>
      </c>
    </row>
    <row r="624" spans="1:4" x14ac:dyDescent="0.25">
      <c r="A624" t="s">
        <v>100</v>
      </c>
      <c r="B624" t="s">
        <v>67</v>
      </c>
      <c r="C624" s="1">
        <v>44216</v>
      </c>
      <c r="D624" s="4">
        <v>150500</v>
      </c>
    </row>
    <row r="625" spans="1:4" x14ac:dyDescent="0.25">
      <c r="A625" t="s">
        <v>109</v>
      </c>
      <c r="B625" t="s">
        <v>126</v>
      </c>
      <c r="C625" s="1">
        <v>44216</v>
      </c>
      <c r="D625" s="4">
        <v>39838.5</v>
      </c>
    </row>
    <row r="626" spans="1:4" x14ac:dyDescent="0.25">
      <c r="A626" t="s">
        <v>78</v>
      </c>
      <c r="B626" t="s">
        <v>126</v>
      </c>
      <c r="C626" s="1">
        <v>44216</v>
      </c>
      <c r="D626" s="4">
        <v>1894</v>
      </c>
    </row>
    <row r="627" spans="1:4" x14ac:dyDescent="0.25">
      <c r="A627" t="s">
        <v>115</v>
      </c>
      <c r="B627" t="s">
        <v>126</v>
      </c>
      <c r="C627" s="1">
        <v>44216</v>
      </c>
      <c r="D627" s="4">
        <v>1230</v>
      </c>
    </row>
    <row r="628" spans="1:4" x14ac:dyDescent="0.25">
      <c r="A628" t="s">
        <v>72</v>
      </c>
      <c r="B628" t="s">
        <v>73</v>
      </c>
      <c r="C628" s="1">
        <v>44216</v>
      </c>
      <c r="D628" s="4">
        <v>33000</v>
      </c>
    </row>
    <row r="629" spans="1:4" x14ac:dyDescent="0.25">
      <c r="A629" t="s">
        <v>69</v>
      </c>
      <c r="B629" t="s">
        <v>62</v>
      </c>
      <c r="C629" s="1">
        <v>44216</v>
      </c>
      <c r="D629" s="4">
        <v>56707</v>
      </c>
    </row>
    <row r="630" spans="1:4" x14ac:dyDescent="0.25">
      <c r="A630" t="s">
        <v>87</v>
      </c>
      <c r="B630" t="s">
        <v>67</v>
      </c>
      <c r="C630" s="1">
        <v>44217</v>
      </c>
      <c r="D630" s="4">
        <v>2850</v>
      </c>
    </row>
    <row r="631" spans="1:4" x14ac:dyDescent="0.25">
      <c r="A631" t="s">
        <v>66</v>
      </c>
      <c r="B631" t="s">
        <v>67</v>
      </c>
      <c r="C631" s="1">
        <v>44217</v>
      </c>
      <c r="D631" s="4">
        <v>660810</v>
      </c>
    </row>
    <row r="632" spans="1:4" x14ac:dyDescent="0.25">
      <c r="A632" t="s">
        <v>69</v>
      </c>
      <c r="B632" t="s">
        <v>62</v>
      </c>
      <c r="C632" s="1">
        <v>44217</v>
      </c>
      <c r="D632" s="4">
        <v>24212</v>
      </c>
    </row>
    <row r="633" spans="1:4" x14ac:dyDescent="0.25">
      <c r="A633" t="s">
        <v>61</v>
      </c>
      <c r="B633" t="s">
        <v>126</v>
      </c>
      <c r="C633" s="1">
        <v>44218</v>
      </c>
      <c r="D633" s="4">
        <v>5956</v>
      </c>
    </row>
    <row r="634" spans="1:4" x14ac:dyDescent="0.25">
      <c r="A634" t="s">
        <v>64</v>
      </c>
      <c r="B634" t="s">
        <v>62</v>
      </c>
      <c r="C634" s="1">
        <v>44218</v>
      </c>
      <c r="D634" s="4">
        <v>1405</v>
      </c>
    </row>
    <row r="635" spans="1:4" x14ac:dyDescent="0.25">
      <c r="A635" t="s">
        <v>65</v>
      </c>
      <c r="B635" t="s">
        <v>126</v>
      </c>
      <c r="C635" s="1">
        <v>44218</v>
      </c>
      <c r="D635" s="4">
        <v>1365</v>
      </c>
    </row>
    <row r="636" spans="1:4" x14ac:dyDescent="0.25">
      <c r="A636" t="s">
        <v>121</v>
      </c>
      <c r="B636" t="s">
        <v>62</v>
      </c>
      <c r="C636" s="1">
        <v>44218</v>
      </c>
      <c r="D636" s="4">
        <v>7000</v>
      </c>
    </row>
    <row r="637" spans="1:4" x14ac:dyDescent="0.25">
      <c r="A637" t="s">
        <v>110</v>
      </c>
      <c r="B637" t="s">
        <v>126</v>
      </c>
      <c r="C637" s="1">
        <v>44218</v>
      </c>
      <c r="D637" s="4">
        <v>3856</v>
      </c>
    </row>
    <row r="638" spans="1:4" x14ac:dyDescent="0.25">
      <c r="A638" t="s">
        <v>133</v>
      </c>
      <c r="B638" t="s">
        <v>67</v>
      </c>
      <c r="C638" s="1">
        <v>44218</v>
      </c>
      <c r="D638" s="4">
        <v>15000</v>
      </c>
    </row>
    <row r="639" spans="1:4" x14ac:dyDescent="0.25">
      <c r="A639" t="s">
        <v>72</v>
      </c>
      <c r="B639" t="s">
        <v>73</v>
      </c>
      <c r="C639" s="1">
        <v>44218</v>
      </c>
      <c r="D639" s="4">
        <v>21200</v>
      </c>
    </row>
    <row r="640" spans="1:4" x14ac:dyDescent="0.25">
      <c r="A640" t="s">
        <v>91</v>
      </c>
      <c r="B640" t="s">
        <v>126</v>
      </c>
      <c r="C640" s="1">
        <v>44218</v>
      </c>
      <c r="D640" s="4">
        <v>9024</v>
      </c>
    </row>
    <row r="641" spans="1:4" x14ac:dyDescent="0.25">
      <c r="A641" t="s">
        <v>66</v>
      </c>
      <c r="B641" t="s">
        <v>67</v>
      </c>
      <c r="C641" s="1">
        <v>44218</v>
      </c>
      <c r="D641" s="4">
        <v>393900</v>
      </c>
    </row>
    <row r="642" spans="1:4" x14ac:dyDescent="0.25">
      <c r="A642" t="s">
        <v>136</v>
      </c>
      <c r="B642" t="s">
        <v>126</v>
      </c>
      <c r="C642" s="1">
        <v>44218</v>
      </c>
      <c r="D642" s="4">
        <v>6511</v>
      </c>
    </row>
    <row r="643" spans="1:4" x14ac:dyDescent="0.25">
      <c r="A643" t="s">
        <v>135</v>
      </c>
      <c r="B643" t="s">
        <v>126</v>
      </c>
      <c r="C643" s="1">
        <v>44219</v>
      </c>
      <c r="D643" s="4">
        <v>5858</v>
      </c>
    </row>
    <row r="644" spans="1:4" x14ac:dyDescent="0.25">
      <c r="A644" t="s">
        <v>137</v>
      </c>
      <c r="B644" t="s">
        <v>67</v>
      </c>
      <c r="C644" s="1">
        <v>44219</v>
      </c>
      <c r="D644" s="4">
        <v>15620</v>
      </c>
    </row>
    <row r="645" spans="1:4" x14ac:dyDescent="0.25">
      <c r="A645" t="s">
        <v>136</v>
      </c>
      <c r="B645" t="s">
        <v>126</v>
      </c>
      <c r="C645" s="1">
        <v>44219</v>
      </c>
      <c r="D645" s="4">
        <v>8562</v>
      </c>
    </row>
    <row r="646" spans="1:4" x14ac:dyDescent="0.25">
      <c r="A646" t="s">
        <v>85</v>
      </c>
      <c r="B646" t="s">
        <v>62</v>
      </c>
      <c r="C646" s="1">
        <v>44222</v>
      </c>
      <c r="D646" s="4">
        <v>40869</v>
      </c>
    </row>
    <row r="647" spans="1:4" x14ac:dyDescent="0.25">
      <c r="A647" t="s">
        <v>65</v>
      </c>
      <c r="B647" t="s">
        <v>126</v>
      </c>
      <c r="C647" s="1">
        <v>44222</v>
      </c>
      <c r="D647" s="4">
        <v>5151</v>
      </c>
    </row>
    <row r="648" spans="1:4" x14ac:dyDescent="0.25">
      <c r="A648" t="s">
        <v>72</v>
      </c>
      <c r="B648" t="s">
        <v>73</v>
      </c>
      <c r="C648" s="1">
        <v>44222</v>
      </c>
      <c r="D648" s="4">
        <v>43300</v>
      </c>
    </row>
    <row r="649" spans="1:4" x14ac:dyDescent="0.25">
      <c r="A649" t="s">
        <v>135</v>
      </c>
      <c r="B649" t="s">
        <v>126</v>
      </c>
      <c r="C649" s="1">
        <v>44222</v>
      </c>
      <c r="D649" s="4">
        <v>31054</v>
      </c>
    </row>
    <row r="650" spans="1:4" x14ac:dyDescent="0.25">
      <c r="A650" t="s">
        <v>105</v>
      </c>
      <c r="B650" t="s">
        <v>62</v>
      </c>
      <c r="C650" s="1">
        <v>44222</v>
      </c>
      <c r="D650" s="4">
        <v>80955</v>
      </c>
    </row>
    <row r="651" spans="1:4" x14ac:dyDescent="0.25">
      <c r="A651" t="s">
        <v>97</v>
      </c>
      <c r="B651" t="s">
        <v>67</v>
      </c>
      <c r="C651" s="1">
        <v>44222</v>
      </c>
      <c r="D651" s="4">
        <v>2500</v>
      </c>
    </row>
    <row r="652" spans="1:4" x14ac:dyDescent="0.25">
      <c r="A652" t="s">
        <v>64</v>
      </c>
      <c r="B652" t="s">
        <v>62</v>
      </c>
      <c r="C652" s="1">
        <v>44223</v>
      </c>
      <c r="D652" s="4">
        <v>5865</v>
      </c>
    </row>
    <row r="653" spans="1:4" x14ac:dyDescent="0.25">
      <c r="A653" t="s">
        <v>115</v>
      </c>
      <c r="B653" t="s">
        <v>126</v>
      </c>
      <c r="C653" s="1">
        <v>44223</v>
      </c>
      <c r="D653" s="4">
        <v>25000</v>
      </c>
    </row>
    <row r="654" spans="1:4" x14ac:dyDescent="0.25">
      <c r="A654" t="s">
        <v>81</v>
      </c>
      <c r="B654" t="s">
        <v>62</v>
      </c>
      <c r="C654" s="1">
        <v>44223</v>
      </c>
      <c r="D654" s="4">
        <v>170000</v>
      </c>
    </row>
    <row r="655" spans="1:4" x14ac:dyDescent="0.25">
      <c r="A655" t="s">
        <v>82</v>
      </c>
      <c r="B655" t="s">
        <v>62</v>
      </c>
      <c r="C655" s="1">
        <v>44223</v>
      </c>
      <c r="D655" s="4">
        <v>20000</v>
      </c>
    </row>
    <row r="656" spans="1:4" x14ac:dyDescent="0.25">
      <c r="A656" t="s">
        <v>96</v>
      </c>
      <c r="B656" t="s">
        <v>126</v>
      </c>
      <c r="C656" s="1">
        <v>44223</v>
      </c>
      <c r="D656" s="4">
        <v>13856</v>
      </c>
    </row>
    <row r="657" spans="1:4" x14ac:dyDescent="0.25">
      <c r="A657" t="s">
        <v>135</v>
      </c>
      <c r="B657" t="s">
        <v>126</v>
      </c>
      <c r="C657" s="1">
        <v>44223</v>
      </c>
      <c r="D657" s="4">
        <v>6019</v>
      </c>
    </row>
    <row r="658" spans="1:4" x14ac:dyDescent="0.25">
      <c r="A658" t="s">
        <v>66</v>
      </c>
      <c r="B658" t="s">
        <v>67</v>
      </c>
      <c r="C658" s="1">
        <v>44223</v>
      </c>
      <c r="D658" s="4">
        <v>115848.4</v>
      </c>
    </row>
    <row r="659" spans="1:4" x14ac:dyDescent="0.25">
      <c r="A659" t="s">
        <v>136</v>
      </c>
      <c r="B659" t="s">
        <v>126</v>
      </c>
      <c r="C659" s="1">
        <v>44223</v>
      </c>
      <c r="D659" s="4">
        <v>6500</v>
      </c>
    </row>
    <row r="660" spans="1:4" x14ac:dyDescent="0.25">
      <c r="A660" t="s">
        <v>120</v>
      </c>
      <c r="B660" t="s">
        <v>73</v>
      </c>
      <c r="C660" s="1">
        <v>44223</v>
      </c>
      <c r="D660" s="4">
        <v>48420</v>
      </c>
    </row>
    <row r="661" spans="1:4" x14ac:dyDescent="0.25">
      <c r="A661" t="s">
        <v>63</v>
      </c>
      <c r="B661" t="s">
        <v>62</v>
      </c>
      <c r="C661" s="1">
        <v>44224</v>
      </c>
      <c r="D661" s="4">
        <v>40000</v>
      </c>
    </row>
    <row r="662" spans="1:4" x14ac:dyDescent="0.25">
      <c r="A662" t="s">
        <v>76</v>
      </c>
      <c r="B662" t="s">
        <v>62</v>
      </c>
      <c r="C662" s="1">
        <v>44224</v>
      </c>
      <c r="D662" s="4">
        <v>70552</v>
      </c>
    </row>
    <row r="663" spans="1:4" x14ac:dyDescent="0.25">
      <c r="A663" t="s">
        <v>138</v>
      </c>
      <c r="B663" t="s">
        <v>73</v>
      </c>
      <c r="C663" s="1">
        <v>44224</v>
      </c>
      <c r="D663" s="4">
        <v>9850</v>
      </c>
    </row>
    <row r="664" spans="1:4" x14ac:dyDescent="0.25">
      <c r="A664" t="s">
        <v>103</v>
      </c>
      <c r="B664" t="s">
        <v>67</v>
      </c>
      <c r="C664" s="1">
        <v>44224</v>
      </c>
      <c r="D664" s="4">
        <v>9000</v>
      </c>
    </row>
    <row r="665" spans="1:4" x14ac:dyDescent="0.25">
      <c r="A665" t="s">
        <v>65</v>
      </c>
      <c r="B665" t="s">
        <v>126</v>
      </c>
      <c r="C665" s="1">
        <v>44224</v>
      </c>
      <c r="D665" s="4">
        <v>4006</v>
      </c>
    </row>
    <row r="666" spans="1:4" x14ac:dyDescent="0.25">
      <c r="A666" t="s">
        <v>135</v>
      </c>
      <c r="B666" t="s">
        <v>126</v>
      </c>
      <c r="C666" s="1">
        <v>44224</v>
      </c>
      <c r="D666" s="4">
        <v>2140</v>
      </c>
    </row>
    <row r="667" spans="1:4" x14ac:dyDescent="0.25">
      <c r="A667" t="s">
        <v>136</v>
      </c>
      <c r="B667" t="s">
        <v>126</v>
      </c>
      <c r="C667" s="1">
        <v>44224</v>
      </c>
      <c r="D667" s="4">
        <v>8000</v>
      </c>
    </row>
    <row r="668" spans="1:4" x14ac:dyDescent="0.25">
      <c r="A668" t="s">
        <v>92</v>
      </c>
      <c r="B668" t="s">
        <v>67</v>
      </c>
      <c r="C668" s="1">
        <v>44225</v>
      </c>
      <c r="D668" s="4">
        <v>11000</v>
      </c>
    </row>
    <row r="669" spans="1:4" x14ac:dyDescent="0.25">
      <c r="A669" t="s">
        <v>61</v>
      </c>
      <c r="B669" t="s">
        <v>126</v>
      </c>
      <c r="C669" s="1">
        <v>44225</v>
      </c>
      <c r="D669" s="4">
        <v>31258</v>
      </c>
    </row>
    <row r="670" spans="1:4" x14ac:dyDescent="0.25">
      <c r="A670" t="s">
        <v>87</v>
      </c>
      <c r="B670" t="s">
        <v>67</v>
      </c>
      <c r="C670" s="1">
        <v>44225</v>
      </c>
      <c r="D670" s="4">
        <v>35000</v>
      </c>
    </row>
    <row r="671" spans="1:4" x14ac:dyDescent="0.25">
      <c r="A671" t="s">
        <v>132</v>
      </c>
      <c r="B671" t="s">
        <v>126</v>
      </c>
      <c r="C671" s="1">
        <v>44225</v>
      </c>
      <c r="D671" s="4">
        <v>11610</v>
      </c>
    </row>
    <row r="672" spans="1:4" x14ac:dyDescent="0.25">
      <c r="A672" t="s">
        <v>103</v>
      </c>
      <c r="B672" t="s">
        <v>67</v>
      </c>
      <c r="C672" s="1">
        <v>44225</v>
      </c>
      <c r="D672" s="4">
        <v>340729</v>
      </c>
    </row>
    <row r="673" spans="1:4" x14ac:dyDescent="0.25">
      <c r="A673" t="s">
        <v>65</v>
      </c>
      <c r="B673" t="s">
        <v>126</v>
      </c>
      <c r="C673" s="1">
        <v>44225</v>
      </c>
      <c r="D673" s="4">
        <v>734</v>
      </c>
    </row>
    <row r="674" spans="1:4" x14ac:dyDescent="0.25">
      <c r="A674" t="s">
        <v>78</v>
      </c>
      <c r="B674" t="s">
        <v>126</v>
      </c>
      <c r="C674" s="1">
        <v>44225</v>
      </c>
      <c r="D674" s="4">
        <v>9914</v>
      </c>
    </row>
    <row r="675" spans="1:4" x14ac:dyDescent="0.25">
      <c r="A675" t="s">
        <v>135</v>
      </c>
      <c r="B675" t="s">
        <v>126</v>
      </c>
      <c r="C675" s="1">
        <v>44225</v>
      </c>
      <c r="D675" s="4">
        <v>832</v>
      </c>
    </row>
    <row r="676" spans="1:4" x14ac:dyDescent="0.25">
      <c r="A676" t="s">
        <v>66</v>
      </c>
      <c r="B676" t="s">
        <v>67</v>
      </c>
      <c r="C676" s="1">
        <v>44225</v>
      </c>
      <c r="D676" s="4">
        <v>52000</v>
      </c>
    </row>
    <row r="677" spans="1:4" x14ac:dyDescent="0.25">
      <c r="A677" t="s">
        <v>90</v>
      </c>
      <c r="B677" t="s">
        <v>126</v>
      </c>
      <c r="C677" s="1">
        <v>44225</v>
      </c>
      <c r="D677" s="4">
        <v>9625</v>
      </c>
    </row>
    <row r="678" spans="1:4" x14ac:dyDescent="0.25">
      <c r="A678" t="s">
        <v>121</v>
      </c>
      <c r="B678" t="s">
        <v>62</v>
      </c>
      <c r="C678" s="1">
        <v>44226</v>
      </c>
      <c r="D678" s="4">
        <v>39105</v>
      </c>
    </row>
    <row r="679" spans="1:4" x14ac:dyDescent="0.25">
      <c r="A679" t="s">
        <v>102</v>
      </c>
      <c r="B679" t="s">
        <v>126</v>
      </c>
      <c r="C679" s="1">
        <v>44226</v>
      </c>
      <c r="D679" s="4">
        <v>25000</v>
      </c>
    </row>
    <row r="680" spans="1:4" x14ac:dyDescent="0.25">
      <c r="A680" t="s">
        <v>97</v>
      </c>
      <c r="B680" t="s">
        <v>67</v>
      </c>
      <c r="C680" s="1">
        <v>44226</v>
      </c>
      <c r="D680" s="4">
        <v>28000</v>
      </c>
    </row>
    <row r="681" spans="1:4" x14ac:dyDescent="0.25">
      <c r="A681" t="s">
        <v>75</v>
      </c>
      <c r="B681" t="s">
        <v>62</v>
      </c>
      <c r="C681" s="1">
        <v>44226</v>
      </c>
      <c r="D681" s="4">
        <v>100000</v>
      </c>
    </row>
    <row r="682" spans="1:4" x14ac:dyDescent="0.25">
      <c r="A682" t="s">
        <v>116</v>
      </c>
      <c r="B682" t="s">
        <v>67</v>
      </c>
      <c r="C682" s="1">
        <v>44227</v>
      </c>
      <c r="D682" s="4">
        <v>26000</v>
      </c>
    </row>
    <row r="683" spans="1:4" x14ac:dyDescent="0.25">
      <c r="A683" t="s">
        <v>117</v>
      </c>
      <c r="B683" t="s">
        <v>67</v>
      </c>
      <c r="C683" s="1">
        <v>44227</v>
      </c>
      <c r="D683" s="4">
        <v>30600</v>
      </c>
    </row>
    <row r="684" spans="1:4" x14ac:dyDescent="0.25">
      <c r="A684" t="s">
        <v>107</v>
      </c>
      <c r="B684" t="s">
        <v>67</v>
      </c>
      <c r="C684" s="1">
        <v>44227</v>
      </c>
      <c r="D684" s="4">
        <v>22000</v>
      </c>
    </row>
    <row r="685" spans="1:4" x14ac:dyDescent="0.25">
      <c r="A685" t="s">
        <v>129</v>
      </c>
      <c r="B685" t="s">
        <v>126</v>
      </c>
      <c r="C685" s="1">
        <v>44227</v>
      </c>
      <c r="D685" s="4">
        <v>150000</v>
      </c>
    </row>
    <row r="686" spans="1:4" x14ac:dyDescent="0.25">
      <c r="A686" t="s">
        <v>125</v>
      </c>
      <c r="B686" t="s">
        <v>126</v>
      </c>
      <c r="C686" s="1">
        <v>44228</v>
      </c>
      <c r="D686" s="4">
        <v>25616</v>
      </c>
    </row>
    <row r="687" spans="1:4" x14ac:dyDescent="0.25">
      <c r="A687" t="s">
        <v>121</v>
      </c>
      <c r="B687" t="s">
        <v>139</v>
      </c>
      <c r="C687" s="1">
        <v>44228</v>
      </c>
      <c r="D687" s="4">
        <v>14650</v>
      </c>
    </row>
    <row r="688" spans="1:4" x14ac:dyDescent="0.25">
      <c r="A688" t="s">
        <v>112</v>
      </c>
      <c r="B688" t="s">
        <v>139</v>
      </c>
      <c r="C688" s="1">
        <v>44228</v>
      </c>
      <c r="D688" s="4">
        <v>20000</v>
      </c>
    </row>
    <row r="689" spans="1:4" x14ac:dyDescent="0.25">
      <c r="A689" t="s">
        <v>75</v>
      </c>
      <c r="B689" t="s">
        <v>126</v>
      </c>
      <c r="C689" s="1">
        <v>44228</v>
      </c>
      <c r="D689" s="4">
        <v>150000</v>
      </c>
    </row>
    <row r="690" spans="1:4" x14ac:dyDescent="0.25">
      <c r="A690" t="s">
        <v>106</v>
      </c>
      <c r="B690" t="s">
        <v>67</v>
      </c>
      <c r="C690" s="1">
        <v>44229</v>
      </c>
      <c r="D690" s="4">
        <v>35000</v>
      </c>
    </row>
    <row r="691" spans="1:4" x14ac:dyDescent="0.25">
      <c r="A691" t="s">
        <v>111</v>
      </c>
      <c r="B691" t="s">
        <v>67</v>
      </c>
      <c r="C691" s="1">
        <v>44229</v>
      </c>
      <c r="D691" s="4">
        <v>70605</v>
      </c>
    </row>
    <row r="692" spans="1:4" x14ac:dyDescent="0.25">
      <c r="A692" t="s">
        <v>63</v>
      </c>
      <c r="B692" t="s">
        <v>139</v>
      </c>
      <c r="C692" s="1">
        <v>44229</v>
      </c>
      <c r="D692" s="4">
        <v>41000</v>
      </c>
    </row>
    <row r="693" spans="1:4" x14ac:dyDescent="0.25">
      <c r="A693" t="s">
        <v>85</v>
      </c>
      <c r="B693" t="s">
        <v>139</v>
      </c>
      <c r="C693" s="1">
        <v>44229</v>
      </c>
      <c r="D693" s="4">
        <v>24304</v>
      </c>
    </row>
    <row r="694" spans="1:4" x14ac:dyDescent="0.25">
      <c r="A694" t="s">
        <v>103</v>
      </c>
      <c r="B694" t="s">
        <v>67</v>
      </c>
      <c r="C694" s="1">
        <v>44229</v>
      </c>
      <c r="D694" s="4">
        <v>210000</v>
      </c>
    </row>
    <row r="695" spans="1:4" x14ac:dyDescent="0.25">
      <c r="A695" t="s">
        <v>134</v>
      </c>
      <c r="B695" t="s">
        <v>126</v>
      </c>
      <c r="C695" s="1">
        <v>44229</v>
      </c>
      <c r="D695" s="4">
        <v>24026</v>
      </c>
    </row>
    <row r="696" spans="1:4" x14ac:dyDescent="0.25">
      <c r="A696" t="s">
        <v>82</v>
      </c>
      <c r="B696" t="s">
        <v>126</v>
      </c>
      <c r="C696" s="1">
        <v>44229</v>
      </c>
      <c r="D696" s="4">
        <v>22679</v>
      </c>
    </row>
    <row r="697" spans="1:4" x14ac:dyDescent="0.25">
      <c r="A697" t="s">
        <v>135</v>
      </c>
      <c r="B697" t="s">
        <v>126</v>
      </c>
      <c r="C697" s="1">
        <v>44229</v>
      </c>
      <c r="D697" s="4">
        <v>19400</v>
      </c>
    </row>
    <row r="698" spans="1:4" x14ac:dyDescent="0.25">
      <c r="A698" t="s">
        <v>91</v>
      </c>
      <c r="B698" t="s">
        <v>126</v>
      </c>
      <c r="C698" s="1">
        <v>44229</v>
      </c>
      <c r="D698" s="4">
        <v>43226</v>
      </c>
    </row>
    <row r="699" spans="1:4" x14ac:dyDescent="0.25">
      <c r="A699" t="s">
        <v>137</v>
      </c>
      <c r="B699" t="s">
        <v>67</v>
      </c>
      <c r="C699" s="1">
        <v>44229</v>
      </c>
      <c r="D699" s="4">
        <v>11309</v>
      </c>
    </row>
    <row r="700" spans="1:4" x14ac:dyDescent="0.25">
      <c r="A700" t="s">
        <v>136</v>
      </c>
      <c r="B700" t="s">
        <v>126</v>
      </c>
      <c r="C700" s="1">
        <v>44229</v>
      </c>
      <c r="D700" s="4">
        <v>70747</v>
      </c>
    </row>
    <row r="701" spans="1:4" x14ac:dyDescent="0.25">
      <c r="A701" t="s">
        <v>69</v>
      </c>
      <c r="B701" t="s">
        <v>67</v>
      </c>
      <c r="C701" s="1">
        <v>44229</v>
      </c>
      <c r="D701" s="4">
        <v>56707</v>
      </c>
    </row>
    <row r="702" spans="1:4" x14ac:dyDescent="0.25">
      <c r="A702" t="s">
        <v>63</v>
      </c>
      <c r="B702" t="s">
        <v>139</v>
      </c>
      <c r="C702" s="1">
        <v>44230</v>
      </c>
      <c r="D702" s="4">
        <v>1000</v>
      </c>
    </row>
    <row r="703" spans="1:4" x14ac:dyDescent="0.25">
      <c r="A703" t="s">
        <v>94</v>
      </c>
      <c r="B703" t="s">
        <v>67</v>
      </c>
      <c r="C703" s="1">
        <v>44230</v>
      </c>
      <c r="D703" s="4">
        <v>100000</v>
      </c>
    </row>
    <row r="704" spans="1:4" x14ac:dyDescent="0.25">
      <c r="A704" t="s">
        <v>140</v>
      </c>
      <c r="B704" t="s">
        <v>67</v>
      </c>
      <c r="C704" s="1">
        <v>44230</v>
      </c>
      <c r="D704" s="4">
        <v>24000</v>
      </c>
    </row>
    <row r="705" spans="1:4" x14ac:dyDescent="0.25">
      <c r="A705" t="s">
        <v>80</v>
      </c>
      <c r="B705" t="s">
        <v>139</v>
      </c>
      <c r="C705" s="1">
        <v>44230</v>
      </c>
      <c r="D705" s="4">
        <v>58912</v>
      </c>
    </row>
    <row r="706" spans="1:4" x14ac:dyDescent="0.25">
      <c r="A706" t="s">
        <v>71</v>
      </c>
      <c r="B706" t="s">
        <v>126</v>
      </c>
      <c r="C706" s="1">
        <v>44230</v>
      </c>
      <c r="D706" s="4">
        <v>10600</v>
      </c>
    </row>
    <row r="707" spans="1:4" x14ac:dyDescent="0.25">
      <c r="A707" t="s">
        <v>133</v>
      </c>
      <c r="B707" t="s">
        <v>67</v>
      </c>
      <c r="C707" s="1">
        <v>44230</v>
      </c>
      <c r="D707" s="4">
        <v>10000</v>
      </c>
    </row>
    <row r="708" spans="1:4" x14ac:dyDescent="0.25">
      <c r="A708" t="s">
        <v>74</v>
      </c>
      <c r="B708" t="s">
        <v>139</v>
      </c>
      <c r="C708" s="1">
        <v>44230</v>
      </c>
      <c r="D708" s="4">
        <v>30000</v>
      </c>
    </row>
    <row r="709" spans="1:4" x14ac:dyDescent="0.25">
      <c r="A709" t="s">
        <v>97</v>
      </c>
      <c r="B709" t="s">
        <v>67</v>
      </c>
      <c r="C709" s="1">
        <v>44230</v>
      </c>
      <c r="D709" s="4">
        <v>2430</v>
      </c>
    </row>
    <row r="710" spans="1:4" x14ac:dyDescent="0.25">
      <c r="A710" t="s">
        <v>66</v>
      </c>
      <c r="B710" t="s">
        <v>67</v>
      </c>
      <c r="C710" s="1">
        <v>44230</v>
      </c>
      <c r="D710" s="4">
        <v>2760</v>
      </c>
    </row>
    <row r="711" spans="1:4" x14ac:dyDescent="0.25">
      <c r="A711" t="s">
        <v>69</v>
      </c>
      <c r="B711" t="s">
        <v>67</v>
      </c>
      <c r="C711" s="1">
        <v>44230</v>
      </c>
      <c r="D711" s="4">
        <v>113112</v>
      </c>
    </row>
    <row r="712" spans="1:4" x14ac:dyDescent="0.25">
      <c r="A712" t="s">
        <v>114</v>
      </c>
      <c r="B712" t="s">
        <v>67</v>
      </c>
      <c r="C712" s="1">
        <v>44230</v>
      </c>
      <c r="D712" s="4">
        <v>15000</v>
      </c>
    </row>
    <row r="713" spans="1:4" x14ac:dyDescent="0.25">
      <c r="A713" t="s">
        <v>141</v>
      </c>
      <c r="B713" t="s">
        <v>67</v>
      </c>
      <c r="C713" s="1">
        <v>44231</v>
      </c>
      <c r="D713" s="4">
        <v>34200</v>
      </c>
    </row>
    <row r="714" spans="1:4" x14ac:dyDescent="0.25">
      <c r="A714" t="s">
        <v>65</v>
      </c>
      <c r="B714" t="s">
        <v>126</v>
      </c>
      <c r="C714" s="1">
        <v>44231</v>
      </c>
      <c r="D714" s="4">
        <v>7191</v>
      </c>
    </row>
    <row r="715" spans="1:4" x14ac:dyDescent="0.25">
      <c r="A715" t="s">
        <v>79</v>
      </c>
      <c r="B715" t="s">
        <v>126</v>
      </c>
      <c r="C715" s="1">
        <v>44231</v>
      </c>
      <c r="D715" s="4">
        <v>9083</v>
      </c>
    </row>
    <row r="716" spans="1:4" x14ac:dyDescent="0.25">
      <c r="A716" t="s">
        <v>71</v>
      </c>
      <c r="B716" t="s">
        <v>126</v>
      </c>
      <c r="C716" s="1">
        <v>44231</v>
      </c>
      <c r="D716" s="4">
        <v>2700</v>
      </c>
    </row>
    <row r="717" spans="1:4" x14ac:dyDescent="0.25">
      <c r="A717" t="s">
        <v>96</v>
      </c>
      <c r="B717" t="s">
        <v>126</v>
      </c>
      <c r="C717" s="1">
        <v>44231</v>
      </c>
      <c r="D717" s="4">
        <v>13571</v>
      </c>
    </row>
    <row r="718" spans="1:4" x14ac:dyDescent="0.25">
      <c r="A718" t="s">
        <v>72</v>
      </c>
      <c r="B718" t="s">
        <v>73</v>
      </c>
      <c r="C718" s="1">
        <v>44231</v>
      </c>
      <c r="D718" s="4">
        <v>7200</v>
      </c>
    </row>
    <row r="719" spans="1:4" x14ac:dyDescent="0.25">
      <c r="A719" t="s">
        <v>66</v>
      </c>
      <c r="B719" t="s">
        <v>67</v>
      </c>
      <c r="C719" s="1">
        <v>44231</v>
      </c>
      <c r="D719" s="4">
        <v>35571</v>
      </c>
    </row>
    <row r="720" spans="1:4" x14ac:dyDescent="0.25">
      <c r="A720" t="s">
        <v>136</v>
      </c>
      <c r="B720" t="s">
        <v>126</v>
      </c>
      <c r="C720" s="1">
        <v>44231</v>
      </c>
      <c r="D720" s="4">
        <v>5883</v>
      </c>
    </row>
    <row r="721" spans="1:4" x14ac:dyDescent="0.25">
      <c r="A721" t="s">
        <v>101</v>
      </c>
      <c r="B721" t="s">
        <v>67</v>
      </c>
      <c r="C721" s="1">
        <v>44231</v>
      </c>
      <c r="D721" s="4">
        <v>15000</v>
      </c>
    </row>
    <row r="722" spans="1:4" x14ac:dyDescent="0.25">
      <c r="A722" t="s">
        <v>86</v>
      </c>
      <c r="B722" t="s">
        <v>67</v>
      </c>
      <c r="C722" s="1">
        <v>44232</v>
      </c>
      <c r="D722" s="4">
        <v>25000</v>
      </c>
    </row>
    <row r="723" spans="1:4" x14ac:dyDescent="0.25">
      <c r="A723" t="s">
        <v>65</v>
      </c>
      <c r="B723" t="s">
        <v>126</v>
      </c>
      <c r="C723" s="1">
        <v>44232</v>
      </c>
      <c r="D723" s="4">
        <v>1773</v>
      </c>
    </row>
    <row r="724" spans="1:4" x14ac:dyDescent="0.25">
      <c r="A724" t="s">
        <v>121</v>
      </c>
      <c r="B724" t="s">
        <v>139</v>
      </c>
      <c r="C724" s="1">
        <v>44232</v>
      </c>
      <c r="D724" s="4">
        <v>18000</v>
      </c>
    </row>
    <row r="725" spans="1:4" x14ac:dyDescent="0.25">
      <c r="A725" t="s">
        <v>78</v>
      </c>
      <c r="B725" t="s">
        <v>126</v>
      </c>
      <c r="C725" s="1">
        <v>44232</v>
      </c>
      <c r="D725" s="4">
        <v>18012</v>
      </c>
    </row>
    <row r="726" spans="1:4" x14ac:dyDescent="0.25">
      <c r="A726" t="s">
        <v>71</v>
      </c>
      <c r="B726" t="s">
        <v>126</v>
      </c>
      <c r="C726" s="1">
        <v>44232</v>
      </c>
      <c r="D726" s="4">
        <v>30000</v>
      </c>
    </row>
    <row r="727" spans="1:4" x14ac:dyDescent="0.25">
      <c r="A727" t="s">
        <v>82</v>
      </c>
      <c r="B727" t="s">
        <v>126</v>
      </c>
      <c r="C727" s="1">
        <v>44232</v>
      </c>
      <c r="D727" s="4">
        <v>0</v>
      </c>
    </row>
    <row r="728" spans="1:4" x14ac:dyDescent="0.25">
      <c r="A728" t="s">
        <v>99</v>
      </c>
      <c r="B728" t="s">
        <v>73</v>
      </c>
      <c r="C728" s="1">
        <v>44232</v>
      </c>
      <c r="D728" s="4">
        <v>48906</v>
      </c>
    </row>
    <row r="729" spans="1:4" x14ac:dyDescent="0.25">
      <c r="A729" t="s">
        <v>72</v>
      </c>
      <c r="B729" t="s">
        <v>73</v>
      </c>
      <c r="C729" s="1">
        <v>44232</v>
      </c>
      <c r="D729" s="4">
        <v>3500</v>
      </c>
    </row>
    <row r="730" spans="1:4" x14ac:dyDescent="0.25">
      <c r="A730" t="s">
        <v>105</v>
      </c>
      <c r="B730" t="s">
        <v>126</v>
      </c>
      <c r="C730" s="1">
        <v>44232</v>
      </c>
      <c r="D730" s="4">
        <v>21839</v>
      </c>
    </row>
    <row r="731" spans="1:4" x14ac:dyDescent="0.25">
      <c r="A731" t="s">
        <v>97</v>
      </c>
      <c r="B731" t="s">
        <v>67</v>
      </c>
      <c r="C731" s="1">
        <v>44232</v>
      </c>
      <c r="D731" s="4">
        <v>810</v>
      </c>
    </row>
    <row r="732" spans="1:4" x14ac:dyDescent="0.25">
      <c r="A732" t="s">
        <v>66</v>
      </c>
      <c r="B732" t="s">
        <v>67</v>
      </c>
      <c r="C732" s="1">
        <v>44232</v>
      </c>
      <c r="D732" s="4">
        <v>37729</v>
      </c>
    </row>
    <row r="733" spans="1:4" x14ac:dyDescent="0.25">
      <c r="A733" t="s">
        <v>103</v>
      </c>
      <c r="B733" t="s">
        <v>67</v>
      </c>
      <c r="C733" s="1">
        <v>44233</v>
      </c>
      <c r="D733" s="4">
        <v>1296</v>
      </c>
    </row>
    <row r="734" spans="1:4" x14ac:dyDescent="0.25">
      <c r="A734" t="s">
        <v>65</v>
      </c>
      <c r="B734" t="s">
        <v>126</v>
      </c>
      <c r="C734" s="1">
        <v>44233</v>
      </c>
      <c r="D734" s="4">
        <v>705</v>
      </c>
    </row>
    <row r="735" spans="1:4" x14ac:dyDescent="0.25">
      <c r="A735" t="s">
        <v>128</v>
      </c>
      <c r="B735" t="s">
        <v>139</v>
      </c>
      <c r="C735" s="1">
        <v>44233</v>
      </c>
      <c r="D735" s="4">
        <v>8000</v>
      </c>
    </row>
    <row r="736" spans="1:4" x14ac:dyDescent="0.25">
      <c r="A736" t="s">
        <v>72</v>
      </c>
      <c r="B736" t="s">
        <v>73</v>
      </c>
      <c r="C736" s="1">
        <v>44233</v>
      </c>
      <c r="D736" s="4">
        <v>3500</v>
      </c>
    </row>
    <row r="737" spans="1:4" x14ac:dyDescent="0.25">
      <c r="A737" t="s">
        <v>135</v>
      </c>
      <c r="B737" t="s">
        <v>126</v>
      </c>
      <c r="C737" s="1">
        <v>44233</v>
      </c>
      <c r="D737" s="4">
        <v>26101</v>
      </c>
    </row>
    <row r="738" spans="1:4" x14ac:dyDescent="0.25">
      <c r="A738" t="s">
        <v>91</v>
      </c>
      <c r="B738" t="s">
        <v>126</v>
      </c>
      <c r="C738" s="1">
        <v>44233</v>
      </c>
      <c r="D738" s="4">
        <v>1439</v>
      </c>
    </row>
    <row r="739" spans="1:4" x14ac:dyDescent="0.25">
      <c r="A739" t="s">
        <v>66</v>
      </c>
      <c r="B739" t="s">
        <v>67</v>
      </c>
      <c r="C739" s="1">
        <v>44233</v>
      </c>
      <c r="D739" s="4">
        <v>31450</v>
      </c>
    </row>
    <row r="740" spans="1:4" x14ac:dyDescent="0.25">
      <c r="A740" t="s">
        <v>136</v>
      </c>
      <c r="B740" t="s">
        <v>126</v>
      </c>
      <c r="C740" s="1">
        <v>44233</v>
      </c>
      <c r="D740" s="4">
        <v>19600</v>
      </c>
    </row>
    <row r="741" spans="1:4" x14ac:dyDescent="0.25">
      <c r="A741" t="s">
        <v>114</v>
      </c>
      <c r="B741" t="s">
        <v>67</v>
      </c>
      <c r="C741" s="1">
        <v>44233</v>
      </c>
      <c r="D741" s="4">
        <v>6000</v>
      </c>
    </row>
    <row r="742" spans="1:4" x14ac:dyDescent="0.25">
      <c r="A742" t="s">
        <v>65</v>
      </c>
      <c r="B742" t="s">
        <v>126</v>
      </c>
      <c r="C742" s="1">
        <v>44236</v>
      </c>
      <c r="D742" s="4">
        <v>300</v>
      </c>
    </row>
    <row r="743" spans="1:4" x14ac:dyDescent="0.25">
      <c r="A743" t="s">
        <v>100</v>
      </c>
      <c r="B743" t="s">
        <v>67</v>
      </c>
      <c r="C743" s="1">
        <v>44236</v>
      </c>
      <c r="D743" s="4">
        <v>17000</v>
      </c>
    </row>
    <row r="744" spans="1:4" x14ac:dyDescent="0.25">
      <c r="A744" t="s">
        <v>128</v>
      </c>
      <c r="B744" t="s">
        <v>139</v>
      </c>
      <c r="C744" s="1">
        <v>44236</v>
      </c>
      <c r="D744" s="4">
        <v>487</v>
      </c>
    </row>
    <row r="745" spans="1:4" x14ac:dyDescent="0.25">
      <c r="A745" t="s">
        <v>135</v>
      </c>
      <c r="B745" t="s">
        <v>126</v>
      </c>
      <c r="C745" s="1">
        <v>44236</v>
      </c>
      <c r="D745" s="4">
        <v>19756</v>
      </c>
    </row>
    <row r="746" spans="1:4" x14ac:dyDescent="0.25">
      <c r="A746" t="s">
        <v>91</v>
      </c>
      <c r="B746" t="s">
        <v>126</v>
      </c>
      <c r="C746" s="1">
        <v>44236</v>
      </c>
      <c r="D746" s="4">
        <v>19648</v>
      </c>
    </row>
    <row r="747" spans="1:4" x14ac:dyDescent="0.25">
      <c r="A747" t="s">
        <v>66</v>
      </c>
      <c r="B747" t="s">
        <v>67</v>
      </c>
      <c r="C747" s="1">
        <v>44236</v>
      </c>
      <c r="D747" s="4">
        <v>117363</v>
      </c>
    </row>
    <row r="748" spans="1:4" x14ac:dyDescent="0.25">
      <c r="A748" t="s">
        <v>98</v>
      </c>
      <c r="B748" t="s">
        <v>73</v>
      </c>
      <c r="C748" s="1">
        <v>44237</v>
      </c>
      <c r="D748" s="4">
        <v>127486</v>
      </c>
    </row>
    <row r="749" spans="1:4" x14ac:dyDescent="0.25">
      <c r="A749" t="s">
        <v>65</v>
      </c>
      <c r="B749" t="s">
        <v>126</v>
      </c>
      <c r="C749" s="1">
        <v>44237</v>
      </c>
      <c r="D749" s="4">
        <v>3582</v>
      </c>
    </row>
    <row r="750" spans="1:4" x14ac:dyDescent="0.25">
      <c r="A750" t="s">
        <v>128</v>
      </c>
      <c r="B750" t="s">
        <v>139</v>
      </c>
      <c r="C750" s="1">
        <v>44237</v>
      </c>
      <c r="D750" s="4">
        <v>3238</v>
      </c>
    </row>
    <row r="751" spans="1:4" x14ac:dyDescent="0.25">
      <c r="A751" t="s">
        <v>110</v>
      </c>
      <c r="B751" t="s">
        <v>126</v>
      </c>
      <c r="C751" s="1">
        <v>44237</v>
      </c>
      <c r="D751" s="4">
        <v>2372</v>
      </c>
    </row>
    <row r="752" spans="1:4" x14ac:dyDescent="0.25">
      <c r="A752" t="s">
        <v>135</v>
      </c>
      <c r="B752" t="s">
        <v>126</v>
      </c>
      <c r="C752" s="1">
        <v>44237</v>
      </c>
      <c r="D752" s="4">
        <v>240</v>
      </c>
    </row>
    <row r="753" spans="1:4" x14ac:dyDescent="0.25">
      <c r="A753" t="s">
        <v>137</v>
      </c>
      <c r="B753" t="s">
        <v>67</v>
      </c>
      <c r="C753" s="1">
        <v>44237</v>
      </c>
      <c r="D753" s="4">
        <v>10289</v>
      </c>
    </row>
    <row r="754" spans="1:4" x14ac:dyDescent="0.25">
      <c r="A754" t="s">
        <v>66</v>
      </c>
      <c r="B754" t="s">
        <v>67</v>
      </c>
      <c r="C754" s="1">
        <v>44237</v>
      </c>
      <c r="D754" s="4">
        <v>569928</v>
      </c>
    </row>
    <row r="755" spans="1:4" x14ac:dyDescent="0.25">
      <c r="A755" t="s">
        <v>136</v>
      </c>
      <c r="B755" t="s">
        <v>126</v>
      </c>
      <c r="C755" s="1">
        <v>44237</v>
      </c>
      <c r="D755" s="4">
        <v>6500</v>
      </c>
    </row>
    <row r="756" spans="1:4" x14ac:dyDescent="0.25">
      <c r="A756" t="s">
        <v>114</v>
      </c>
      <c r="B756" t="s">
        <v>67</v>
      </c>
      <c r="C756" s="1">
        <v>44237</v>
      </c>
      <c r="D756" s="4">
        <v>6000</v>
      </c>
    </row>
    <row r="757" spans="1:4" x14ac:dyDescent="0.25">
      <c r="A757" t="s">
        <v>92</v>
      </c>
      <c r="B757" t="s">
        <v>67</v>
      </c>
      <c r="C757" s="1">
        <v>44238</v>
      </c>
      <c r="D757" s="4">
        <v>15000</v>
      </c>
    </row>
    <row r="758" spans="1:4" x14ac:dyDescent="0.25">
      <c r="A758" t="s">
        <v>61</v>
      </c>
      <c r="B758" t="s">
        <v>126</v>
      </c>
      <c r="C758" s="1">
        <v>44238</v>
      </c>
      <c r="D758" s="4">
        <v>31409</v>
      </c>
    </row>
    <row r="759" spans="1:4" x14ac:dyDescent="0.25">
      <c r="A759" t="s">
        <v>85</v>
      </c>
      <c r="B759" t="s">
        <v>139</v>
      </c>
      <c r="C759" s="1">
        <v>44238</v>
      </c>
      <c r="D759" s="4">
        <v>5800</v>
      </c>
    </row>
    <row r="760" spans="1:4" x14ac:dyDescent="0.25">
      <c r="A760" t="s">
        <v>142</v>
      </c>
      <c r="B760" t="s">
        <v>126</v>
      </c>
      <c r="C760" s="1">
        <v>44238</v>
      </c>
      <c r="D760" s="4">
        <v>7180</v>
      </c>
    </row>
    <row r="761" spans="1:4" x14ac:dyDescent="0.25">
      <c r="A761" t="s">
        <v>65</v>
      </c>
      <c r="B761" t="s">
        <v>126</v>
      </c>
      <c r="C761" s="1">
        <v>44238</v>
      </c>
      <c r="D761" s="4">
        <v>1200</v>
      </c>
    </row>
    <row r="762" spans="1:4" x14ac:dyDescent="0.25">
      <c r="A762" t="s">
        <v>113</v>
      </c>
      <c r="B762" t="s">
        <v>67</v>
      </c>
      <c r="C762" s="1">
        <v>44238</v>
      </c>
      <c r="D762" s="4">
        <v>45522.1</v>
      </c>
    </row>
    <row r="763" spans="1:4" x14ac:dyDescent="0.25">
      <c r="A763" t="s">
        <v>72</v>
      </c>
      <c r="B763" t="s">
        <v>73</v>
      </c>
      <c r="C763" s="1">
        <v>44238</v>
      </c>
      <c r="D763" s="4">
        <v>20500</v>
      </c>
    </row>
    <row r="764" spans="1:4" x14ac:dyDescent="0.25">
      <c r="A764" t="s">
        <v>66</v>
      </c>
      <c r="B764" t="s">
        <v>67</v>
      </c>
      <c r="C764" s="1">
        <v>44238</v>
      </c>
      <c r="D764" s="4">
        <v>745.5</v>
      </c>
    </row>
    <row r="765" spans="1:4" x14ac:dyDescent="0.25">
      <c r="A765" t="s">
        <v>101</v>
      </c>
      <c r="B765" t="s">
        <v>67</v>
      </c>
      <c r="C765" s="1">
        <v>44238</v>
      </c>
      <c r="D765" s="4">
        <v>5600</v>
      </c>
    </row>
    <row r="766" spans="1:4" x14ac:dyDescent="0.25">
      <c r="A766" t="s">
        <v>135</v>
      </c>
      <c r="B766" t="s">
        <v>126</v>
      </c>
      <c r="C766" s="1">
        <v>44239</v>
      </c>
      <c r="D766" s="4">
        <v>1500</v>
      </c>
    </row>
    <row r="767" spans="1:4" x14ac:dyDescent="0.25">
      <c r="A767" t="s">
        <v>66</v>
      </c>
      <c r="B767" t="s">
        <v>67</v>
      </c>
      <c r="C767" s="1">
        <v>44239</v>
      </c>
      <c r="D767" s="4">
        <v>49900</v>
      </c>
    </row>
    <row r="768" spans="1:4" x14ac:dyDescent="0.25">
      <c r="A768" t="s">
        <v>136</v>
      </c>
      <c r="B768" t="s">
        <v>126</v>
      </c>
      <c r="C768" s="1">
        <v>44239</v>
      </c>
      <c r="D768" s="4">
        <v>28877</v>
      </c>
    </row>
    <row r="769" spans="1:4" x14ac:dyDescent="0.25">
      <c r="A769" t="s">
        <v>65</v>
      </c>
      <c r="B769" t="s">
        <v>126</v>
      </c>
      <c r="C769" s="1">
        <v>44240</v>
      </c>
      <c r="D769" s="4">
        <v>5375</v>
      </c>
    </row>
    <row r="770" spans="1:4" x14ac:dyDescent="0.25">
      <c r="A770" t="s">
        <v>90</v>
      </c>
      <c r="B770" t="s">
        <v>126</v>
      </c>
      <c r="C770" s="1">
        <v>44240</v>
      </c>
      <c r="D770" s="4">
        <v>1700</v>
      </c>
    </row>
    <row r="771" spans="1:4" x14ac:dyDescent="0.25">
      <c r="A771" t="s">
        <v>64</v>
      </c>
      <c r="B771" t="s">
        <v>139</v>
      </c>
      <c r="C771" s="1">
        <v>44243</v>
      </c>
      <c r="D771" s="4">
        <v>15000</v>
      </c>
    </row>
    <row r="772" spans="1:4" x14ac:dyDescent="0.25">
      <c r="A772" t="s">
        <v>143</v>
      </c>
      <c r="B772" t="s">
        <v>73</v>
      </c>
      <c r="C772" s="1">
        <v>44243</v>
      </c>
      <c r="D772" s="4">
        <v>292672</v>
      </c>
    </row>
    <row r="773" spans="1:4" x14ac:dyDescent="0.25">
      <c r="A773" t="s">
        <v>71</v>
      </c>
      <c r="B773" t="s">
        <v>126</v>
      </c>
      <c r="C773" s="1">
        <v>44243</v>
      </c>
      <c r="D773" s="4">
        <v>2420</v>
      </c>
    </row>
    <row r="774" spans="1:4" x14ac:dyDescent="0.25">
      <c r="A774" t="s">
        <v>91</v>
      </c>
      <c r="B774" t="s">
        <v>126</v>
      </c>
      <c r="C774" s="1">
        <v>44243</v>
      </c>
      <c r="D774" s="4">
        <v>2500</v>
      </c>
    </row>
    <row r="775" spans="1:4" x14ac:dyDescent="0.25">
      <c r="A775" t="s">
        <v>114</v>
      </c>
      <c r="B775" t="s">
        <v>67</v>
      </c>
      <c r="C775" s="1">
        <v>44243</v>
      </c>
      <c r="D775" s="4">
        <v>15000</v>
      </c>
    </row>
    <row r="776" spans="1:4" x14ac:dyDescent="0.25">
      <c r="A776" t="s">
        <v>64</v>
      </c>
      <c r="B776" t="s">
        <v>139</v>
      </c>
      <c r="C776" s="1">
        <v>44244</v>
      </c>
      <c r="D776" s="4">
        <v>60418</v>
      </c>
    </row>
    <row r="777" spans="1:4" x14ac:dyDescent="0.25">
      <c r="A777" t="s">
        <v>121</v>
      </c>
      <c r="B777" t="s">
        <v>139</v>
      </c>
      <c r="C777" s="1">
        <v>44244</v>
      </c>
      <c r="D777" s="4">
        <v>14470</v>
      </c>
    </row>
    <row r="778" spans="1:4" x14ac:dyDescent="0.25">
      <c r="A778" t="s">
        <v>89</v>
      </c>
      <c r="B778" t="s">
        <v>67</v>
      </c>
      <c r="C778" s="1">
        <v>44244</v>
      </c>
      <c r="D778" s="4">
        <v>24972</v>
      </c>
    </row>
    <row r="779" spans="1:4" x14ac:dyDescent="0.25">
      <c r="A779" t="s">
        <v>133</v>
      </c>
      <c r="B779" t="s">
        <v>67</v>
      </c>
      <c r="C779" s="1">
        <v>44244</v>
      </c>
      <c r="D779" s="4">
        <v>15000</v>
      </c>
    </row>
    <row r="780" spans="1:4" x14ac:dyDescent="0.25">
      <c r="A780" t="s">
        <v>90</v>
      </c>
      <c r="B780" t="s">
        <v>126</v>
      </c>
      <c r="C780" s="1">
        <v>44244</v>
      </c>
      <c r="D780" s="4">
        <v>25972</v>
      </c>
    </row>
    <row r="781" spans="1:4" x14ac:dyDescent="0.25">
      <c r="A781" t="s">
        <v>86</v>
      </c>
      <c r="B781" t="s">
        <v>67</v>
      </c>
      <c r="C781" s="1">
        <v>44245</v>
      </c>
      <c r="D781" s="4">
        <v>25000</v>
      </c>
    </row>
    <row r="782" spans="1:4" x14ac:dyDescent="0.25">
      <c r="A782" t="s">
        <v>76</v>
      </c>
      <c r="B782" t="s">
        <v>126</v>
      </c>
      <c r="C782" s="1">
        <v>44245</v>
      </c>
      <c r="D782" s="4">
        <v>3000</v>
      </c>
    </row>
    <row r="783" spans="1:4" x14ac:dyDescent="0.25">
      <c r="A783" t="s">
        <v>121</v>
      </c>
      <c r="B783" t="s">
        <v>139</v>
      </c>
      <c r="C783" s="1">
        <v>44245</v>
      </c>
      <c r="D783" s="4">
        <v>45160</v>
      </c>
    </row>
    <row r="784" spans="1:4" x14ac:dyDescent="0.25">
      <c r="A784" t="s">
        <v>96</v>
      </c>
      <c r="B784" t="s">
        <v>126</v>
      </c>
      <c r="C784" s="1">
        <v>44245</v>
      </c>
      <c r="D784" s="4">
        <v>12841</v>
      </c>
    </row>
    <row r="785" spans="1:4" x14ac:dyDescent="0.25">
      <c r="A785" t="s">
        <v>91</v>
      </c>
      <c r="B785" t="s">
        <v>126</v>
      </c>
      <c r="C785" s="1">
        <v>44245</v>
      </c>
      <c r="D785" s="4">
        <v>3330</v>
      </c>
    </row>
    <row r="786" spans="1:4" x14ac:dyDescent="0.25">
      <c r="A786" t="s">
        <v>105</v>
      </c>
      <c r="B786" t="s">
        <v>126</v>
      </c>
      <c r="C786" s="1">
        <v>44245</v>
      </c>
      <c r="D786" s="4">
        <v>37226</v>
      </c>
    </row>
    <row r="787" spans="1:4" x14ac:dyDescent="0.25">
      <c r="A787" t="s">
        <v>66</v>
      </c>
      <c r="B787" t="s">
        <v>67</v>
      </c>
      <c r="C787" s="1">
        <v>44245</v>
      </c>
      <c r="D787" s="4">
        <v>12850</v>
      </c>
    </row>
    <row r="788" spans="1:4" x14ac:dyDescent="0.25">
      <c r="A788" t="s">
        <v>69</v>
      </c>
      <c r="B788" t="s">
        <v>67</v>
      </c>
      <c r="C788" s="1">
        <v>44245</v>
      </c>
      <c r="D788" s="4">
        <v>70281.22</v>
      </c>
    </row>
    <row r="789" spans="1:4" x14ac:dyDescent="0.25">
      <c r="A789" t="s">
        <v>65</v>
      </c>
      <c r="B789" t="s">
        <v>126</v>
      </c>
      <c r="C789" s="1">
        <v>44246</v>
      </c>
      <c r="D789" s="4">
        <v>2555</v>
      </c>
    </row>
    <row r="790" spans="1:4" x14ac:dyDescent="0.25">
      <c r="A790" t="s">
        <v>99</v>
      </c>
      <c r="B790" t="s">
        <v>73</v>
      </c>
      <c r="C790" s="1">
        <v>44246</v>
      </c>
      <c r="D790" s="4">
        <v>48314</v>
      </c>
    </row>
    <row r="791" spans="1:4" x14ac:dyDescent="0.25">
      <c r="A791" t="s">
        <v>136</v>
      </c>
      <c r="B791" t="s">
        <v>126</v>
      </c>
      <c r="C791" s="1">
        <v>44246</v>
      </c>
      <c r="D791" s="4">
        <v>6185</v>
      </c>
    </row>
    <row r="792" spans="1:4" x14ac:dyDescent="0.25">
      <c r="A792" t="s">
        <v>90</v>
      </c>
      <c r="B792" t="s">
        <v>126</v>
      </c>
      <c r="C792" s="1">
        <v>44246</v>
      </c>
      <c r="D792" s="4">
        <v>6990</v>
      </c>
    </row>
    <row r="793" spans="1:4" x14ac:dyDescent="0.25">
      <c r="A793" t="s">
        <v>76</v>
      </c>
      <c r="B793" t="s">
        <v>126</v>
      </c>
      <c r="C793" s="1">
        <v>44249</v>
      </c>
      <c r="D793" s="4">
        <v>955</v>
      </c>
    </row>
    <row r="794" spans="1:4" x14ac:dyDescent="0.25">
      <c r="A794" t="s">
        <v>64</v>
      </c>
      <c r="B794" t="s">
        <v>139</v>
      </c>
      <c r="C794" s="1">
        <v>44250</v>
      </c>
      <c r="D794" s="4">
        <v>2700</v>
      </c>
    </row>
    <row r="795" spans="1:4" x14ac:dyDescent="0.25">
      <c r="A795" t="s">
        <v>66</v>
      </c>
      <c r="B795" t="s">
        <v>67</v>
      </c>
      <c r="C795" s="1">
        <v>44250</v>
      </c>
      <c r="D795" s="4">
        <v>82025</v>
      </c>
    </row>
    <row r="796" spans="1:4" x14ac:dyDescent="0.25">
      <c r="A796" t="s">
        <v>76</v>
      </c>
      <c r="B796" t="s">
        <v>126</v>
      </c>
      <c r="C796" s="1">
        <v>44251</v>
      </c>
      <c r="D796" s="4">
        <v>1453</v>
      </c>
    </row>
    <row r="797" spans="1:4" x14ac:dyDescent="0.25">
      <c r="A797" t="s">
        <v>87</v>
      </c>
      <c r="B797" t="s">
        <v>67</v>
      </c>
      <c r="C797" s="1">
        <v>44251</v>
      </c>
      <c r="D797" s="4">
        <v>34659</v>
      </c>
    </row>
    <row r="798" spans="1:4" x14ac:dyDescent="0.25">
      <c r="A798" t="s">
        <v>129</v>
      </c>
      <c r="B798" t="s">
        <v>126</v>
      </c>
      <c r="C798" s="1">
        <v>44251</v>
      </c>
      <c r="D798" s="4">
        <v>146414</v>
      </c>
    </row>
    <row r="799" spans="1:4" x14ac:dyDescent="0.25">
      <c r="A799" t="s">
        <v>140</v>
      </c>
      <c r="B799" t="s">
        <v>67</v>
      </c>
      <c r="C799" s="1">
        <v>44251</v>
      </c>
      <c r="D799" s="4">
        <v>1540</v>
      </c>
    </row>
    <row r="800" spans="1:4" x14ac:dyDescent="0.25">
      <c r="A800" t="s">
        <v>71</v>
      </c>
      <c r="B800" t="s">
        <v>126</v>
      </c>
      <c r="C800" s="1">
        <v>44251</v>
      </c>
      <c r="D800" s="4">
        <v>101336</v>
      </c>
    </row>
    <row r="801" spans="1:4" x14ac:dyDescent="0.25">
      <c r="A801" t="s">
        <v>66</v>
      </c>
      <c r="B801" t="s">
        <v>67</v>
      </c>
      <c r="C801" s="1">
        <v>44251</v>
      </c>
      <c r="D801" s="4">
        <v>31440</v>
      </c>
    </row>
    <row r="802" spans="1:4" x14ac:dyDescent="0.25">
      <c r="A802" t="s">
        <v>90</v>
      </c>
      <c r="B802" t="s">
        <v>126</v>
      </c>
      <c r="C802" s="1">
        <v>44251</v>
      </c>
      <c r="D802" s="4">
        <v>2250</v>
      </c>
    </row>
    <row r="803" spans="1:4" x14ac:dyDescent="0.25">
      <c r="A803" t="s">
        <v>92</v>
      </c>
      <c r="B803" t="s">
        <v>67</v>
      </c>
      <c r="C803" s="1">
        <v>44252</v>
      </c>
      <c r="D803" s="4">
        <v>14643</v>
      </c>
    </row>
    <row r="804" spans="1:4" x14ac:dyDescent="0.25">
      <c r="A804" t="s">
        <v>61</v>
      </c>
      <c r="B804" t="s">
        <v>126</v>
      </c>
      <c r="C804" s="1">
        <v>44252</v>
      </c>
      <c r="D804" s="4">
        <v>20752</v>
      </c>
    </row>
    <row r="805" spans="1:4" x14ac:dyDescent="0.25">
      <c r="A805" t="s">
        <v>134</v>
      </c>
      <c r="B805" t="s">
        <v>126</v>
      </c>
      <c r="C805" s="1">
        <v>44252</v>
      </c>
      <c r="D805" s="4">
        <v>26487</v>
      </c>
    </row>
    <row r="806" spans="1:4" x14ac:dyDescent="0.25">
      <c r="A806" t="s">
        <v>81</v>
      </c>
      <c r="B806" t="s">
        <v>126</v>
      </c>
      <c r="C806" s="1">
        <v>44252</v>
      </c>
      <c r="D806" s="4">
        <v>117744</v>
      </c>
    </row>
    <row r="807" spans="1:4" x14ac:dyDescent="0.25">
      <c r="A807" t="s">
        <v>96</v>
      </c>
      <c r="B807" t="s">
        <v>126</v>
      </c>
      <c r="C807" s="1">
        <v>44252</v>
      </c>
      <c r="D807" s="4">
        <v>15651</v>
      </c>
    </row>
    <row r="808" spans="1:4" x14ac:dyDescent="0.25">
      <c r="A808" t="s">
        <v>99</v>
      </c>
      <c r="B808" t="s">
        <v>73</v>
      </c>
      <c r="C808" s="1">
        <v>44252</v>
      </c>
      <c r="D808" s="4">
        <v>51627</v>
      </c>
    </row>
    <row r="809" spans="1:4" x14ac:dyDescent="0.25">
      <c r="A809" t="s">
        <v>91</v>
      </c>
      <c r="B809" t="s">
        <v>126</v>
      </c>
      <c r="C809" s="1">
        <v>44252</v>
      </c>
      <c r="D809" s="4">
        <v>1310</v>
      </c>
    </row>
    <row r="810" spans="1:4" x14ac:dyDescent="0.25">
      <c r="A810" t="s">
        <v>105</v>
      </c>
      <c r="B810" t="s">
        <v>126</v>
      </c>
      <c r="C810" s="1">
        <v>44252</v>
      </c>
      <c r="D810" s="4">
        <v>85947</v>
      </c>
    </row>
    <row r="811" spans="1:4" x14ac:dyDescent="0.25">
      <c r="A811" t="s">
        <v>69</v>
      </c>
      <c r="B811" t="s">
        <v>67</v>
      </c>
      <c r="C811" s="1">
        <v>44252</v>
      </c>
      <c r="D811" s="4">
        <v>86400</v>
      </c>
    </row>
    <row r="812" spans="1:4" x14ac:dyDescent="0.25">
      <c r="A812" t="s">
        <v>111</v>
      </c>
      <c r="B812" t="s">
        <v>67</v>
      </c>
      <c r="C812" s="1">
        <v>44253</v>
      </c>
      <c r="D812" s="4">
        <v>61203.75</v>
      </c>
    </row>
    <row r="813" spans="1:4" x14ac:dyDescent="0.25">
      <c r="A813" t="s">
        <v>76</v>
      </c>
      <c r="B813" t="s">
        <v>126</v>
      </c>
      <c r="C813" s="1">
        <v>44253</v>
      </c>
      <c r="D813" s="4">
        <v>76022</v>
      </c>
    </row>
    <row r="814" spans="1:4" x14ac:dyDescent="0.25">
      <c r="A814" t="s">
        <v>132</v>
      </c>
      <c r="B814" t="s">
        <v>126</v>
      </c>
      <c r="C814" s="1">
        <v>44253</v>
      </c>
      <c r="D814" s="4">
        <v>14000</v>
      </c>
    </row>
    <row r="815" spans="1:4" x14ac:dyDescent="0.25">
      <c r="A815" t="s">
        <v>65</v>
      </c>
      <c r="B815" t="s">
        <v>126</v>
      </c>
      <c r="C815" s="1">
        <v>44253</v>
      </c>
      <c r="D815" s="4">
        <v>4482</v>
      </c>
    </row>
    <row r="816" spans="1:4" x14ac:dyDescent="0.25">
      <c r="A816" t="s">
        <v>112</v>
      </c>
      <c r="B816" t="s">
        <v>139</v>
      </c>
      <c r="C816" s="1">
        <v>44253</v>
      </c>
      <c r="D816" s="4">
        <v>6013</v>
      </c>
    </row>
    <row r="817" spans="1:4" x14ac:dyDescent="0.25">
      <c r="A817" t="s">
        <v>78</v>
      </c>
      <c r="B817" t="s">
        <v>126</v>
      </c>
      <c r="C817" s="1">
        <v>44253</v>
      </c>
      <c r="D817" s="4">
        <v>10024</v>
      </c>
    </row>
    <row r="818" spans="1:4" x14ac:dyDescent="0.25">
      <c r="A818" t="s">
        <v>128</v>
      </c>
      <c r="B818" t="s">
        <v>139</v>
      </c>
      <c r="C818" s="1">
        <v>44253</v>
      </c>
      <c r="D818" s="4">
        <v>29432</v>
      </c>
    </row>
    <row r="819" spans="1:4" x14ac:dyDescent="0.25">
      <c r="A819" t="s">
        <v>115</v>
      </c>
      <c r="B819" t="s">
        <v>126</v>
      </c>
      <c r="C819" s="1">
        <v>44253</v>
      </c>
      <c r="D819" s="4">
        <v>16500</v>
      </c>
    </row>
    <row r="820" spans="1:4" x14ac:dyDescent="0.25">
      <c r="A820" t="s">
        <v>106</v>
      </c>
      <c r="B820" t="s">
        <v>67</v>
      </c>
      <c r="C820" s="1">
        <v>44256</v>
      </c>
      <c r="D820" s="4">
        <v>14564</v>
      </c>
    </row>
    <row r="821" spans="1:4" x14ac:dyDescent="0.25">
      <c r="A821" t="s">
        <v>109</v>
      </c>
      <c r="B821" t="s">
        <v>139</v>
      </c>
      <c r="C821" s="1">
        <v>44256</v>
      </c>
      <c r="D821" s="4">
        <v>44151</v>
      </c>
    </row>
    <row r="822" spans="1:4" x14ac:dyDescent="0.25">
      <c r="A822" t="s">
        <v>110</v>
      </c>
      <c r="B822" t="s">
        <v>139</v>
      </c>
      <c r="C822" s="1">
        <v>44256</v>
      </c>
      <c r="D822" s="4">
        <v>6000</v>
      </c>
    </row>
    <row r="823" spans="1:4" x14ac:dyDescent="0.25">
      <c r="A823" t="s">
        <v>82</v>
      </c>
      <c r="B823" t="s">
        <v>67</v>
      </c>
      <c r="C823" s="1">
        <v>44256</v>
      </c>
      <c r="D823" s="4">
        <v>5309</v>
      </c>
    </row>
    <row r="824" spans="1:4" x14ac:dyDescent="0.25">
      <c r="A824" t="s">
        <v>91</v>
      </c>
      <c r="B824" t="s">
        <v>139</v>
      </c>
      <c r="C824" s="1">
        <v>44256</v>
      </c>
      <c r="D824" s="4">
        <v>47158</v>
      </c>
    </row>
    <row r="825" spans="1:4" x14ac:dyDescent="0.25">
      <c r="A825" t="s">
        <v>116</v>
      </c>
      <c r="B825" t="s">
        <v>67</v>
      </c>
      <c r="C825" s="1">
        <v>44257</v>
      </c>
      <c r="D825" s="4">
        <v>26802</v>
      </c>
    </row>
    <row r="826" spans="1:4" x14ac:dyDescent="0.25">
      <c r="A826" t="s">
        <v>117</v>
      </c>
      <c r="B826" t="s">
        <v>67</v>
      </c>
      <c r="C826" s="1">
        <v>44257</v>
      </c>
      <c r="D826" s="4">
        <v>27328</v>
      </c>
    </row>
    <row r="827" spans="1:4" x14ac:dyDescent="0.25">
      <c r="A827" t="s">
        <v>107</v>
      </c>
      <c r="B827" t="s">
        <v>67</v>
      </c>
      <c r="C827" s="1">
        <v>44257</v>
      </c>
      <c r="D827" s="4">
        <v>22135</v>
      </c>
    </row>
    <row r="828" spans="1:4" x14ac:dyDescent="0.25">
      <c r="A828" t="s">
        <v>141</v>
      </c>
      <c r="B828" t="s">
        <v>67</v>
      </c>
      <c r="C828" s="1">
        <v>44257</v>
      </c>
      <c r="D828" s="4">
        <v>34200</v>
      </c>
    </row>
    <row r="829" spans="1:4" x14ac:dyDescent="0.25">
      <c r="A829" t="s">
        <v>140</v>
      </c>
      <c r="B829" t="s">
        <v>67</v>
      </c>
      <c r="C829" s="1">
        <v>44257</v>
      </c>
      <c r="D829" s="4">
        <v>15011.6</v>
      </c>
    </row>
    <row r="830" spans="1:4" x14ac:dyDescent="0.25">
      <c r="A830" t="s">
        <v>65</v>
      </c>
      <c r="B830" t="s">
        <v>139</v>
      </c>
      <c r="C830" s="1">
        <v>44257</v>
      </c>
      <c r="D830" s="4">
        <v>4605</v>
      </c>
    </row>
    <row r="831" spans="1:4" x14ac:dyDescent="0.25">
      <c r="A831" t="s">
        <v>79</v>
      </c>
      <c r="B831" t="s">
        <v>139</v>
      </c>
      <c r="C831" s="1">
        <v>44257</v>
      </c>
      <c r="D831" s="4">
        <v>8898</v>
      </c>
    </row>
    <row r="832" spans="1:4" x14ac:dyDescent="0.25">
      <c r="A832" t="s">
        <v>133</v>
      </c>
      <c r="B832" t="s">
        <v>67</v>
      </c>
      <c r="C832" s="1">
        <v>44257</v>
      </c>
      <c r="D832" s="4">
        <v>13166</v>
      </c>
    </row>
    <row r="833" spans="1:4" x14ac:dyDescent="0.25">
      <c r="A833" t="s">
        <v>136</v>
      </c>
      <c r="B833" t="s">
        <v>73</v>
      </c>
      <c r="C833" s="1">
        <v>44257</v>
      </c>
      <c r="D833" s="4">
        <v>6500</v>
      </c>
    </row>
    <row r="834" spans="1:4" x14ac:dyDescent="0.25">
      <c r="A834" t="s">
        <v>86</v>
      </c>
      <c r="B834" t="s">
        <v>67</v>
      </c>
      <c r="C834" s="1">
        <v>44258</v>
      </c>
      <c r="D834" s="4">
        <v>39723</v>
      </c>
    </row>
    <row r="835" spans="1:4" x14ac:dyDescent="0.25">
      <c r="A835" t="s">
        <v>103</v>
      </c>
      <c r="B835" t="s">
        <v>67</v>
      </c>
      <c r="C835" s="1">
        <v>44258</v>
      </c>
      <c r="D835" s="4">
        <v>40000</v>
      </c>
    </row>
    <row r="836" spans="1:4" x14ac:dyDescent="0.25">
      <c r="A836" t="s">
        <v>140</v>
      </c>
      <c r="B836" t="s">
        <v>67</v>
      </c>
      <c r="C836" s="1">
        <v>44258</v>
      </c>
      <c r="D836" s="4">
        <v>16170</v>
      </c>
    </row>
    <row r="837" spans="1:4" x14ac:dyDescent="0.25">
      <c r="A837" t="s">
        <v>121</v>
      </c>
      <c r="B837" t="s">
        <v>139</v>
      </c>
      <c r="C837" s="1">
        <v>44258</v>
      </c>
      <c r="D837" s="4">
        <v>6660</v>
      </c>
    </row>
    <row r="838" spans="1:4" x14ac:dyDescent="0.25">
      <c r="A838" t="s">
        <v>89</v>
      </c>
      <c r="B838" t="s">
        <v>67</v>
      </c>
      <c r="C838" s="1">
        <v>44258</v>
      </c>
      <c r="D838" s="4">
        <v>24044</v>
      </c>
    </row>
    <row r="839" spans="1:4" x14ac:dyDescent="0.25">
      <c r="A839" t="s">
        <v>78</v>
      </c>
      <c r="B839" t="s">
        <v>139</v>
      </c>
      <c r="C839" s="1">
        <v>44258</v>
      </c>
      <c r="D839" s="4">
        <v>528</v>
      </c>
    </row>
    <row r="840" spans="1:4" x14ac:dyDescent="0.25">
      <c r="A840" t="s">
        <v>102</v>
      </c>
      <c r="B840" t="s">
        <v>139</v>
      </c>
      <c r="C840" s="1">
        <v>44258</v>
      </c>
      <c r="D840" s="4">
        <v>14655</v>
      </c>
    </row>
    <row r="841" spans="1:4" x14ac:dyDescent="0.25">
      <c r="A841" t="s">
        <v>72</v>
      </c>
      <c r="B841" t="s">
        <v>73</v>
      </c>
      <c r="C841" s="1">
        <v>44258</v>
      </c>
      <c r="D841" s="4">
        <v>12600</v>
      </c>
    </row>
    <row r="842" spans="1:4" x14ac:dyDescent="0.25">
      <c r="A842" t="s">
        <v>105</v>
      </c>
      <c r="B842" t="s">
        <v>73</v>
      </c>
      <c r="C842" s="1">
        <v>44258</v>
      </c>
      <c r="D842" s="4">
        <v>38388</v>
      </c>
    </row>
    <row r="843" spans="1:4" x14ac:dyDescent="0.25">
      <c r="A843" t="s">
        <v>137</v>
      </c>
      <c r="B843" t="s">
        <v>67</v>
      </c>
      <c r="C843" s="1">
        <v>44258</v>
      </c>
      <c r="D843" s="4">
        <v>11004</v>
      </c>
    </row>
    <row r="844" spans="1:4" x14ac:dyDescent="0.25">
      <c r="A844" t="s">
        <v>97</v>
      </c>
      <c r="B844" t="s">
        <v>67</v>
      </c>
      <c r="C844" s="1">
        <v>44258</v>
      </c>
      <c r="D844" s="4">
        <v>26863</v>
      </c>
    </row>
    <row r="845" spans="1:4" x14ac:dyDescent="0.25">
      <c r="A845" t="s">
        <v>66</v>
      </c>
      <c r="B845" t="s">
        <v>67</v>
      </c>
      <c r="C845" s="1">
        <v>44258</v>
      </c>
      <c r="D845" s="4">
        <v>629311</v>
      </c>
    </row>
    <row r="846" spans="1:4" x14ac:dyDescent="0.25">
      <c r="A846" t="s">
        <v>136</v>
      </c>
      <c r="B846" t="s">
        <v>73</v>
      </c>
      <c r="C846" s="1">
        <v>44258</v>
      </c>
      <c r="D846" s="4">
        <v>60016</v>
      </c>
    </row>
    <row r="847" spans="1:4" x14ac:dyDescent="0.25">
      <c r="A847" t="s">
        <v>75</v>
      </c>
      <c r="B847" t="s">
        <v>67</v>
      </c>
      <c r="C847" s="1">
        <v>44258</v>
      </c>
      <c r="D847" s="4">
        <v>131975</v>
      </c>
    </row>
    <row r="848" spans="1:4" x14ac:dyDescent="0.25">
      <c r="A848" t="s">
        <v>85</v>
      </c>
      <c r="B848" t="s">
        <v>139</v>
      </c>
      <c r="C848" s="1">
        <v>44259</v>
      </c>
      <c r="D848" s="4">
        <v>21802</v>
      </c>
    </row>
    <row r="849" spans="1:4" x14ac:dyDescent="0.25">
      <c r="A849" t="s">
        <v>98</v>
      </c>
      <c r="B849" t="s">
        <v>73</v>
      </c>
      <c r="C849" s="1">
        <v>44259</v>
      </c>
      <c r="D849" s="4">
        <v>148362</v>
      </c>
    </row>
    <row r="850" spans="1:4" x14ac:dyDescent="0.25">
      <c r="A850" t="s">
        <v>94</v>
      </c>
      <c r="B850" t="s">
        <v>67</v>
      </c>
      <c r="C850" s="1">
        <v>44259</v>
      </c>
      <c r="D850" s="4">
        <v>13260</v>
      </c>
    </row>
    <row r="851" spans="1:4" x14ac:dyDescent="0.25">
      <c r="A851" t="s">
        <v>71</v>
      </c>
      <c r="B851" t="s">
        <v>67</v>
      </c>
      <c r="C851" s="1">
        <v>44259</v>
      </c>
      <c r="D851" s="4">
        <v>1740</v>
      </c>
    </row>
    <row r="852" spans="1:4" x14ac:dyDescent="0.25">
      <c r="A852" t="s">
        <v>72</v>
      </c>
      <c r="B852" t="s">
        <v>73</v>
      </c>
      <c r="C852" s="1">
        <v>44259</v>
      </c>
      <c r="D852" s="4">
        <v>7200</v>
      </c>
    </row>
    <row r="853" spans="1:4" x14ac:dyDescent="0.25">
      <c r="A853" t="s">
        <v>117</v>
      </c>
      <c r="B853" t="s">
        <v>67</v>
      </c>
      <c r="C853" s="1">
        <v>44260</v>
      </c>
      <c r="D853" s="4">
        <v>2170</v>
      </c>
    </row>
    <row r="854" spans="1:4" x14ac:dyDescent="0.25">
      <c r="A854" t="s">
        <v>76</v>
      </c>
      <c r="B854" t="s">
        <v>73</v>
      </c>
      <c r="C854" s="1">
        <v>44260</v>
      </c>
      <c r="D854" s="4">
        <v>378</v>
      </c>
    </row>
    <row r="855" spans="1:4" x14ac:dyDescent="0.25">
      <c r="A855" t="s">
        <v>65</v>
      </c>
      <c r="B855" t="s">
        <v>139</v>
      </c>
      <c r="C855" s="1">
        <v>44260</v>
      </c>
      <c r="D855" s="4">
        <v>5876</v>
      </c>
    </row>
    <row r="856" spans="1:4" x14ac:dyDescent="0.25">
      <c r="A856" t="s">
        <v>112</v>
      </c>
      <c r="B856" t="s">
        <v>139</v>
      </c>
      <c r="C856" s="1">
        <v>44260</v>
      </c>
      <c r="D856" s="4">
        <v>1550</v>
      </c>
    </row>
    <row r="857" spans="1:4" x14ac:dyDescent="0.25">
      <c r="A857" t="s">
        <v>78</v>
      </c>
      <c r="B857" t="s">
        <v>139</v>
      </c>
      <c r="C857" s="1">
        <v>44260</v>
      </c>
      <c r="D857" s="4">
        <v>7653</v>
      </c>
    </row>
    <row r="858" spans="1:4" x14ac:dyDescent="0.25">
      <c r="A858" t="s">
        <v>128</v>
      </c>
      <c r="B858" t="s">
        <v>139</v>
      </c>
      <c r="C858" s="1">
        <v>44260</v>
      </c>
      <c r="D858" s="4">
        <v>13200</v>
      </c>
    </row>
    <row r="859" spans="1:4" x14ac:dyDescent="0.25">
      <c r="A859" t="s">
        <v>80</v>
      </c>
      <c r="B859" t="s">
        <v>139</v>
      </c>
      <c r="C859" s="1">
        <v>44260</v>
      </c>
      <c r="D859" s="4">
        <v>45000</v>
      </c>
    </row>
    <row r="860" spans="1:4" x14ac:dyDescent="0.25">
      <c r="A860" t="s">
        <v>71</v>
      </c>
      <c r="B860" t="s">
        <v>67</v>
      </c>
      <c r="C860" s="1">
        <v>44260</v>
      </c>
      <c r="D860" s="4">
        <v>1360</v>
      </c>
    </row>
    <row r="861" spans="1:4" x14ac:dyDescent="0.25">
      <c r="A861" t="s">
        <v>74</v>
      </c>
      <c r="B861" t="s">
        <v>139</v>
      </c>
      <c r="C861" s="1">
        <v>44260</v>
      </c>
      <c r="D861" s="4">
        <v>27622.400000000001</v>
      </c>
    </row>
    <row r="862" spans="1:4" x14ac:dyDescent="0.25">
      <c r="A862" t="s">
        <v>66</v>
      </c>
      <c r="B862" t="s">
        <v>67</v>
      </c>
      <c r="C862" s="1">
        <v>44260</v>
      </c>
      <c r="D862" s="4">
        <v>14030</v>
      </c>
    </row>
    <row r="863" spans="1:4" x14ac:dyDescent="0.25">
      <c r="A863" t="s">
        <v>69</v>
      </c>
      <c r="B863" t="s">
        <v>67</v>
      </c>
      <c r="C863" s="1">
        <v>44260</v>
      </c>
      <c r="D863" s="4">
        <v>6828</v>
      </c>
    </row>
    <row r="864" spans="1:4" x14ac:dyDescent="0.25">
      <c r="A864" t="s">
        <v>63</v>
      </c>
      <c r="B864" t="s">
        <v>139</v>
      </c>
      <c r="C864" s="1">
        <v>44261</v>
      </c>
      <c r="D864" s="4">
        <v>83240</v>
      </c>
    </row>
    <row r="865" spans="1:4" x14ac:dyDescent="0.25">
      <c r="A865" t="s">
        <v>76</v>
      </c>
      <c r="B865" t="s">
        <v>73</v>
      </c>
      <c r="C865" s="1">
        <v>44261</v>
      </c>
      <c r="D865" s="4">
        <v>1370</v>
      </c>
    </row>
    <row r="866" spans="1:4" x14ac:dyDescent="0.25">
      <c r="A866" t="s">
        <v>138</v>
      </c>
      <c r="B866" t="s">
        <v>73</v>
      </c>
      <c r="C866" s="1">
        <v>44261</v>
      </c>
      <c r="D866" s="4">
        <v>57600</v>
      </c>
    </row>
    <row r="867" spans="1:4" x14ac:dyDescent="0.25">
      <c r="A867" t="s">
        <v>121</v>
      </c>
      <c r="B867" t="s">
        <v>139</v>
      </c>
      <c r="C867" s="1">
        <v>44261</v>
      </c>
      <c r="D867" s="4">
        <v>35560</v>
      </c>
    </row>
    <row r="868" spans="1:4" x14ac:dyDescent="0.25">
      <c r="A868" t="s">
        <v>143</v>
      </c>
      <c r="B868" t="s">
        <v>73</v>
      </c>
      <c r="C868" s="1">
        <v>44261</v>
      </c>
      <c r="D868" s="4">
        <v>20852</v>
      </c>
    </row>
    <row r="869" spans="1:4" x14ac:dyDescent="0.25">
      <c r="A869" t="s">
        <v>100</v>
      </c>
      <c r="B869" t="s">
        <v>67</v>
      </c>
      <c r="C869" s="1">
        <v>44261</v>
      </c>
      <c r="D869" s="4">
        <v>12285</v>
      </c>
    </row>
    <row r="870" spans="1:4" x14ac:dyDescent="0.25">
      <c r="A870" t="s">
        <v>144</v>
      </c>
      <c r="B870" t="s">
        <v>139</v>
      </c>
      <c r="C870" s="1">
        <v>44261</v>
      </c>
      <c r="D870" s="4">
        <v>22811</v>
      </c>
    </row>
    <row r="871" spans="1:4" x14ac:dyDescent="0.25">
      <c r="A871" t="s">
        <v>82</v>
      </c>
      <c r="B871" t="s">
        <v>67</v>
      </c>
      <c r="C871" s="1">
        <v>44261</v>
      </c>
      <c r="D871" s="4">
        <v>19618</v>
      </c>
    </row>
    <row r="872" spans="1:4" x14ac:dyDescent="0.25">
      <c r="A872" t="s">
        <v>136</v>
      </c>
      <c r="B872" t="s">
        <v>73</v>
      </c>
      <c r="C872" s="1">
        <v>44261</v>
      </c>
      <c r="D872" s="4">
        <v>18689.5</v>
      </c>
    </row>
    <row r="873" spans="1:4" x14ac:dyDescent="0.25">
      <c r="A873" t="s">
        <v>69</v>
      </c>
      <c r="B873" t="s">
        <v>67</v>
      </c>
      <c r="C873" s="1">
        <v>44261</v>
      </c>
      <c r="D873" s="4">
        <v>56707</v>
      </c>
    </row>
    <row r="874" spans="1:4" x14ac:dyDescent="0.25">
      <c r="A874" t="s">
        <v>128</v>
      </c>
      <c r="B874" t="s">
        <v>139</v>
      </c>
      <c r="C874" s="1">
        <v>44262</v>
      </c>
      <c r="D874" s="4">
        <v>6967.6</v>
      </c>
    </row>
    <row r="875" spans="1:4" x14ac:dyDescent="0.25">
      <c r="A875" t="s">
        <v>71</v>
      </c>
      <c r="B875" t="s">
        <v>67</v>
      </c>
      <c r="C875" s="1">
        <v>44263</v>
      </c>
      <c r="D875" s="4">
        <v>10600</v>
      </c>
    </row>
    <row r="876" spans="1:4" x14ac:dyDescent="0.25">
      <c r="A876" t="s">
        <v>114</v>
      </c>
      <c r="B876" t="s">
        <v>67</v>
      </c>
      <c r="C876" s="1">
        <v>44263</v>
      </c>
      <c r="D876" s="4">
        <v>13893</v>
      </c>
    </row>
    <row r="877" spans="1:4" x14ac:dyDescent="0.25">
      <c r="A877" t="s">
        <v>117</v>
      </c>
      <c r="B877" t="s">
        <v>67</v>
      </c>
      <c r="C877" s="1">
        <v>44264</v>
      </c>
      <c r="D877" s="4">
        <v>300</v>
      </c>
    </row>
    <row r="878" spans="1:4" x14ac:dyDescent="0.25">
      <c r="A878" t="s">
        <v>63</v>
      </c>
      <c r="B878" t="s">
        <v>139</v>
      </c>
      <c r="C878" s="1">
        <v>44264</v>
      </c>
      <c r="D878" s="4">
        <v>3650</v>
      </c>
    </row>
    <row r="879" spans="1:4" x14ac:dyDescent="0.25">
      <c r="A879" t="s">
        <v>87</v>
      </c>
      <c r="B879" t="s">
        <v>67</v>
      </c>
      <c r="C879" s="1">
        <v>44264</v>
      </c>
      <c r="D879" s="4">
        <v>3500</v>
      </c>
    </row>
    <row r="880" spans="1:4" x14ac:dyDescent="0.25">
      <c r="A880" t="s">
        <v>103</v>
      </c>
      <c r="B880" t="s">
        <v>67</v>
      </c>
      <c r="C880" s="1">
        <v>44264</v>
      </c>
      <c r="D880" s="4">
        <v>78000</v>
      </c>
    </row>
    <row r="881" spans="1:4" x14ac:dyDescent="0.25">
      <c r="A881" t="s">
        <v>97</v>
      </c>
      <c r="B881" t="s">
        <v>67</v>
      </c>
      <c r="C881" s="1">
        <v>44264</v>
      </c>
      <c r="D881" s="4">
        <v>6968</v>
      </c>
    </row>
    <row r="882" spans="1:4" x14ac:dyDescent="0.25">
      <c r="A882" t="s">
        <v>90</v>
      </c>
      <c r="B882" t="s">
        <v>67</v>
      </c>
      <c r="C882" s="1">
        <v>44264</v>
      </c>
      <c r="D882" s="4">
        <v>7440</v>
      </c>
    </row>
    <row r="883" spans="1:4" x14ac:dyDescent="0.25">
      <c r="A883" t="s">
        <v>61</v>
      </c>
      <c r="B883" t="s">
        <v>139</v>
      </c>
      <c r="C883" s="1">
        <v>44265</v>
      </c>
      <c r="D883" s="4">
        <v>11765</v>
      </c>
    </row>
    <row r="884" spans="1:4" x14ac:dyDescent="0.25">
      <c r="A884" t="s">
        <v>128</v>
      </c>
      <c r="B884" t="s">
        <v>139</v>
      </c>
      <c r="C884" s="1">
        <v>44265</v>
      </c>
      <c r="D884" s="4">
        <v>4468.8</v>
      </c>
    </row>
    <row r="885" spans="1:4" x14ac:dyDescent="0.25">
      <c r="A885" t="s">
        <v>96</v>
      </c>
      <c r="B885" t="s">
        <v>73</v>
      </c>
      <c r="C885" s="1">
        <v>44265</v>
      </c>
      <c r="D885" s="4">
        <v>30500</v>
      </c>
    </row>
    <row r="886" spans="1:4" x14ac:dyDescent="0.25">
      <c r="A886" t="s">
        <v>72</v>
      </c>
      <c r="B886" t="s">
        <v>73</v>
      </c>
      <c r="C886" s="1">
        <v>44265</v>
      </c>
      <c r="D886" s="4">
        <v>49000</v>
      </c>
    </row>
    <row r="887" spans="1:4" x14ac:dyDescent="0.25">
      <c r="A887" t="s">
        <v>137</v>
      </c>
      <c r="B887" t="s">
        <v>67</v>
      </c>
      <c r="C887" s="1">
        <v>44265</v>
      </c>
      <c r="D887" s="4">
        <v>4984</v>
      </c>
    </row>
    <row r="888" spans="1:4" x14ac:dyDescent="0.25">
      <c r="A888" t="s">
        <v>69</v>
      </c>
      <c r="B888" t="s">
        <v>67</v>
      </c>
      <c r="C888" s="1">
        <v>44265</v>
      </c>
      <c r="D888" s="4">
        <v>74520</v>
      </c>
    </row>
    <row r="889" spans="1:4" x14ac:dyDescent="0.25">
      <c r="A889" t="s">
        <v>92</v>
      </c>
      <c r="B889" t="s">
        <v>67</v>
      </c>
      <c r="C889" s="1">
        <v>44266</v>
      </c>
      <c r="D889" s="4">
        <v>15000</v>
      </c>
    </row>
    <row r="890" spans="1:4" x14ac:dyDescent="0.25">
      <c r="A890" t="s">
        <v>117</v>
      </c>
      <c r="B890" t="s">
        <v>67</v>
      </c>
      <c r="C890" s="1">
        <v>44266</v>
      </c>
      <c r="D890" s="4">
        <v>300</v>
      </c>
    </row>
    <row r="891" spans="1:4" x14ac:dyDescent="0.25">
      <c r="A891" t="s">
        <v>94</v>
      </c>
      <c r="B891" t="s">
        <v>67</v>
      </c>
      <c r="C891" s="1">
        <v>44266</v>
      </c>
      <c r="D891" s="4">
        <v>17603.57</v>
      </c>
    </row>
    <row r="892" spans="1:4" x14ac:dyDescent="0.25">
      <c r="A892" t="s">
        <v>140</v>
      </c>
      <c r="B892" t="s">
        <v>67</v>
      </c>
      <c r="C892" s="1">
        <v>44266</v>
      </c>
      <c r="D892" s="4">
        <v>9240</v>
      </c>
    </row>
    <row r="893" spans="1:4" x14ac:dyDescent="0.25">
      <c r="A893" t="s">
        <v>65</v>
      </c>
      <c r="B893" t="s">
        <v>139</v>
      </c>
      <c r="C893" s="1">
        <v>44266</v>
      </c>
      <c r="D893" s="4">
        <v>2000</v>
      </c>
    </row>
    <row r="894" spans="1:4" x14ac:dyDescent="0.25">
      <c r="A894" t="s">
        <v>89</v>
      </c>
      <c r="B894" t="s">
        <v>67</v>
      </c>
      <c r="C894" s="1">
        <v>44266</v>
      </c>
      <c r="D894" s="4">
        <v>23334</v>
      </c>
    </row>
    <row r="895" spans="1:4" x14ac:dyDescent="0.25">
      <c r="A895" t="s">
        <v>66</v>
      </c>
      <c r="B895" t="s">
        <v>67</v>
      </c>
      <c r="C895" s="1">
        <v>44266</v>
      </c>
      <c r="D895" s="4">
        <v>11273</v>
      </c>
    </row>
    <row r="896" spans="1:4" x14ac:dyDescent="0.25">
      <c r="A896" t="s">
        <v>136</v>
      </c>
      <c r="B896" t="s">
        <v>73</v>
      </c>
      <c r="C896" s="1">
        <v>44266</v>
      </c>
      <c r="D896" s="4">
        <v>24038</v>
      </c>
    </row>
    <row r="897" spans="1:4" x14ac:dyDescent="0.25">
      <c r="A897" t="s">
        <v>125</v>
      </c>
      <c r="B897" t="s">
        <v>67</v>
      </c>
      <c r="C897" s="1">
        <v>44267</v>
      </c>
      <c r="D897" s="4">
        <v>13665</v>
      </c>
    </row>
    <row r="898" spans="1:4" x14ac:dyDescent="0.25">
      <c r="A898" t="s">
        <v>98</v>
      </c>
      <c r="B898" t="s">
        <v>73</v>
      </c>
      <c r="C898" s="1">
        <v>44267</v>
      </c>
      <c r="D898" s="4">
        <v>21500</v>
      </c>
    </row>
    <row r="899" spans="1:4" x14ac:dyDescent="0.25">
      <c r="A899" t="s">
        <v>65</v>
      </c>
      <c r="B899" t="s">
        <v>139</v>
      </c>
      <c r="C899" s="1">
        <v>44267</v>
      </c>
      <c r="D899" s="4">
        <v>2143</v>
      </c>
    </row>
    <row r="900" spans="1:4" x14ac:dyDescent="0.25">
      <c r="A900" t="s">
        <v>145</v>
      </c>
      <c r="B900" t="s">
        <v>67</v>
      </c>
      <c r="C900" s="1">
        <v>44267</v>
      </c>
      <c r="D900" s="4">
        <v>28913</v>
      </c>
    </row>
    <row r="901" spans="1:4" x14ac:dyDescent="0.25">
      <c r="A901" t="s">
        <v>115</v>
      </c>
      <c r="B901" t="s">
        <v>139</v>
      </c>
      <c r="C901" s="1">
        <v>44267</v>
      </c>
      <c r="D901" s="4">
        <v>585</v>
      </c>
    </row>
    <row r="902" spans="1:4" x14ac:dyDescent="0.25">
      <c r="A902" t="s">
        <v>71</v>
      </c>
      <c r="B902" t="s">
        <v>67</v>
      </c>
      <c r="C902" s="1">
        <v>44267</v>
      </c>
      <c r="D902" s="4">
        <v>5300</v>
      </c>
    </row>
    <row r="903" spans="1:4" x14ac:dyDescent="0.25">
      <c r="A903" t="s">
        <v>91</v>
      </c>
      <c r="B903" t="s">
        <v>139</v>
      </c>
      <c r="C903" s="1">
        <v>44267</v>
      </c>
      <c r="D903" s="4">
        <v>5200</v>
      </c>
    </row>
    <row r="904" spans="1:4" x14ac:dyDescent="0.25">
      <c r="A904" t="s">
        <v>69</v>
      </c>
      <c r="B904" t="s">
        <v>67</v>
      </c>
      <c r="C904" s="1">
        <v>44267</v>
      </c>
      <c r="D904" s="4">
        <v>52606.8</v>
      </c>
    </row>
    <row r="905" spans="1:4" x14ac:dyDescent="0.25">
      <c r="A905" t="s">
        <v>61</v>
      </c>
      <c r="B905" t="s">
        <v>139</v>
      </c>
      <c r="C905" s="1">
        <v>44268</v>
      </c>
      <c r="D905" s="4">
        <v>28500</v>
      </c>
    </row>
    <row r="906" spans="1:4" x14ac:dyDescent="0.25">
      <c r="A906" t="s">
        <v>65</v>
      </c>
      <c r="B906" t="s">
        <v>139</v>
      </c>
      <c r="C906" s="1">
        <v>44268</v>
      </c>
      <c r="D906" s="4">
        <v>4050</v>
      </c>
    </row>
    <row r="907" spans="1:4" x14ac:dyDescent="0.25">
      <c r="A907" t="s">
        <v>121</v>
      </c>
      <c r="B907" t="s">
        <v>139</v>
      </c>
      <c r="C907" s="1">
        <v>44268</v>
      </c>
      <c r="D907" s="4">
        <v>5600</v>
      </c>
    </row>
    <row r="908" spans="1:4" x14ac:dyDescent="0.25">
      <c r="A908" t="s">
        <v>72</v>
      </c>
      <c r="B908" t="s">
        <v>73</v>
      </c>
      <c r="C908" s="1">
        <v>44268</v>
      </c>
      <c r="D908" s="4">
        <v>7200</v>
      </c>
    </row>
    <row r="909" spans="1:4" x14ac:dyDescent="0.25">
      <c r="A909" t="s">
        <v>105</v>
      </c>
      <c r="B909" t="s">
        <v>73</v>
      </c>
      <c r="C909" s="1">
        <v>44268</v>
      </c>
      <c r="D909" s="4">
        <v>69875</v>
      </c>
    </row>
    <row r="910" spans="1:4" x14ac:dyDescent="0.25">
      <c r="A910" t="s">
        <v>66</v>
      </c>
      <c r="B910" t="s">
        <v>67</v>
      </c>
      <c r="C910" s="1">
        <v>44268</v>
      </c>
      <c r="D910" s="4">
        <v>132278.5</v>
      </c>
    </row>
    <row r="911" spans="1:4" x14ac:dyDescent="0.25">
      <c r="A911" t="s">
        <v>90</v>
      </c>
      <c r="B911" t="s">
        <v>67</v>
      </c>
      <c r="C911" s="1">
        <v>44268</v>
      </c>
      <c r="D911" s="4">
        <v>24902</v>
      </c>
    </row>
    <row r="912" spans="1:4" x14ac:dyDescent="0.25">
      <c r="A912" t="s">
        <v>63</v>
      </c>
      <c r="B912" t="s">
        <v>139</v>
      </c>
      <c r="C912" s="1">
        <v>44272</v>
      </c>
      <c r="D912" s="4">
        <v>32000</v>
      </c>
    </row>
    <row r="913" spans="1:4" x14ac:dyDescent="0.25">
      <c r="A913" t="s">
        <v>142</v>
      </c>
      <c r="B913" t="s">
        <v>67</v>
      </c>
      <c r="C913" s="1">
        <v>44272</v>
      </c>
      <c r="D913" s="4">
        <v>7180</v>
      </c>
    </row>
    <row r="914" spans="1:4" x14ac:dyDescent="0.25">
      <c r="A914" t="s">
        <v>65</v>
      </c>
      <c r="B914" t="s">
        <v>139</v>
      </c>
      <c r="C914" s="1">
        <v>44272</v>
      </c>
      <c r="D914" s="4">
        <v>5312</v>
      </c>
    </row>
    <row r="915" spans="1:4" x14ac:dyDescent="0.25">
      <c r="A915" t="s">
        <v>72</v>
      </c>
      <c r="B915" t="s">
        <v>73</v>
      </c>
      <c r="C915" s="1">
        <v>44272</v>
      </c>
      <c r="D915" s="4">
        <v>13630</v>
      </c>
    </row>
    <row r="916" spans="1:4" x14ac:dyDescent="0.25">
      <c r="A916" t="s">
        <v>137</v>
      </c>
      <c r="B916" t="s">
        <v>67</v>
      </c>
      <c r="C916" s="1">
        <v>44272</v>
      </c>
      <c r="D916" s="4">
        <v>7971</v>
      </c>
    </row>
    <row r="917" spans="1:4" x14ac:dyDescent="0.25">
      <c r="A917" t="s">
        <v>65</v>
      </c>
      <c r="B917" t="s">
        <v>139</v>
      </c>
      <c r="C917" s="1">
        <v>44273</v>
      </c>
      <c r="D917" s="4">
        <v>828</v>
      </c>
    </row>
    <row r="918" spans="1:4" x14ac:dyDescent="0.25">
      <c r="A918" t="s">
        <v>89</v>
      </c>
      <c r="B918" t="s">
        <v>67</v>
      </c>
      <c r="C918" s="1">
        <v>44273</v>
      </c>
      <c r="D918" s="4">
        <v>20449</v>
      </c>
    </row>
    <row r="919" spans="1:4" x14ac:dyDescent="0.25">
      <c r="A919" t="s">
        <v>135</v>
      </c>
      <c r="B919" t="s">
        <v>73</v>
      </c>
      <c r="C919" s="1">
        <v>44273</v>
      </c>
      <c r="D919" s="4">
        <v>890</v>
      </c>
    </row>
    <row r="920" spans="1:4" x14ac:dyDescent="0.25">
      <c r="A920" t="s">
        <v>97</v>
      </c>
      <c r="B920" t="s">
        <v>67</v>
      </c>
      <c r="C920" s="1">
        <v>44273</v>
      </c>
      <c r="D920" s="4">
        <v>23566.400000000001</v>
      </c>
    </row>
    <row r="921" spans="1:4" x14ac:dyDescent="0.25">
      <c r="A921" t="s">
        <v>66</v>
      </c>
      <c r="B921" t="s">
        <v>67</v>
      </c>
      <c r="C921" s="1">
        <v>44273</v>
      </c>
      <c r="D921" s="4">
        <v>3245</v>
      </c>
    </row>
    <row r="922" spans="1:4" x14ac:dyDescent="0.25">
      <c r="A922" t="s">
        <v>75</v>
      </c>
      <c r="B922" t="s">
        <v>67</v>
      </c>
      <c r="C922" s="1">
        <v>44273</v>
      </c>
      <c r="D922" s="4">
        <v>89352</v>
      </c>
    </row>
    <row r="923" spans="1:4" x14ac:dyDescent="0.25">
      <c r="A923" t="s">
        <v>114</v>
      </c>
      <c r="B923" t="s">
        <v>67</v>
      </c>
      <c r="C923" s="1">
        <v>44273</v>
      </c>
      <c r="D923" s="4">
        <v>1060</v>
      </c>
    </row>
    <row r="924" spans="1:4" x14ac:dyDescent="0.25">
      <c r="A924" t="s">
        <v>137</v>
      </c>
      <c r="B924" t="s">
        <v>67</v>
      </c>
      <c r="C924" s="1">
        <v>44274</v>
      </c>
      <c r="D924" s="4">
        <v>6101</v>
      </c>
    </row>
    <row r="925" spans="1:4" x14ac:dyDescent="0.25">
      <c r="A925" t="s">
        <v>66</v>
      </c>
      <c r="B925" t="s">
        <v>67</v>
      </c>
      <c r="C925" s="1">
        <v>44274</v>
      </c>
      <c r="D925" s="4">
        <v>291530</v>
      </c>
    </row>
    <row r="926" spans="1:4" x14ac:dyDescent="0.25">
      <c r="A926" t="s">
        <v>69</v>
      </c>
      <c r="B926" t="s">
        <v>67</v>
      </c>
      <c r="C926" s="1">
        <v>44274</v>
      </c>
      <c r="D926" s="4">
        <v>6828.8</v>
      </c>
    </row>
    <row r="927" spans="1:4" x14ac:dyDescent="0.25">
      <c r="A927" t="s">
        <v>114</v>
      </c>
      <c r="B927" t="s">
        <v>67</v>
      </c>
      <c r="C927" s="1">
        <v>44274</v>
      </c>
      <c r="D927" s="4">
        <v>1850</v>
      </c>
    </row>
    <row r="928" spans="1:4" x14ac:dyDescent="0.25">
      <c r="A928" t="s">
        <v>101</v>
      </c>
      <c r="B928" t="s">
        <v>67</v>
      </c>
      <c r="C928" s="1">
        <v>44274</v>
      </c>
      <c r="D928" s="4">
        <v>21721.599999999999</v>
      </c>
    </row>
    <row r="929" spans="1:4" x14ac:dyDescent="0.25">
      <c r="A929" t="s">
        <v>76</v>
      </c>
      <c r="B929" t="s">
        <v>73</v>
      </c>
      <c r="C929" s="1">
        <v>44275</v>
      </c>
      <c r="D929" s="4">
        <v>38300</v>
      </c>
    </row>
    <row r="930" spans="1:4" x14ac:dyDescent="0.25">
      <c r="A930" t="s">
        <v>129</v>
      </c>
      <c r="B930" t="s">
        <v>67</v>
      </c>
      <c r="C930" s="1">
        <v>44275</v>
      </c>
      <c r="D930" s="4">
        <v>151874</v>
      </c>
    </row>
    <row r="931" spans="1:4" x14ac:dyDescent="0.25">
      <c r="A931" t="s">
        <v>121</v>
      </c>
      <c r="B931" t="s">
        <v>139</v>
      </c>
      <c r="C931" s="1">
        <v>44275</v>
      </c>
      <c r="D931" s="4">
        <v>8088</v>
      </c>
    </row>
    <row r="932" spans="1:4" x14ac:dyDescent="0.25">
      <c r="A932" t="s">
        <v>91</v>
      </c>
      <c r="B932" t="s">
        <v>139</v>
      </c>
      <c r="C932" s="1">
        <v>44275</v>
      </c>
      <c r="D932" s="4">
        <v>24198</v>
      </c>
    </row>
    <row r="933" spans="1:4" x14ac:dyDescent="0.25">
      <c r="A933" t="s">
        <v>66</v>
      </c>
      <c r="B933" t="s">
        <v>67</v>
      </c>
      <c r="C933" s="1">
        <v>44275</v>
      </c>
      <c r="D933" s="4">
        <v>69489.399999999994</v>
      </c>
    </row>
    <row r="934" spans="1:4" x14ac:dyDescent="0.25">
      <c r="A934" t="s">
        <v>69</v>
      </c>
      <c r="B934" t="s">
        <v>67</v>
      </c>
      <c r="C934" s="1">
        <v>44275</v>
      </c>
      <c r="D934" s="4">
        <v>45366</v>
      </c>
    </row>
    <row r="935" spans="1:4" x14ac:dyDescent="0.25">
      <c r="A935" t="s">
        <v>100</v>
      </c>
      <c r="B935" t="s">
        <v>67</v>
      </c>
      <c r="C935" s="1">
        <v>44277</v>
      </c>
      <c r="D935" s="4">
        <v>14800</v>
      </c>
    </row>
    <row r="936" spans="1:4" x14ac:dyDescent="0.25">
      <c r="A936" t="s">
        <v>113</v>
      </c>
      <c r="B936" t="s">
        <v>67</v>
      </c>
      <c r="C936" s="1">
        <v>44277</v>
      </c>
      <c r="D936" s="4">
        <v>94054.35</v>
      </c>
    </row>
    <row r="937" spans="1:4" x14ac:dyDescent="0.25">
      <c r="A937" t="s">
        <v>114</v>
      </c>
      <c r="B937" t="s">
        <v>67</v>
      </c>
      <c r="C937" s="1">
        <v>44277</v>
      </c>
      <c r="D937" s="4">
        <v>5345</v>
      </c>
    </row>
    <row r="938" spans="1:4" x14ac:dyDescent="0.25">
      <c r="A938" t="s">
        <v>86</v>
      </c>
      <c r="B938" t="s">
        <v>67</v>
      </c>
      <c r="C938" s="1">
        <v>44278</v>
      </c>
      <c r="D938" s="4">
        <v>10250</v>
      </c>
    </row>
    <row r="939" spans="1:4" x14ac:dyDescent="0.25">
      <c r="A939" t="s">
        <v>143</v>
      </c>
      <c r="B939" t="s">
        <v>73</v>
      </c>
      <c r="C939" s="1">
        <v>44278</v>
      </c>
      <c r="D939" s="4">
        <v>65070</v>
      </c>
    </row>
    <row r="940" spans="1:4" x14ac:dyDescent="0.25">
      <c r="A940" t="s">
        <v>99</v>
      </c>
      <c r="B940" t="s">
        <v>73</v>
      </c>
      <c r="C940" s="1">
        <v>44278</v>
      </c>
      <c r="D940" s="4">
        <v>39373</v>
      </c>
    </row>
    <row r="941" spans="1:4" x14ac:dyDescent="0.25">
      <c r="A941" t="s">
        <v>72</v>
      </c>
      <c r="B941" t="s">
        <v>73</v>
      </c>
      <c r="C941" s="1">
        <v>44278</v>
      </c>
      <c r="D941" s="4">
        <v>30600</v>
      </c>
    </row>
    <row r="942" spans="1:4" x14ac:dyDescent="0.25">
      <c r="A942" t="s">
        <v>105</v>
      </c>
      <c r="B942" t="s">
        <v>73</v>
      </c>
      <c r="C942" s="1">
        <v>44278</v>
      </c>
      <c r="D942" s="4">
        <v>28162</v>
      </c>
    </row>
    <row r="943" spans="1:4" x14ac:dyDescent="0.25">
      <c r="A943" t="s">
        <v>137</v>
      </c>
      <c r="B943" t="s">
        <v>67</v>
      </c>
      <c r="C943" s="1">
        <v>44278</v>
      </c>
      <c r="D943" s="4">
        <v>4409</v>
      </c>
    </row>
    <row r="944" spans="1:4" x14ac:dyDescent="0.25">
      <c r="A944" t="s">
        <v>136</v>
      </c>
      <c r="B944" t="s">
        <v>73</v>
      </c>
      <c r="C944" s="1">
        <v>44278</v>
      </c>
      <c r="D944" s="4">
        <v>28642</v>
      </c>
    </row>
    <row r="945" spans="1:4" x14ac:dyDescent="0.25">
      <c r="A945" t="s">
        <v>76</v>
      </c>
      <c r="B945" t="s">
        <v>73</v>
      </c>
      <c r="C945" s="1">
        <v>44279</v>
      </c>
      <c r="D945" s="4">
        <v>885</v>
      </c>
    </row>
    <row r="946" spans="1:4" x14ac:dyDescent="0.25">
      <c r="A946" t="s">
        <v>89</v>
      </c>
      <c r="B946" t="s">
        <v>67</v>
      </c>
      <c r="C946" s="1">
        <v>44279</v>
      </c>
      <c r="D946" s="4">
        <v>24963.5</v>
      </c>
    </row>
    <row r="947" spans="1:4" x14ac:dyDescent="0.25">
      <c r="A947" t="s">
        <v>133</v>
      </c>
      <c r="B947" t="s">
        <v>67</v>
      </c>
      <c r="C947" s="1">
        <v>44279</v>
      </c>
      <c r="D947" s="4">
        <v>9700</v>
      </c>
    </row>
    <row r="948" spans="1:4" x14ac:dyDescent="0.25">
      <c r="A948" t="s">
        <v>114</v>
      </c>
      <c r="B948" t="s">
        <v>67</v>
      </c>
      <c r="C948" s="1">
        <v>44279</v>
      </c>
      <c r="D948" s="4">
        <v>3840</v>
      </c>
    </row>
    <row r="949" spans="1:4" x14ac:dyDescent="0.25">
      <c r="A949" t="s">
        <v>116</v>
      </c>
      <c r="B949" t="s">
        <v>67</v>
      </c>
      <c r="C949" s="1">
        <v>44281</v>
      </c>
      <c r="D949" s="4">
        <v>3445</v>
      </c>
    </row>
    <row r="950" spans="1:4" x14ac:dyDescent="0.25">
      <c r="A950" t="s">
        <v>92</v>
      </c>
      <c r="B950" t="s">
        <v>67</v>
      </c>
      <c r="C950" s="1">
        <v>44281</v>
      </c>
      <c r="D950" s="4">
        <v>11990</v>
      </c>
    </row>
    <row r="951" spans="1:4" x14ac:dyDescent="0.25">
      <c r="A951" t="s">
        <v>117</v>
      </c>
      <c r="B951" t="s">
        <v>67</v>
      </c>
      <c r="C951" s="1">
        <v>44281</v>
      </c>
      <c r="D951" s="4">
        <v>634</v>
      </c>
    </row>
    <row r="952" spans="1:4" x14ac:dyDescent="0.25">
      <c r="A952" t="s">
        <v>65</v>
      </c>
      <c r="B952" t="s">
        <v>139</v>
      </c>
      <c r="C952" s="1">
        <v>44281</v>
      </c>
      <c r="D952" s="4">
        <v>1365</v>
      </c>
    </row>
    <row r="953" spans="1:4" x14ac:dyDescent="0.25">
      <c r="A953" t="s">
        <v>121</v>
      </c>
      <c r="B953" t="s">
        <v>139</v>
      </c>
      <c r="C953" s="1">
        <v>44281</v>
      </c>
      <c r="D953" s="4">
        <v>5450</v>
      </c>
    </row>
    <row r="954" spans="1:4" x14ac:dyDescent="0.25">
      <c r="A954" t="s">
        <v>143</v>
      </c>
      <c r="B954" t="s">
        <v>73</v>
      </c>
      <c r="C954" s="1">
        <v>44281</v>
      </c>
      <c r="D954" s="4">
        <v>57015</v>
      </c>
    </row>
    <row r="955" spans="1:4" x14ac:dyDescent="0.25">
      <c r="A955" t="s">
        <v>89</v>
      </c>
      <c r="B955" t="s">
        <v>67</v>
      </c>
      <c r="C955" s="1">
        <v>44281</v>
      </c>
      <c r="D955" s="4">
        <v>24963.5</v>
      </c>
    </row>
    <row r="956" spans="1:4" x14ac:dyDescent="0.25">
      <c r="A956" t="s">
        <v>128</v>
      </c>
      <c r="B956" t="s">
        <v>139</v>
      </c>
      <c r="C956" s="1">
        <v>44281</v>
      </c>
      <c r="D956" s="4">
        <v>6140</v>
      </c>
    </row>
    <row r="957" spans="1:4" x14ac:dyDescent="0.25">
      <c r="A957" t="s">
        <v>82</v>
      </c>
      <c r="B957" t="s">
        <v>67</v>
      </c>
      <c r="C957" s="1">
        <v>44281</v>
      </c>
      <c r="D957" s="4">
        <v>1103</v>
      </c>
    </row>
    <row r="958" spans="1:4" x14ac:dyDescent="0.25">
      <c r="A958" t="s">
        <v>61</v>
      </c>
      <c r="B958" t="s">
        <v>139</v>
      </c>
      <c r="C958" s="1">
        <v>44282</v>
      </c>
      <c r="D958" s="4">
        <v>35612</v>
      </c>
    </row>
    <row r="959" spans="1:4" x14ac:dyDescent="0.25">
      <c r="A959" t="s">
        <v>87</v>
      </c>
      <c r="B959" t="s">
        <v>67</v>
      </c>
      <c r="C959" s="1">
        <v>44282</v>
      </c>
      <c r="D959" s="4">
        <v>31390</v>
      </c>
    </row>
    <row r="960" spans="1:4" x14ac:dyDescent="0.25">
      <c r="A960" t="s">
        <v>138</v>
      </c>
      <c r="B960" t="s">
        <v>73</v>
      </c>
      <c r="C960" s="1">
        <v>44282</v>
      </c>
      <c r="D960" s="4">
        <v>14600</v>
      </c>
    </row>
    <row r="961" spans="1:4" x14ac:dyDescent="0.25">
      <c r="A961" t="s">
        <v>110</v>
      </c>
      <c r="B961" t="s">
        <v>139</v>
      </c>
      <c r="C961" s="1">
        <v>44282</v>
      </c>
      <c r="D961" s="4">
        <v>2660</v>
      </c>
    </row>
    <row r="962" spans="1:4" x14ac:dyDescent="0.25">
      <c r="A962" t="s">
        <v>137</v>
      </c>
      <c r="B962" t="s">
        <v>67</v>
      </c>
      <c r="C962" s="1">
        <v>44282</v>
      </c>
      <c r="D962" s="4">
        <v>7180</v>
      </c>
    </row>
    <row r="963" spans="1:4" x14ac:dyDescent="0.25">
      <c r="A963" t="s">
        <v>66</v>
      </c>
      <c r="B963" t="s">
        <v>67</v>
      </c>
      <c r="C963" s="1">
        <v>44282</v>
      </c>
      <c r="D963" s="4">
        <v>19450</v>
      </c>
    </row>
    <row r="964" spans="1:4" x14ac:dyDescent="0.25">
      <c r="A964" t="s">
        <v>90</v>
      </c>
      <c r="B964" t="s">
        <v>67</v>
      </c>
      <c r="C964" s="1">
        <v>44282</v>
      </c>
      <c r="D964" s="4">
        <v>9300</v>
      </c>
    </row>
    <row r="965" spans="1:4" x14ac:dyDescent="0.25">
      <c r="A965" t="s">
        <v>143</v>
      </c>
      <c r="B965" t="s">
        <v>73</v>
      </c>
      <c r="C965" s="1">
        <v>44284</v>
      </c>
      <c r="D965" s="4">
        <v>160526</v>
      </c>
    </row>
    <row r="966" spans="1:4" x14ac:dyDescent="0.25">
      <c r="A966" t="s">
        <v>116</v>
      </c>
      <c r="B966" t="s">
        <v>67</v>
      </c>
      <c r="C966" s="1">
        <v>44285</v>
      </c>
      <c r="D966" s="4">
        <v>29146</v>
      </c>
    </row>
    <row r="967" spans="1:4" x14ac:dyDescent="0.25">
      <c r="A967" t="s">
        <v>117</v>
      </c>
      <c r="B967" t="s">
        <v>67</v>
      </c>
      <c r="C967" s="1">
        <v>44285</v>
      </c>
      <c r="D967" s="4">
        <v>31447</v>
      </c>
    </row>
    <row r="968" spans="1:4" x14ac:dyDescent="0.25">
      <c r="A968" t="s">
        <v>141</v>
      </c>
      <c r="B968" t="s">
        <v>67</v>
      </c>
      <c r="C968" s="1">
        <v>44285</v>
      </c>
      <c r="D968" s="4">
        <v>34200</v>
      </c>
    </row>
    <row r="969" spans="1:4" x14ac:dyDescent="0.25">
      <c r="A969" t="s">
        <v>76</v>
      </c>
      <c r="B969" t="s">
        <v>73</v>
      </c>
      <c r="C969" s="1">
        <v>44285</v>
      </c>
      <c r="D969" s="4">
        <v>75878</v>
      </c>
    </row>
    <row r="970" spans="1:4" x14ac:dyDescent="0.25">
      <c r="A970" t="s">
        <v>132</v>
      </c>
      <c r="B970" t="s">
        <v>73</v>
      </c>
      <c r="C970" s="1">
        <v>44285</v>
      </c>
      <c r="D970" s="4">
        <v>12798</v>
      </c>
    </row>
    <row r="971" spans="1:4" x14ac:dyDescent="0.25">
      <c r="A971" t="s">
        <v>112</v>
      </c>
      <c r="B971" t="s">
        <v>139</v>
      </c>
      <c r="C971" s="1">
        <v>44285</v>
      </c>
      <c r="D971" s="4">
        <v>7000</v>
      </c>
    </row>
    <row r="972" spans="1:4" x14ac:dyDescent="0.25">
      <c r="A972" t="s">
        <v>78</v>
      </c>
      <c r="B972" t="s">
        <v>139</v>
      </c>
      <c r="C972" s="1">
        <v>44285</v>
      </c>
      <c r="D972" s="4">
        <v>9874</v>
      </c>
    </row>
    <row r="973" spans="1:4" x14ac:dyDescent="0.25">
      <c r="A973" t="s">
        <v>80</v>
      </c>
      <c r="B973" t="s">
        <v>139</v>
      </c>
      <c r="C973" s="1">
        <v>44285</v>
      </c>
      <c r="D973" s="4">
        <v>8850</v>
      </c>
    </row>
    <row r="974" spans="1:4" x14ac:dyDescent="0.25">
      <c r="A974" t="s">
        <v>115</v>
      </c>
      <c r="B974" t="s">
        <v>139</v>
      </c>
      <c r="C974" s="1">
        <v>44285</v>
      </c>
      <c r="D974" s="4">
        <v>25000</v>
      </c>
    </row>
    <row r="975" spans="1:4" x14ac:dyDescent="0.25">
      <c r="A975" t="s">
        <v>71</v>
      </c>
      <c r="B975" t="s">
        <v>67</v>
      </c>
      <c r="C975" s="1">
        <v>44285</v>
      </c>
      <c r="D975" s="4">
        <v>2100</v>
      </c>
    </row>
    <row r="976" spans="1:4" x14ac:dyDescent="0.25">
      <c r="A976" t="s">
        <v>82</v>
      </c>
      <c r="B976" t="s">
        <v>67</v>
      </c>
      <c r="C976" s="1">
        <v>44285</v>
      </c>
      <c r="D976" s="4">
        <v>7000</v>
      </c>
    </row>
    <row r="977" spans="1:4" x14ac:dyDescent="0.25">
      <c r="A977" t="s">
        <v>72</v>
      </c>
      <c r="B977" t="s">
        <v>73</v>
      </c>
      <c r="C977" s="1">
        <v>44285</v>
      </c>
      <c r="D977" s="4">
        <v>79900</v>
      </c>
    </row>
    <row r="978" spans="1:4" x14ac:dyDescent="0.25">
      <c r="A978" t="s">
        <v>91</v>
      </c>
      <c r="B978" t="s">
        <v>139</v>
      </c>
      <c r="C978" s="1">
        <v>44285</v>
      </c>
      <c r="D978" s="4">
        <v>25678</v>
      </c>
    </row>
    <row r="979" spans="1:4" x14ac:dyDescent="0.25">
      <c r="A979" t="s">
        <v>137</v>
      </c>
      <c r="B979" t="s">
        <v>67</v>
      </c>
      <c r="C979" s="1">
        <v>44285</v>
      </c>
      <c r="D979" s="4">
        <v>5104</v>
      </c>
    </row>
    <row r="980" spans="1:4" x14ac:dyDescent="0.25">
      <c r="A980" t="s">
        <v>66</v>
      </c>
      <c r="B980" t="s">
        <v>67</v>
      </c>
      <c r="C980" s="1">
        <v>44285</v>
      </c>
      <c r="D980" s="4">
        <v>337432.5</v>
      </c>
    </row>
    <row r="981" spans="1:4" x14ac:dyDescent="0.25">
      <c r="A981" t="s">
        <v>106</v>
      </c>
      <c r="B981" t="s">
        <v>67</v>
      </c>
      <c r="C981" s="1">
        <v>44286</v>
      </c>
      <c r="D981" s="4">
        <v>11443</v>
      </c>
    </row>
    <row r="982" spans="1:4" x14ac:dyDescent="0.25">
      <c r="A982" t="s">
        <v>76</v>
      </c>
      <c r="B982" t="s">
        <v>73</v>
      </c>
      <c r="C982" s="1">
        <v>44286</v>
      </c>
      <c r="D982" s="4">
        <v>75878</v>
      </c>
    </row>
    <row r="983" spans="1:4" x14ac:dyDescent="0.25">
      <c r="A983" t="s">
        <v>138</v>
      </c>
      <c r="B983" t="s">
        <v>73</v>
      </c>
      <c r="C983" s="1">
        <v>44286</v>
      </c>
      <c r="D983" s="4">
        <v>56800</v>
      </c>
    </row>
    <row r="984" spans="1:4" x14ac:dyDescent="0.25">
      <c r="A984" t="s">
        <v>94</v>
      </c>
      <c r="B984" t="s">
        <v>67</v>
      </c>
      <c r="C984" s="1">
        <v>44286</v>
      </c>
      <c r="D984" s="4">
        <v>4063</v>
      </c>
    </row>
    <row r="985" spans="1:4" x14ac:dyDescent="0.25">
      <c r="A985" t="s">
        <v>140</v>
      </c>
      <c r="B985" t="s">
        <v>67</v>
      </c>
      <c r="C985" s="1">
        <v>44286</v>
      </c>
      <c r="D985" s="4">
        <v>6035.2</v>
      </c>
    </row>
    <row r="986" spans="1:4" x14ac:dyDescent="0.25">
      <c r="A986" t="s">
        <v>65</v>
      </c>
      <c r="B986" t="s">
        <v>139</v>
      </c>
      <c r="C986" s="1">
        <v>44286</v>
      </c>
      <c r="D986" s="4">
        <v>5467</v>
      </c>
    </row>
    <row r="987" spans="1:4" x14ac:dyDescent="0.25">
      <c r="A987" t="s">
        <v>80</v>
      </c>
      <c r="B987" t="s">
        <v>139</v>
      </c>
      <c r="C987" s="1">
        <v>44286</v>
      </c>
      <c r="D987" s="4">
        <v>78000</v>
      </c>
    </row>
    <row r="988" spans="1:4" x14ac:dyDescent="0.25">
      <c r="A988" t="s">
        <v>110</v>
      </c>
      <c r="B988" t="s">
        <v>139</v>
      </c>
      <c r="C988" s="1">
        <v>44286</v>
      </c>
      <c r="D988" s="4">
        <v>1200</v>
      </c>
    </row>
    <row r="989" spans="1:4" x14ac:dyDescent="0.25">
      <c r="A989" t="s">
        <v>146</v>
      </c>
      <c r="B989" t="s">
        <v>67</v>
      </c>
      <c r="C989" s="1">
        <v>44286</v>
      </c>
      <c r="D989" s="4">
        <v>74500</v>
      </c>
    </row>
    <row r="990" spans="1:4" x14ac:dyDescent="0.25">
      <c r="A990" t="s">
        <v>71</v>
      </c>
      <c r="B990" t="s">
        <v>67</v>
      </c>
      <c r="C990" s="1">
        <v>44286</v>
      </c>
      <c r="D990" s="4">
        <v>1800</v>
      </c>
    </row>
    <row r="991" spans="1:4" x14ac:dyDescent="0.25">
      <c r="A991" t="s">
        <v>96</v>
      </c>
      <c r="B991" t="s">
        <v>73</v>
      </c>
      <c r="C991" s="1">
        <v>44286</v>
      </c>
      <c r="D991" s="4">
        <v>26695</v>
      </c>
    </row>
    <row r="992" spans="1:4" x14ac:dyDescent="0.25">
      <c r="A992" t="s">
        <v>74</v>
      </c>
      <c r="B992" t="s">
        <v>139</v>
      </c>
      <c r="C992" s="1">
        <v>44286</v>
      </c>
      <c r="D992" s="4">
        <v>26685</v>
      </c>
    </row>
    <row r="993" spans="1:4" x14ac:dyDescent="0.25">
      <c r="A993" t="s">
        <v>136</v>
      </c>
      <c r="B993" t="s">
        <v>73</v>
      </c>
      <c r="C993" s="1">
        <v>44286</v>
      </c>
      <c r="D993" s="4">
        <v>63597</v>
      </c>
    </row>
    <row r="994" spans="1:4" x14ac:dyDescent="0.25">
      <c r="A994" t="s">
        <v>69</v>
      </c>
      <c r="B994" t="s">
        <v>67</v>
      </c>
      <c r="C994" s="1">
        <v>44286</v>
      </c>
      <c r="D994" s="4">
        <v>91723</v>
      </c>
    </row>
    <row r="995" spans="1:4" x14ac:dyDescent="0.25">
      <c r="A995" t="s">
        <v>117</v>
      </c>
      <c r="B995" t="s">
        <v>67</v>
      </c>
      <c r="C995" s="1">
        <v>44287</v>
      </c>
      <c r="D995" s="4">
        <v>5200</v>
      </c>
    </row>
    <row r="996" spans="1:4" x14ac:dyDescent="0.25">
      <c r="A996" t="s">
        <v>125</v>
      </c>
      <c r="B996" t="s">
        <v>67</v>
      </c>
      <c r="C996" s="1">
        <v>44287</v>
      </c>
      <c r="D996" s="4">
        <v>17676</v>
      </c>
    </row>
    <row r="997" spans="1:4" x14ac:dyDescent="0.25">
      <c r="A997" t="s">
        <v>86</v>
      </c>
      <c r="B997" t="s">
        <v>67</v>
      </c>
      <c r="C997" s="1">
        <v>44287</v>
      </c>
      <c r="D997" s="4">
        <v>87199</v>
      </c>
    </row>
    <row r="998" spans="1:4" x14ac:dyDescent="0.25">
      <c r="A998" t="s">
        <v>94</v>
      </c>
      <c r="B998" t="s">
        <v>67</v>
      </c>
      <c r="C998" s="1">
        <v>44287</v>
      </c>
      <c r="D998" s="4">
        <v>4063</v>
      </c>
    </row>
    <row r="999" spans="1:4" x14ac:dyDescent="0.25">
      <c r="A999" t="s">
        <v>121</v>
      </c>
      <c r="B999" t="s">
        <v>139</v>
      </c>
      <c r="C999" s="1">
        <v>44287</v>
      </c>
      <c r="D999" s="4">
        <v>12225</v>
      </c>
    </row>
    <row r="1000" spans="1:4" x14ac:dyDescent="0.25">
      <c r="A1000" t="s">
        <v>78</v>
      </c>
      <c r="B1000" t="s">
        <v>139</v>
      </c>
      <c r="C1000" s="1">
        <v>44287</v>
      </c>
      <c r="D1000" s="4">
        <v>1600</v>
      </c>
    </row>
    <row r="1001" spans="1:4" x14ac:dyDescent="0.25">
      <c r="A1001" t="s">
        <v>115</v>
      </c>
      <c r="B1001" t="s">
        <v>139</v>
      </c>
      <c r="C1001" s="1">
        <v>44287</v>
      </c>
      <c r="D1001" s="4">
        <v>325</v>
      </c>
    </row>
    <row r="1002" spans="1:4" x14ac:dyDescent="0.25">
      <c r="A1002" t="s">
        <v>146</v>
      </c>
      <c r="B1002" t="s">
        <v>67</v>
      </c>
      <c r="C1002" s="1">
        <v>44287</v>
      </c>
      <c r="D1002" s="4">
        <v>75000</v>
      </c>
    </row>
    <row r="1003" spans="1:4" x14ac:dyDescent="0.25">
      <c r="A1003" t="s">
        <v>81</v>
      </c>
      <c r="B1003" t="s">
        <v>67</v>
      </c>
      <c r="C1003" s="1">
        <v>44287</v>
      </c>
      <c r="D1003" s="4">
        <v>115000</v>
      </c>
    </row>
    <row r="1004" spans="1:4" x14ac:dyDescent="0.25">
      <c r="A1004" t="s">
        <v>99</v>
      </c>
      <c r="B1004" t="s">
        <v>73</v>
      </c>
      <c r="C1004" s="1">
        <v>44287</v>
      </c>
      <c r="D1004" s="4">
        <v>49346</v>
      </c>
    </row>
    <row r="1005" spans="1:4" x14ac:dyDescent="0.25">
      <c r="A1005" t="s">
        <v>117</v>
      </c>
      <c r="B1005" t="s">
        <v>67</v>
      </c>
      <c r="C1005" s="1">
        <v>44288</v>
      </c>
      <c r="D1005" s="4">
        <v>450</v>
      </c>
    </row>
    <row r="1006" spans="1:4" x14ac:dyDescent="0.25">
      <c r="A1006" t="s">
        <v>64</v>
      </c>
      <c r="B1006" t="s">
        <v>139</v>
      </c>
      <c r="C1006" s="1">
        <v>44288</v>
      </c>
      <c r="D1006" s="4">
        <v>11280</v>
      </c>
    </row>
    <row r="1007" spans="1:4" x14ac:dyDescent="0.25">
      <c r="A1007" t="s">
        <v>85</v>
      </c>
      <c r="B1007" t="s">
        <v>139</v>
      </c>
      <c r="C1007" s="1">
        <v>44288</v>
      </c>
      <c r="D1007" s="4">
        <v>23222.799999999999</v>
      </c>
    </row>
    <row r="1008" spans="1:4" x14ac:dyDescent="0.25">
      <c r="A1008" t="s">
        <v>98</v>
      </c>
      <c r="B1008" t="s">
        <v>73</v>
      </c>
      <c r="C1008" s="1">
        <v>44288</v>
      </c>
      <c r="D1008" s="4">
        <v>142562</v>
      </c>
    </row>
    <row r="1009" spans="1:4" x14ac:dyDescent="0.25">
      <c r="A1009" t="s">
        <v>112</v>
      </c>
      <c r="B1009" t="s">
        <v>139</v>
      </c>
      <c r="C1009" s="1">
        <v>44288</v>
      </c>
      <c r="D1009" s="4">
        <v>850</v>
      </c>
    </row>
    <row r="1010" spans="1:4" x14ac:dyDescent="0.25">
      <c r="A1010" t="s">
        <v>79</v>
      </c>
      <c r="B1010" t="s">
        <v>139</v>
      </c>
      <c r="C1010" s="1">
        <v>44288</v>
      </c>
      <c r="D1010" s="4">
        <v>13700</v>
      </c>
    </row>
    <row r="1011" spans="1:4" x14ac:dyDescent="0.25">
      <c r="A1011" t="s">
        <v>66</v>
      </c>
      <c r="B1011" t="s">
        <v>67</v>
      </c>
      <c r="C1011" s="1">
        <v>44288</v>
      </c>
      <c r="D1011" s="4">
        <v>53108.5</v>
      </c>
    </row>
    <row r="1012" spans="1:4" x14ac:dyDescent="0.25">
      <c r="A1012" t="s">
        <v>69</v>
      </c>
      <c r="B1012" t="s">
        <v>67</v>
      </c>
      <c r="C1012" s="1">
        <v>44288</v>
      </c>
      <c r="D1012" s="4">
        <v>56707.5</v>
      </c>
    </row>
    <row r="1013" spans="1:4" x14ac:dyDescent="0.25">
      <c r="A1013" t="s">
        <v>111</v>
      </c>
      <c r="B1013" t="s">
        <v>67</v>
      </c>
      <c r="C1013" s="1">
        <v>44289</v>
      </c>
      <c r="D1013" s="4">
        <v>40526</v>
      </c>
    </row>
    <row r="1014" spans="1:4" x14ac:dyDescent="0.25">
      <c r="A1014" t="s">
        <v>76</v>
      </c>
      <c r="B1014" t="s">
        <v>73</v>
      </c>
      <c r="C1014" s="1">
        <v>44289</v>
      </c>
      <c r="D1014" s="4">
        <v>3153</v>
      </c>
    </row>
    <row r="1015" spans="1:4" x14ac:dyDescent="0.25">
      <c r="A1015" t="s">
        <v>87</v>
      </c>
      <c r="B1015" t="s">
        <v>67</v>
      </c>
      <c r="C1015" s="1">
        <v>44289</v>
      </c>
      <c r="D1015" s="4">
        <v>1800</v>
      </c>
    </row>
    <row r="1016" spans="1:4" x14ac:dyDescent="0.25">
      <c r="A1016" t="s">
        <v>103</v>
      </c>
      <c r="B1016" t="s">
        <v>67</v>
      </c>
      <c r="C1016" s="1">
        <v>44289</v>
      </c>
      <c r="D1016" s="4">
        <v>2112</v>
      </c>
    </row>
    <row r="1017" spans="1:4" x14ac:dyDescent="0.25">
      <c r="A1017" t="s">
        <v>140</v>
      </c>
      <c r="B1017" t="s">
        <v>67</v>
      </c>
      <c r="C1017" s="1">
        <v>44289</v>
      </c>
      <c r="D1017" s="4">
        <v>8670.9</v>
      </c>
    </row>
    <row r="1018" spans="1:4" x14ac:dyDescent="0.25">
      <c r="A1018" t="s">
        <v>65</v>
      </c>
      <c r="B1018" t="s">
        <v>139</v>
      </c>
      <c r="C1018" s="1">
        <v>44289</v>
      </c>
      <c r="D1018" s="4">
        <v>2342</v>
      </c>
    </row>
    <row r="1019" spans="1:4" x14ac:dyDescent="0.25">
      <c r="A1019" t="s">
        <v>100</v>
      </c>
      <c r="B1019" t="s">
        <v>67</v>
      </c>
      <c r="C1019" s="1">
        <v>44289</v>
      </c>
      <c r="D1019" s="4">
        <v>80000</v>
      </c>
    </row>
    <row r="1020" spans="1:4" x14ac:dyDescent="0.25">
      <c r="A1020" t="s">
        <v>89</v>
      </c>
      <c r="B1020" t="s">
        <v>67</v>
      </c>
      <c r="C1020" s="1">
        <v>44289</v>
      </c>
      <c r="D1020" s="4">
        <v>24994</v>
      </c>
    </row>
    <row r="1021" spans="1:4" x14ac:dyDescent="0.25">
      <c r="A1021" t="s">
        <v>78</v>
      </c>
      <c r="B1021" t="s">
        <v>139</v>
      </c>
      <c r="C1021" s="1">
        <v>44289</v>
      </c>
      <c r="D1021" s="4">
        <v>13128.2</v>
      </c>
    </row>
    <row r="1022" spans="1:4" x14ac:dyDescent="0.25">
      <c r="A1022" t="s">
        <v>79</v>
      </c>
      <c r="B1022" t="s">
        <v>139</v>
      </c>
      <c r="C1022" s="1">
        <v>44289</v>
      </c>
      <c r="D1022" s="4">
        <v>2479</v>
      </c>
    </row>
    <row r="1023" spans="1:4" x14ac:dyDescent="0.25">
      <c r="A1023" t="s">
        <v>144</v>
      </c>
      <c r="B1023" t="s">
        <v>139</v>
      </c>
      <c r="C1023" s="1">
        <v>44289</v>
      </c>
      <c r="D1023" s="4">
        <v>24134</v>
      </c>
    </row>
    <row r="1024" spans="1:4" x14ac:dyDescent="0.25">
      <c r="A1024" t="s">
        <v>71</v>
      </c>
      <c r="B1024" t="s">
        <v>67</v>
      </c>
      <c r="C1024" s="1">
        <v>44289</v>
      </c>
      <c r="D1024" s="4">
        <v>24380</v>
      </c>
    </row>
    <row r="1025" spans="1:4" x14ac:dyDescent="0.25">
      <c r="A1025" t="s">
        <v>82</v>
      </c>
      <c r="B1025" t="s">
        <v>67</v>
      </c>
      <c r="C1025" s="1">
        <v>44289</v>
      </c>
      <c r="D1025" s="4">
        <v>15798</v>
      </c>
    </row>
    <row r="1026" spans="1:4" x14ac:dyDescent="0.25">
      <c r="A1026" t="s">
        <v>72</v>
      </c>
      <c r="B1026" t="s">
        <v>73</v>
      </c>
      <c r="C1026" s="1">
        <v>44289</v>
      </c>
      <c r="D1026" s="4">
        <v>5400</v>
      </c>
    </row>
    <row r="1027" spans="1:4" x14ac:dyDescent="0.25">
      <c r="A1027" t="s">
        <v>66</v>
      </c>
      <c r="B1027" t="s">
        <v>67</v>
      </c>
      <c r="C1027" s="1">
        <v>44289</v>
      </c>
      <c r="D1027" s="4">
        <v>18790</v>
      </c>
    </row>
    <row r="1028" spans="1:4" x14ac:dyDescent="0.25">
      <c r="A1028" t="s">
        <v>75</v>
      </c>
      <c r="B1028" t="s">
        <v>67</v>
      </c>
      <c r="C1028" s="1">
        <v>44289</v>
      </c>
      <c r="D1028" s="4">
        <v>120401.8</v>
      </c>
    </row>
    <row r="1029" spans="1:4" x14ac:dyDescent="0.25">
      <c r="A1029" t="s">
        <v>101</v>
      </c>
      <c r="B1029" t="s">
        <v>67</v>
      </c>
      <c r="C1029" s="1">
        <v>44289</v>
      </c>
      <c r="D1029" s="4">
        <v>37017.599999999999</v>
      </c>
    </row>
    <row r="1030" spans="1:4" x14ac:dyDescent="0.25">
      <c r="A1030" t="s">
        <v>102</v>
      </c>
      <c r="B1030" t="s">
        <v>139</v>
      </c>
      <c r="C1030" s="1">
        <v>44290</v>
      </c>
      <c r="D1030" s="4">
        <v>14448.2</v>
      </c>
    </row>
    <row r="1031" spans="1:4" x14ac:dyDescent="0.25">
      <c r="A1031" t="s">
        <v>115</v>
      </c>
      <c r="B1031" t="s">
        <v>139</v>
      </c>
      <c r="C1031" s="1">
        <v>44291</v>
      </c>
      <c r="D1031" s="4">
        <v>560</v>
      </c>
    </row>
    <row r="1032" spans="1:4" x14ac:dyDescent="0.25">
      <c r="A1032" t="s">
        <v>146</v>
      </c>
      <c r="B1032" t="s">
        <v>67</v>
      </c>
      <c r="C1032" s="1">
        <v>44291</v>
      </c>
      <c r="D1032" s="4">
        <v>1050</v>
      </c>
    </row>
    <row r="1033" spans="1:4" x14ac:dyDescent="0.25">
      <c r="A1033" t="s">
        <v>69</v>
      </c>
      <c r="B1033" t="s">
        <v>67</v>
      </c>
      <c r="C1033" s="1">
        <v>44291</v>
      </c>
      <c r="D1033" s="4">
        <v>65376</v>
      </c>
    </row>
    <row r="1034" spans="1:4" x14ac:dyDescent="0.25">
      <c r="A1034" t="s">
        <v>86</v>
      </c>
      <c r="B1034" t="s">
        <v>67</v>
      </c>
      <c r="C1034" s="1">
        <v>44292</v>
      </c>
      <c r="D1034" s="4">
        <v>1300</v>
      </c>
    </row>
    <row r="1035" spans="1:4" x14ac:dyDescent="0.25">
      <c r="A1035" t="s">
        <v>89</v>
      </c>
      <c r="B1035" t="s">
        <v>67</v>
      </c>
      <c r="C1035" s="1">
        <v>44292</v>
      </c>
      <c r="D1035" s="4">
        <v>7402.5</v>
      </c>
    </row>
    <row r="1036" spans="1:4" x14ac:dyDescent="0.25">
      <c r="A1036" t="s">
        <v>78</v>
      </c>
      <c r="B1036" t="s">
        <v>139</v>
      </c>
      <c r="C1036" s="1">
        <v>44292</v>
      </c>
      <c r="D1036" s="4">
        <v>561</v>
      </c>
    </row>
    <row r="1037" spans="1:4" x14ac:dyDescent="0.25">
      <c r="A1037" t="s">
        <v>72</v>
      </c>
      <c r="B1037" t="s">
        <v>73</v>
      </c>
      <c r="C1037" s="1">
        <v>44292</v>
      </c>
      <c r="D1037" s="4">
        <v>45500</v>
      </c>
    </row>
    <row r="1038" spans="1:4" x14ac:dyDescent="0.25">
      <c r="A1038" t="s">
        <v>105</v>
      </c>
      <c r="B1038" t="s">
        <v>73</v>
      </c>
      <c r="C1038" s="1">
        <v>44292</v>
      </c>
      <c r="D1038" s="4">
        <v>41079</v>
      </c>
    </row>
    <row r="1039" spans="1:4" x14ac:dyDescent="0.25">
      <c r="A1039" t="s">
        <v>137</v>
      </c>
      <c r="B1039" t="s">
        <v>67</v>
      </c>
      <c r="C1039" s="1">
        <v>44292</v>
      </c>
      <c r="D1039" s="4">
        <v>6554</v>
      </c>
    </row>
    <row r="1040" spans="1:4" x14ac:dyDescent="0.25">
      <c r="A1040" t="s">
        <v>114</v>
      </c>
      <c r="B1040" t="s">
        <v>67</v>
      </c>
      <c r="C1040" s="1">
        <v>44292</v>
      </c>
      <c r="D1040" s="4">
        <v>27976</v>
      </c>
    </row>
    <row r="1041" spans="1:4" x14ac:dyDescent="0.25">
      <c r="A1041" t="s">
        <v>103</v>
      </c>
      <c r="B1041" t="s">
        <v>67</v>
      </c>
      <c r="C1041" s="1">
        <v>44293</v>
      </c>
      <c r="D1041" s="4">
        <v>279500</v>
      </c>
    </row>
    <row r="1042" spans="1:4" x14ac:dyDescent="0.25">
      <c r="A1042" t="s">
        <v>94</v>
      </c>
      <c r="B1042" t="s">
        <v>67</v>
      </c>
      <c r="C1042" s="1">
        <v>44293</v>
      </c>
      <c r="D1042" s="4">
        <v>76977</v>
      </c>
    </row>
    <row r="1043" spans="1:4" x14ac:dyDescent="0.25">
      <c r="A1043" t="s">
        <v>128</v>
      </c>
      <c r="B1043" t="s">
        <v>139</v>
      </c>
      <c r="C1043" s="1">
        <v>44293</v>
      </c>
      <c r="D1043" s="4">
        <v>6967.6</v>
      </c>
    </row>
    <row r="1044" spans="1:4" x14ac:dyDescent="0.25">
      <c r="A1044" t="s">
        <v>71</v>
      </c>
      <c r="B1044" t="s">
        <v>67</v>
      </c>
      <c r="C1044" s="1">
        <v>44293</v>
      </c>
      <c r="D1044" s="4">
        <v>19620</v>
      </c>
    </row>
    <row r="1045" spans="1:4" x14ac:dyDescent="0.25">
      <c r="A1045" t="s">
        <v>133</v>
      </c>
      <c r="B1045" t="s">
        <v>67</v>
      </c>
      <c r="C1045" s="1">
        <v>44293</v>
      </c>
      <c r="D1045" s="4">
        <v>25240</v>
      </c>
    </row>
    <row r="1046" spans="1:4" x14ac:dyDescent="0.25">
      <c r="A1046" t="s">
        <v>72</v>
      </c>
      <c r="B1046" t="s">
        <v>73</v>
      </c>
      <c r="C1046" s="1">
        <v>44293</v>
      </c>
      <c r="D1046" s="4">
        <v>106000</v>
      </c>
    </row>
    <row r="1047" spans="1:4" x14ac:dyDescent="0.25">
      <c r="A1047" t="s">
        <v>91</v>
      </c>
      <c r="B1047" t="s">
        <v>139</v>
      </c>
      <c r="C1047" s="1">
        <v>44293</v>
      </c>
      <c r="D1047" s="4">
        <v>27000</v>
      </c>
    </row>
    <row r="1048" spans="1:4" x14ac:dyDescent="0.25">
      <c r="A1048" t="s">
        <v>86</v>
      </c>
      <c r="B1048" t="s">
        <v>67</v>
      </c>
      <c r="C1048" s="1">
        <v>44294</v>
      </c>
      <c r="D1048" s="4">
        <v>2424</v>
      </c>
    </row>
    <row r="1049" spans="1:4" x14ac:dyDescent="0.25">
      <c r="A1049" t="s">
        <v>65</v>
      </c>
      <c r="B1049" t="s">
        <v>139</v>
      </c>
      <c r="C1049" s="1">
        <v>44294</v>
      </c>
      <c r="D1049" s="4">
        <v>4711</v>
      </c>
    </row>
    <row r="1050" spans="1:4" x14ac:dyDescent="0.25">
      <c r="A1050" t="s">
        <v>121</v>
      </c>
      <c r="B1050" t="s">
        <v>139</v>
      </c>
      <c r="C1050" s="1">
        <v>44294</v>
      </c>
      <c r="D1050" s="4">
        <v>88701</v>
      </c>
    </row>
    <row r="1051" spans="1:4" x14ac:dyDescent="0.25">
      <c r="A1051" t="s">
        <v>147</v>
      </c>
      <c r="B1051" t="s">
        <v>148</v>
      </c>
      <c r="C1051" s="1">
        <v>44294</v>
      </c>
      <c r="D1051" s="4">
        <v>13538</v>
      </c>
    </row>
    <row r="1052" spans="1:4" x14ac:dyDescent="0.25">
      <c r="A1052" t="s">
        <v>100</v>
      </c>
      <c r="B1052" t="s">
        <v>67</v>
      </c>
      <c r="C1052" s="1">
        <v>44294</v>
      </c>
      <c r="D1052" s="4">
        <v>23000</v>
      </c>
    </row>
    <row r="1053" spans="1:4" x14ac:dyDescent="0.25">
      <c r="A1053" t="s">
        <v>109</v>
      </c>
      <c r="B1053" t="s">
        <v>139</v>
      </c>
      <c r="C1053" s="1">
        <v>44294</v>
      </c>
      <c r="D1053" s="4">
        <v>49338.1</v>
      </c>
    </row>
    <row r="1054" spans="1:4" x14ac:dyDescent="0.25">
      <c r="A1054" t="s">
        <v>136</v>
      </c>
      <c r="B1054" t="s">
        <v>73</v>
      </c>
      <c r="C1054" s="1">
        <v>44294</v>
      </c>
      <c r="D1054" s="4">
        <v>24619</v>
      </c>
    </row>
    <row r="1055" spans="1:4" x14ac:dyDescent="0.25">
      <c r="A1055" t="s">
        <v>76</v>
      </c>
      <c r="B1055" t="s">
        <v>73</v>
      </c>
      <c r="C1055" s="1">
        <v>44295</v>
      </c>
      <c r="D1055" s="4">
        <v>2300</v>
      </c>
    </row>
    <row r="1056" spans="1:4" x14ac:dyDescent="0.25">
      <c r="A1056" t="s">
        <v>103</v>
      </c>
      <c r="B1056" t="s">
        <v>67</v>
      </c>
      <c r="C1056" s="1">
        <v>44295</v>
      </c>
      <c r="D1056" s="4">
        <v>39784</v>
      </c>
    </row>
    <row r="1057" spans="1:4" x14ac:dyDescent="0.25">
      <c r="A1057" t="s">
        <v>100</v>
      </c>
      <c r="B1057" t="s">
        <v>67</v>
      </c>
      <c r="C1057" s="1">
        <v>44295</v>
      </c>
      <c r="D1057" s="4">
        <v>57980</v>
      </c>
    </row>
    <row r="1058" spans="1:4" x14ac:dyDescent="0.25">
      <c r="A1058" t="s">
        <v>99</v>
      </c>
      <c r="B1058" t="s">
        <v>73</v>
      </c>
      <c r="C1058" s="1">
        <v>44295</v>
      </c>
      <c r="D1058" s="4">
        <v>3100</v>
      </c>
    </row>
    <row r="1059" spans="1:4" x14ac:dyDescent="0.25">
      <c r="A1059" t="s">
        <v>91</v>
      </c>
      <c r="B1059" t="s">
        <v>139</v>
      </c>
      <c r="C1059" s="1">
        <v>44295</v>
      </c>
      <c r="D1059" s="4">
        <v>3906</v>
      </c>
    </row>
    <row r="1060" spans="1:4" x14ac:dyDescent="0.25">
      <c r="A1060" t="s">
        <v>136</v>
      </c>
      <c r="B1060" t="s">
        <v>73</v>
      </c>
      <c r="C1060" s="1">
        <v>44295</v>
      </c>
      <c r="D1060" s="4">
        <v>6500</v>
      </c>
    </row>
    <row r="1061" spans="1:4" x14ac:dyDescent="0.25">
      <c r="A1061" t="s">
        <v>75</v>
      </c>
      <c r="B1061" t="s">
        <v>67</v>
      </c>
      <c r="C1061" s="1">
        <v>44295</v>
      </c>
      <c r="D1061" s="4">
        <v>5820</v>
      </c>
    </row>
    <row r="1062" spans="1:4" x14ac:dyDescent="0.25">
      <c r="A1062" t="s">
        <v>149</v>
      </c>
      <c r="B1062" t="s">
        <v>148</v>
      </c>
      <c r="C1062" s="1">
        <v>44295</v>
      </c>
      <c r="D1062" s="4">
        <v>119600</v>
      </c>
    </row>
    <row r="1063" spans="1:4" x14ac:dyDescent="0.25">
      <c r="A1063" t="s">
        <v>61</v>
      </c>
      <c r="B1063" t="s">
        <v>139</v>
      </c>
      <c r="C1063" s="1">
        <v>44296</v>
      </c>
      <c r="D1063" s="4">
        <v>39002.239999999998</v>
      </c>
    </row>
    <row r="1064" spans="1:4" x14ac:dyDescent="0.25">
      <c r="A1064" t="s">
        <v>63</v>
      </c>
      <c r="B1064" t="s">
        <v>139</v>
      </c>
      <c r="C1064" s="1">
        <v>44296</v>
      </c>
      <c r="D1064" s="4">
        <v>65714.34</v>
      </c>
    </row>
    <row r="1065" spans="1:4" x14ac:dyDescent="0.25">
      <c r="A1065" t="s">
        <v>96</v>
      </c>
      <c r="B1065" t="s">
        <v>73</v>
      </c>
      <c r="C1065" s="1">
        <v>44296</v>
      </c>
      <c r="D1065" s="4">
        <v>5000</v>
      </c>
    </row>
    <row r="1066" spans="1:4" x14ac:dyDescent="0.25">
      <c r="A1066" t="s">
        <v>105</v>
      </c>
      <c r="B1066" t="s">
        <v>73</v>
      </c>
      <c r="C1066" s="1">
        <v>44296</v>
      </c>
      <c r="D1066" s="4">
        <v>51346.9</v>
      </c>
    </row>
    <row r="1067" spans="1:4" x14ac:dyDescent="0.25">
      <c r="A1067" t="s">
        <v>66</v>
      </c>
      <c r="B1067" t="s">
        <v>67</v>
      </c>
      <c r="C1067" s="1">
        <v>44296</v>
      </c>
      <c r="D1067" s="4">
        <v>19100</v>
      </c>
    </row>
    <row r="1068" spans="1:4" x14ac:dyDescent="0.25">
      <c r="A1068" t="s">
        <v>116</v>
      </c>
      <c r="B1068" t="s">
        <v>67</v>
      </c>
      <c r="C1068" s="1">
        <v>44300</v>
      </c>
      <c r="D1068" s="4">
        <v>3933</v>
      </c>
    </row>
    <row r="1069" spans="1:4" x14ac:dyDescent="0.25">
      <c r="A1069" t="s">
        <v>106</v>
      </c>
      <c r="B1069" t="s">
        <v>67</v>
      </c>
      <c r="C1069" s="1">
        <v>44300</v>
      </c>
      <c r="D1069" s="4">
        <v>12177.47</v>
      </c>
    </row>
    <row r="1070" spans="1:4" x14ac:dyDescent="0.25">
      <c r="A1070" t="s">
        <v>92</v>
      </c>
      <c r="B1070" t="s">
        <v>67</v>
      </c>
      <c r="C1070" s="1">
        <v>44300</v>
      </c>
      <c r="D1070" s="4">
        <v>12177.47</v>
      </c>
    </row>
    <row r="1071" spans="1:4" x14ac:dyDescent="0.25">
      <c r="A1071" t="s">
        <v>64</v>
      </c>
      <c r="B1071" t="s">
        <v>139</v>
      </c>
      <c r="C1071" s="1">
        <v>44300</v>
      </c>
      <c r="D1071" s="4">
        <v>65703.87</v>
      </c>
    </row>
    <row r="1072" spans="1:4" x14ac:dyDescent="0.25">
      <c r="A1072" t="s">
        <v>98</v>
      </c>
      <c r="B1072" t="s">
        <v>73</v>
      </c>
      <c r="C1072" s="1">
        <v>44300</v>
      </c>
      <c r="D1072" s="4">
        <v>6345</v>
      </c>
    </row>
    <row r="1073" spans="1:4" x14ac:dyDescent="0.25">
      <c r="A1073" t="s">
        <v>137</v>
      </c>
      <c r="B1073" t="s">
        <v>67</v>
      </c>
      <c r="C1073" s="1">
        <v>44300</v>
      </c>
      <c r="D1073" s="4">
        <v>12004</v>
      </c>
    </row>
    <row r="1074" spans="1:4" x14ac:dyDescent="0.25">
      <c r="A1074" t="s">
        <v>69</v>
      </c>
      <c r="B1074" t="s">
        <v>67</v>
      </c>
      <c r="C1074" s="1">
        <v>44300</v>
      </c>
      <c r="D1074" s="4">
        <v>92984.22</v>
      </c>
    </row>
    <row r="1075" spans="1:4" x14ac:dyDescent="0.25">
      <c r="A1075" t="s">
        <v>142</v>
      </c>
      <c r="B1075" t="s">
        <v>67</v>
      </c>
      <c r="C1075" s="1">
        <v>44301</v>
      </c>
      <c r="D1075" s="4">
        <v>8608</v>
      </c>
    </row>
    <row r="1076" spans="1:4" x14ac:dyDescent="0.25">
      <c r="A1076" t="s">
        <v>89</v>
      </c>
      <c r="B1076" t="s">
        <v>67</v>
      </c>
      <c r="C1076" s="1">
        <v>44301</v>
      </c>
      <c r="D1076" s="4">
        <v>24985</v>
      </c>
    </row>
    <row r="1077" spans="1:4" x14ac:dyDescent="0.25">
      <c r="A1077" t="s">
        <v>78</v>
      </c>
      <c r="B1077" t="s">
        <v>139</v>
      </c>
      <c r="C1077" s="1">
        <v>44301</v>
      </c>
      <c r="D1077" s="4">
        <v>800</v>
      </c>
    </row>
    <row r="1078" spans="1:4" x14ac:dyDescent="0.25">
      <c r="A1078" t="s">
        <v>80</v>
      </c>
      <c r="B1078" t="s">
        <v>139</v>
      </c>
      <c r="C1078" s="1">
        <v>44301</v>
      </c>
      <c r="D1078" s="4">
        <v>1660.05</v>
      </c>
    </row>
    <row r="1079" spans="1:4" x14ac:dyDescent="0.25">
      <c r="A1079" t="s">
        <v>71</v>
      </c>
      <c r="B1079" t="s">
        <v>67</v>
      </c>
      <c r="C1079" s="1">
        <v>44301</v>
      </c>
      <c r="D1079" s="4">
        <v>4080</v>
      </c>
    </row>
    <row r="1080" spans="1:4" x14ac:dyDescent="0.25">
      <c r="A1080" t="s">
        <v>91</v>
      </c>
      <c r="B1080" t="s">
        <v>139</v>
      </c>
      <c r="C1080" s="1">
        <v>44301</v>
      </c>
      <c r="D1080" s="4">
        <v>22400.799999999999</v>
      </c>
    </row>
    <row r="1081" spans="1:4" x14ac:dyDescent="0.25">
      <c r="A1081" t="s">
        <v>69</v>
      </c>
      <c r="B1081" t="s">
        <v>67</v>
      </c>
      <c r="C1081" s="1">
        <v>44301</v>
      </c>
      <c r="D1081" s="4">
        <v>840</v>
      </c>
    </row>
    <row r="1082" spans="1:4" x14ac:dyDescent="0.25">
      <c r="A1082" t="s">
        <v>90</v>
      </c>
      <c r="B1082" t="s">
        <v>67</v>
      </c>
      <c r="C1082" s="1">
        <v>44301</v>
      </c>
      <c r="D1082" s="4">
        <v>15652</v>
      </c>
    </row>
    <row r="1083" spans="1:4" x14ac:dyDescent="0.25">
      <c r="A1083" t="s">
        <v>92</v>
      </c>
      <c r="B1083" t="s">
        <v>67</v>
      </c>
      <c r="C1083" s="1">
        <v>44302</v>
      </c>
      <c r="D1083" s="4">
        <v>829.4</v>
      </c>
    </row>
    <row r="1084" spans="1:4" x14ac:dyDescent="0.25">
      <c r="A1084" t="s">
        <v>85</v>
      </c>
      <c r="B1084" t="s">
        <v>139</v>
      </c>
      <c r="C1084" s="1">
        <v>44302</v>
      </c>
      <c r="D1084" s="4">
        <v>33410.5</v>
      </c>
    </row>
    <row r="1085" spans="1:4" x14ac:dyDescent="0.25">
      <c r="A1085" t="s">
        <v>150</v>
      </c>
      <c r="B1085" t="s">
        <v>67</v>
      </c>
      <c r="C1085" s="1">
        <v>44302</v>
      </c>
      <c r="D1085" s="4">
        <v>10887</v>
      </c>
    </row>
    <row r="1086" spans="1:4" x14ac:dyDescent="0.25">
      <c r="A1086" t="s">
        <v>76</v>
      </c>
      <c r="B1086" t="s">
        <v>73</v>
      </c>
      <c r="C1086" s="1">
        <v>44302</v>
      </c>
      <c r="D1086" s="4">
        <v>16500</v>
      </c>
    </row>
    <row r="1087" spans="1:4" x14ac:dyDescent="0.25">
      <c r="A1087" t="s">
        <v>87</v>
      </c>
      <c r="B1087" t="s">
        <v>67</v>
      </c>
      <c r="C1087" s="1">
        <v>44302</v>
      </c>
      <c r="D1087" s="4">
        <v>2075</v>
      </c>
    </row>
    <row r="1088" spans="1:4" x14ac:dyDescent="0.25">
      <c r="A1088" t="s">
        <v>103</v>
      </c>
      <c r="B1088" t="s">
        <v>67</v>
      </c>
      <c r="C1088" s="1">
        <v>44302</v>
      </c>
      <c r="D1088" s="4">
        <v>2220</v>
      </c>
    </row>
    <row r="1089" spans="1:4" x14ac:dyDescent="0.25">
      <c r="A1089" t="s">
        <v>65</v>
      </c>
      <c r="B1089" t="s">
        <v>139</v>
      </c>
      <c r="C1089" s="1">
        <v>44302</v>
      </c>
      <c r="D1089" s="4">
        <v>2915.5</v>
      </c>
    </row>
    <row r="1090" spans="1:4" x14ac:dyDescent="0.25">
      <c r="A1090" t="s">
        <v>121</v>
      </c>
      <c r="B1090" t="s">
        <v>139</v>
      </c>
      <c r="C1090" s="1">
        <v>44302</v>
      </c>
      <c r="D1090" s="4">
        <v>17413.5</v>
      </c>
    </row>
    <row r="1091" spans="1:4" x14ac:dyDescent="0.25">
      <c r="A1091" t="s">
        <v>143</v>
      </c>
      <c r="B1091" t="s">
        <v>73</v>
      </c>
      <c r="C1091" s="1">
        <v>44302</v>
      </c>
      <c r="D1091" s="4">
        <v>7600</v>
      </c>
    </row>
    <row r="1092" spans="1:4" x14ac:dyDescent="0.25">
      <c r="A1092" t="s">
        <v>151</v>
      </c>
      <c r="B1092" t="s">
        <v>139</v>
      </c>
      <c r="C1092" s="1">
        <v>44302</v>
      </c>
      <c r="D1092" s="4">
        <v>27000</v>
      </c>
    </row>
    <row r="1093" spans="1:4" x14ac:dyDescent="0.25">
      <c r="A1093" t="s">
        <v>71</v>
      </c>
      <c r="B1093" t="s">
        <v>67</v>
      </c>
      <c r="C1093" s="1">
        <v>44302</v>
      </c>
      <c r="D1093" s="4">
        <v>7776</v>
      </c>
    </row>
    <row r="1094" spans="1:4" x14ac:dyDescent="0.25">
      <c r="A1094" t="s">
        <v>82</v>
      </c>
      <c r="B1094" t="s">
        <v>67</v>
      </c>
      <c r="C1094" s="1">
        <v>44302</v>
      </c>
      <c r="D1094" s="4">
        <v>0</v>
      </c>
    </row>
    <row r="1095" spans="1:4" x14ac:dyDescent="0.25">
      <c r="A1095" t="s">
        <v>86</v>
      </c>
      <c r="B1095" t="s">
        <v>67</v>
      </c>
      <c r="C1095" s="1">
        <v>44303</v>
      </c>
      <c r="D1095" s="4">
        <v>1560</v>
      </c>
    </row>
    <row r="1096" spans="1:4" x14ac:dyDescent="0.25">
      <c r="A1096" t="s">
        <v>103</v>
      </c>
      <c r="B1096" t="s">
        <v>67</v>
      </c>
      <c r="C1096" s="1">
        <v>44303</v>
      </c>
      <c r="D1096" s="4">
        <v>2410</v>
      </c>
    </row>
    <row r="1097" spans="1:4" x14ac:dyDescent="0.25">
      <c r="A1097" t="s">
        <v>94</v>
      </c>
      <c r="B1097" t="s">
        <v>67</v>
      </c>
      <c r="C1097" s="1">
        <v>44303</v>
      </c>
      <c r="D1097" s="4">
        <v>30569.88</v>
      </c>
    </row>
    <row r="1098" spans="1:4" x14ac:dyDescent="0.25">
      <c r="A1098" t="s">
        <v>143</v>
      </c>
      <c r="B1098" t="s">
        <v>73</v>
      </c>
      <c r="C1098" s="1">
        <v>44303</v>
      </c>
      <c r="D1098" s="4">
        <v>273118</v>
      </c>
    </row>
    <row r="1099" spans="1:4" x14ac:dyDescent="0.25">
      <c r="A1099" t="s">
        <v>99</v>
      </c>
      <c r="B1099" t="s">
        <v>73</v>
      </c>
      <c r="C1099" s="1">
        <v>44303</v>
      </c>
      <c r="D1099" s="4">
        <v>29529</v>
      </c>
    </row>
    <row r="1100" spans="1:4" x14ac:dyDescent="0.25">
      <c r="A1100" t="s">
        <v>72</v>
      </c>
      <c r="B1100" t="s">
        <v>73</v>
      </c>
      <c r="C1100" s="1">
        <v>44303</v>
      </c>
      <c r="D1100" s="4">
        <v>15400</v>
      </c>
    </row>
    <row r="1101" spans="1:4" x14ac:dyDescent="0.25">
      <c r="A1101" t="s">
        <v>97</v>
      </c>
      <c r="B1101" t="s">
        <v>67</v>
      </c>
      <c r="C1101" s="1">
        <v>44303</v>
      </c>
      <c r="D1101" s="4">
        <v>27922</v>
      </c>
    </row>
    <row r="1102" spans="1:4" x14ac:dyDescent="0.25">
      <c r="A1102" t="s">
        <v>136</v>
      </c>
      <c r="B1102" t="s">
        <v>73</v>
      </c>
      <c r="C1102" s="1">
        <v>44303</v>
      </c>
      <c r="D1102" s="4">
        <v>12896.4</v>
      </c>
    </row>
    <row r="1103" spans="1:4" x14ac:dyDescent="0.25">
      <c r="A1103" t="s">
        <v>76</v>
      </c>
      <c r="B1103" t="s">
        <v>73</v>
      </c>
      <c r="C1103" s="1">
        <v>44306</v>
      </c>
      <c r="D1103" s="4">
        <v>9338</v>
      </c>
    </row>
    <row r="1104" spans="1:4" x14ac:dyDescent="0.25">
      <c r="A1104" t="s">
        <v>65</v>
      </c>
      <c r="B1104" t="s">
        <v>139</v>
      </c>
      <c r="C1104" s="1">
        <v>44306</v>
      </c>
      <c r="D1104" s="4">
        <v>5935</v>
      </c>
    </row>
    <row r="1105" spans="1:4" x14ac:dyDescent="0.25">
      <c r="A1105" t="s">
        <v>128</v>
      </c>
      <c r="B1105" t="s">
        <v>139</v>
      </c>
      <c r="C1105" s="1">
        <v>44306</v>
      </c>
      <c r="D1105" s="4">
        <v>20637.400000000001</v>
      </c>
    </row>
    <row r="1106" spans="1:4" x14ac:dyDescent="0.25">
      <c r="A1106" t="s">
        <v>151</v>
      </c>
      <c r="B1106" t="s">
        <v>139</v>
      </c>
      <c r="C1106" s="1">
        <v>44306</v>
      </c>
      <c r="D1106" s="4">
        <v>480</v>
      </c>
    </row>
    <row r="1107" spans="1:4" x14ac:dyDescent="0.25">
      <c r="A1107" t="s">
        <v>96</v>
      </c>
      <c r="B1107" t="s">
        <v>73</v>
      </c>
      <c r="C1107" s="1">
        <v>44306</v>
      </c>
      <c r="D1107" s="4">
        <v>30779</v>
      </c>
    </row>
    <row r="1108" spans="1:4" x14ac:dyDescent="0.25">
      <c r="A1108" t="s">
        <v>133</v>
      </c>
      <c r="B1108" t="s">
        <v>67</v>
      </c>
      <c r="C1108" s="1">
        <v>44306</v>
      </c>
      <c r="D1108" s="4">
        <v>27957.8</v>
      </c>
    </row>
    <row r="1109" spans="1:4" x14ac:dyDescent="0.25">
      <c r="A1109" t="s">
        <v>137</v>
      </c>
      <c r="B1109" t="s">
        <v>67</v>
      </c>
      <c r="C1109" s="1">
        <v>44306</v>
      </c>
      <c r="D1109" s="4">
        <v>5215</v>
      </c>
    </row>
    <row r="1110" spans="1:4" x14ac:dyDescent="0.25">
      <c r="A1110" t="s">
        <v>125</v>
      </c>
      <c r="B1110" t="s">
        <v>67</v>
      </c>
      <c r="C1110" s="1">
        <v>44308</v>
      </c>
      <c r="D1110" s="4">
        <v>9295.7999999999993</v>
      </c>
    </row>
    <row r="1111" spans="1:4" x14ac:dyDescent="0.25">
      <c r="A1111" t="s">
        <v>76</v>
      </c>
      <c r="B1111" t="s">
        <v>73</v>
      </c>
      <c r="C1111" s="1">
        <v>44308</v>
      </c>
      <c r="D1111" s="4">
        <v>26600</v>
      </c>
    </row>
    <row r="1112" spans="1:4" x14ac:dyDescent="0.25">
      <c r="A1112" t="s">
        <v>72</v>
      </c>
      <c r="B1112" t="s">
        <v>73</v>
      </c>
      <c r="C1112" s="1">
        <v>44308</v>
      </c>
      <c r="D1112" s="4">
        <v>10800</v>
      </c>
    </row>
    <row r="1113" spans="1:4" x14ac:dyDescent="0.25">
      <c r="A1113" t="s">
        <v>137</v>
      </c>
      <c r="B1113" t="s">
        <v>67</v>
      </c>
      <c r="C1113" s="1">
        <v>44308</v>
      </c>
      <c r="D1113" s="4">
        <v>5690</v>
      </c>
    </row>
    <row r="1114" spans="1:4" x14ac:dyDescent="0.25">
      <c r="A1114" t="s">
        <v>97</v>
      </c>
      <c r="B1114" t="s">
        <v>67</v>
      </c>
      <c r="C1114" s="1">
        <v>44308</v>
      </c>
      <c r="D1114" s="4">
        <v>22205.4</v>
      </c>
    </row>
    <row r="1115" spans="1:4" x14ac:dyDescent="0.25">
      <c r="A1115" t="s">
        <v>66</v>
      </c>
      <c r="B1115" t="s">
        <v>67</v>
      </c>
      <c r="C1115" s="1">
        <v>44308</v>
      </c>
      <c r="D1115" s="4">
        <v>25031</v>
      </c>
    </row>
    <row r="1116" spans="1:4" x14ac:dyDescent="0.25">
      <c r="A1116" t="s">
        <v>90</v>
      </c>
      <c r="B1116" t="s">
        <v>67</v>
      </c>
      <c r="C1116" s="1">
        <v>44308</v>
      </c>
      <c r="D1116" s="4">
        <v>1232</v>
      </c>
    </row>
    <row r="1117" spans="1:4" x14ac:dyDescent="0.25">
      <c r="A1117" t="s">
        <v>121</v>
      </c>
      <c r="B1117" t="s">
        <v>139</v>
      </c>
      <c r="C1117" s="1">
        <v>44309</v>
      </c>
      <c r="D1117" s="4">
        <v>11950</v>
      </c>
    </row>
    <row r="1118" spans="1:4" x14ac:dyDescent="0.25">
      <c r="A1118" t="s">
        <v>105</v>
      </c>
      <c r="B1118" t="s">
        <v>73</v>
      </c>
      <c r="C1118" s="1">
        <v>44309</v>
      </c>
      <c r="D1118" s="4">
        <v>40690</v>
      </c>
    </row>
    <row r="1119" spans="1:4" x14ac:dyDescent="0.25">
      <c r="A1119" t="s">
        <v>92</v>
      </c>
      <c r="B1119" t="s">
        <v>67</v>
      </c>
      <c r="C1119" s="1">
        <v>44310</v>
      </c>
      <c r="D1119" s="4">
        <v>12579</v>
      </c>
    </row>
    <row r="1120" spans="1:4" x14ac:dyDescent="0.25">
      <c r="A1120" t="s">
        <v>141</v>
      </c>
      <c r="B1120" t="s">
        <v>67</v>
      </c>
      <c r="C1120" s="1">
        <v>44310</v>
      </c>
      <c r="D1120" s="4">
        <v>34200</v>
      </c>
    </row>
    <row r="1121" spans="1:4" x14ac:dyDescent="0.25">
      <c r="A1121" t="s">
        <v>140</v>
      </c>
      <c r="B1121" t="s">
        <v>67</v>
      </c>
      <c r="C1121" s="1">
        <v>44310</v>
      </c>
      <c r="D1121" s="4">
        <v>10702.7</v>
      </c>
    </row>
    <row r="1122" spans="1:4" x14ac:dyDescent="0.25">
      <c r="A1122" t="s">
        <v>121</v>
      </c>
      <c r="B1122" t="s">
        <v>139</v>
      </c>
      <c r="C1122" s="1">
        <v>44310</v>
      </c>
      <c r="D1122" s="4">
        <v>56540</v>
      </c>
    </row>
    <row r="1123" spans="1:4" x14ac:dyDescent="0.25">
      <c r="A1123" t="s">
        <v>89</v>
      </c>
      <c r="B1123" t="s">
        <v>67</v>
      </c>
      <c r="C1123" s="1">
        <v>44310</v>
      </c>
      <c r="D1123" s="4">
        <v>24287.5</v>
      </c>
    </row>
    <row r="1124" spans="1:4" x14ac:dyDescent="0.25">
      <c r="A1124" t="s">
        <v>110</v>
      </c>
      <c r="B1124" t="s">
        <v>139</v>
      </c>
      <c r="C1124" s="1">
        <v>44310</v>
      </c>
      <c r="D1124" s="4">
        <v>2560</v>
      </c>
    </row>
    <row r="1125" spans="1:4" x14ac:dyDescent="0.25">
      <c r="A1125" t="s">
        <v>146</v>
      </c>
      <c r="B1125" t="s">
        <v>67</v>
      </c>
      <c r="C1125" s="1">
        <v>44310</v>
      </c>
      <c r="D1125" s="4">
        <v>25200</v>
      </c>
    </row>
    <row r="1126" spans="1:4" x14ac:dyDescent="0.25">
      <c r="A1126" t="s">
        <v>91</v>
      </c>
      <c r="B1126" t="s">
        <v>139</v>
      </c>
      <c r="C1126" s="1">
        <v>44310</v>
      </c>
      <c r="D1126" s="4">
        <v>23000</v>
      </c>
    </row>
    <row r="1127" spans="1:4" x14ac:dyDescent="0.25">
      <c r="A1127" t="s">
        <v>66</v>
      </c>
      <c r="B1127" t="s">
        <v>67</v>
      </c>
      <c r="C1127" s="1">
        <v>44310</v>
      </c>
      <c r="D1127" s="4">
        <v>231626.8</v>
      </c>
    </row>
    <row r="1128" spans="1:4" x14ac:dyDescent="0.25">
      <c r="A1128" t="s">
        <v>90</v>
      </c>
      <c r="B1128" t="s">
        <v>67</v>
      </c>
      <c r="C1128" s="1">
        <v>44310</v>
      </c>
      <c r="D1128" s="4">
        <v>21181</v>
      </c>
    </row>
    <row r="1129" spans="1:4" x14ac:dyDescent="0.25">
      <c r="A1129" t="s">
        <v>86</v>
      </c>
      <c r="B1129" t="s">
        <v>67</v>
      </c>
      <c r="C1129" s="1">
        <v>44312</v>
      </c>
      <c r="D1129" s="4">
        <v>6760</v>
      </c>
    </row>
    <row r="1130" spans="1:4" x14ac:dyDescent="0.25">
      <c r="A1130" t="s">
        <v>146</v>
      </c>
      <c r="B1130" t="s">
        <v>67</v>
      </c>
      <c r="C1130" s="1">
        <v>44312</v>
      </c>
      <c r="D1130" s="4">
        <v>55018.8</v>
      </c>
    </row>
    <row r="1131" spans="1:4" x14ac:dyDescent="0.25">
      <c r="A1131" t="s">
        <v>116</v>
      </c>
      <c r="B1131" t="s">
        <v>67</v>
      </c>
      <c r="C1131" s="1">
        <v>44313</v>
      </c>
      <c r="D1131" s="4">
        <v>28792</v>
      </c>
    </row>
    <row r="1132" spans="1:4" x14ac:dyDescent="0.25">
      <c r="A1132" t="s">
        <v>106</v>
      </c>
      <c r="B1132" t="s">
        <v>67</v>
      </c>
      <c r="C1132" s="1">
        <v>44313</v>
      </c>
      <c r="D1132" s="4">
        <v>18028</v>
      </c>
    </row>
    <row r="1133" spans="1:4" x14ac:dyDescent="0.25">
      <c r="A1133" t="s">
        <v>76</v>
      </c>
      <c r="B1133" t="s">
        <v>73</v>
      </c>
      <c r="C1133" s="1">
        <v>44313</v>
      </c>
      <c r="D1133" s="4">
        <v>109132.29</v>
      </c>
    </row>
    <row r="1134" spans="1:4" x14ac:dyDescent="0.25">
      <c r="A1134" t="s">
        <v>152</v>
      </c>
      <c r="B1134" t="s">
        <v>73</v>
      </c>
      <c r="C1134" s="1">
        <v>44313</v>
      </c>
      <c r="D1134" s="4">
        <v>138900</v>
      </c>
    </row>
    <row r="1135" spans="1:4" x14ac:dyDescent="0.25">
      <c r="A1135" t="s">
        <v>81</v>
      </c>
      <c r="B1135" t="s">
        <v>67</v>
      </c>
      <c r="C1135" s="1">
        <v>44313</v>
      </c>
      <c r="D1135" s="4">
        <v>2250</v>
      </c>
    </row>
    <row r="1136" spans="1:4" x14ac:dyDescent="0.25">
      <c r="A1136" t="s">
        <v>71</v>
      </c>
      <c r="B1136" t="s">
        <v>67</v>
      </c>
      <c r="C1136" s="1">
        <v>44313</v>
      </c>
      <c r="D1136" s="4">
        <v>10320</v>
      </c>
    </row>
    <row r="1137" spans="1:4" x14ac:dyDescent="0.25">
      <c r="A1137" t="s">
        <v>82</v>
      </c>
      <c r="B1137" t="s">
        <v>67</v>
      </c>
      <c r="C1137" s="1">
        <v>44313</v>
      </c>
      <c r="D1137" s="4">
        <v>1764</v>
      </c>
    </row>
    <row r="1138" spans="1:4" x14ac:dyDescent="0.25">
      <c r="A1138" t="s">
        <v>113</v>
      </c>
      <c r="B1138" t="s">
        <v>67</v>
      </c>
      <c r="C1138" s="1">
        <v>44313</v>
      </c>
      <c r="D1138" s="4">
        <v>57953.8</v>
      </c>
    </row>
    <row r="1139" spans="1:4" x14ac:dyDescent="0.25">
      <c r="A1139" t="s">
        <v>105</v>
      </c>
      <c r="B1139" t="s">
        <v>73</v>
      </c>
      <c r="C1139" s="1">
        <v>44313</v>
      </c>
      <c r="D1139" s="4">
        <v>40894</v>
      </c>
    </row>
    <row r="1140" spans="1:4" x14ac:dyDescent="0.25">
      <c r="A1140" t="s">
        <v>137</v>
      </c>
      <c r="B1140" t="s">
        <v>67</v>
      </c>
      <c r="C1140" s="1">
        <v>44313</v>
      </c>
      <c r="D1140" s="4">
        <v>4600</v>
      </c>
    </row>
    <row r="1141" spans="1:4" x14ac:dyDescent="0.25">
      <c r="A1141" t="s">
        <v>69</v>
      </c>
      <c r="B1141" t="s">
        <v>67</v>
      </c>
      <c r="C1141" s="1">
        <v>44313</v>
      </c>
      <c r="D1141" s="4">
        <v>24117.599999999999</v>
      </c>
    </row>
    <row r="1142" spans="1:4" x14ac:dyDescent="0.25">
      <c r="A1142" t="s">
        <v>101</v>
      </c>
      <c r="B1142" t="s">
        <v>67</v>
      </c>
      <c r="C1142" s="1">
        <v>44313</v>
      </c>
      <c r="D1142" s="4">
        <v>28767</v>
      </c>
    </row>
    <row r="1143" spans="1:4" x14ac:dyDescent="0.25">
      <c r="A1143" t="s">
        <v>111</v>
      </c>
      <c r="B1143" t="s">
        <v>67</v>
      </c>
      <c r="C1143" s="1">
        <v>44314</v>
      </c>
      <c r="D1143" s="4">
        <v>28192</v>
      </c>
    </row>
    <row r="1144" spans="1:4" x14ac:dyDescent="0.25">
      <c r="A1144" t="s">
        <v>63</v>
      </c>
      <c r="B1144" t="s">
        <v>139</v>
      </c>
      <c r="C1144" s="1">
        <v>44314</v>
      </c>
      <c r="D1144" s="4">
        <v>33000</v>
      </c>
    </row>
    <row r="1145" spans="1:4" x14ac:dyDescent="0.25">
      <c r="A1145" t="s">
        <v>87</v>
      </c>
      <c r="B1145" t="s">
        <v>67</v>
      </c>
      <c r="C1145" s="1">
        <v>44314</v>
      </c>
      <c r="D1145" s="4">
        <v>31803</v>
      </c>
    </row>
    <row r="1146" spans="1:4" x14ac:dyDescent="0.25">
      <c r="A1146" t="s">
        <v>132</v>
      </c>
      <c r="B1146" t="s">
        <v>73</v>
      </c>
      <c r="C1146" s="1">
        <v>44314</v>
      </c>
      <c r="D1146" s="4">
        <v>11712.4</v>
      </c>
    </row>
    <row r="1147" spans="1:4" x14ac:dyDescent="0.25">
      <c r="A1147" t="s">
        <v>65</v>
      </c>
      <c r="B1147" t="s">
        <v>139</v>
      </c>
      <c r="C1147" s="1">
        <v>44314</v>
      </c>
      <c r="D1147" s="4">
        <v>7113</v>
      </c>
    </row>
    <row r="1148" spans="1:4" x14ac:dyDescent="0.25">
      <c r="A1148" t="s">
        <v>78</v>
      </c>
      <c r="B1148" t="s">
        <v>139</v>
      </c>
      <c r="C1148" s="1">
        <v>44314</v>
      </c>
      <c r="D1148" s="4">
        <v>11075</v>
      </c>
    </row>
    <row r="1149" spans="1:4" x14ac:dyDescent="0.25">
      <c r="A1149" t="s">
        <v>115</v>
      </c>
      <c r="B1149" t="s">
        <v>139</v>
      </c>
      <c r="C1149" s="1">
        <v>44314</v>
      </c>
      <c r="D1149" s="4">
        <v>21645</v>
      </c>
    </row>
    <row r="1150" spans="1:4" x14ac:dyDescent="0.25">
      <c r="A1150" t="s">
        <v>81</v>
      </c>
      <c r="B1150" t="s">
        <v>67</v>
      </c>
      <c r="C1150" s="1">
        <v>44314</v>
      </c>
      <c r="D1150" s="4">
        <v>114510</v>
      </c>
    </row>
    <row r="1151" spans="1:4" x14ac:dyDescent="0.25">
      <c r="A1151" t="s">
        <v>71</v>
      </c>
      <c r="B1151" t="s">
        <v>67</v>
      </c>
      <c r="C1151" s="1">
        <v>44314</v>
      </c>
      <c r="D1151" s="4">
        <v>6500</v>
      </c>
    </row>
    <row r="1152" spans="1:4" x14ac:dyDescent="0.25">
      <c r="A1152" t="s">
        <v>66</v>
      </c>
      <c r="B1152" t="s">
        <v>67</v>
      </c>
      <c r="C1152" s="1">
        <v>44314</v>
      </c>
      <c r="D1152" s="4">
        <v>208441.5</v>
      </c>
    </row>
    <row r="1153" spans="1:4" x14ac:dyDescent="0.25">
      <c r="A1153" t="s">
        <v>69</v>
      </c>
      <c r="B1153" t="s">
        <v>67</v>
      </c>
      <c r="C1153" s="1">
        <v>44314</v>
      </c>
      <c r="D1153" s="4">
        <v>132094.5</v>
      </c>
    </row>
    <row r="1154" spans="1:4" x14ac:dyDescent="0.25">
      <c r="A1154" t="s">
        <v>106</v>
      </c>
      <c r="B1154" t="s">
        <v>67</v>
      </c>
      <c r="C1154" s="1">
        <v>44315</v>
      </c>
      <c r="D1154" s="4">
        <v>12194</v>
      </c>
    </row>
    <row r="1155" spans="1:4" x14ac:dyDescent="0.25">
      <c r="A1155" t="s">
        <v>61</v>
      </c>
      <c r="B1155" t="s">
        <v>139</v>
      </c>
      <c r="C1155" s="1">
        <v>44315</v>
      </c>
      <c r="D1155" s="4">
        <v>31972</v>
      </c>
    </row>
    <row r="1156" spans="1:4" x14ac:dyDescent="0.25">
      <c r="A1156" t="s">
        <v>125</v>
      </c>
      <c r="B1156" t="s">
        <v>67</v>
      </c>
      <c r="C1156" s="1">
        <v>44315</v>
      </c>
      <c r="D1156" s="4">
        <v>21743</v>
      </c>
    </row>
    <row r="1157" spans="1:4" x14ac:dyDescent="0.25">
      <c r="A1157" t="s">
        <v>129</v>
      </c>
      <c r="B1157" t="s">
        <v>67</v>
      </c>
      <c r="C1157" s="1">
        <v>44315</v>
      </c>
      <c r="D1157" s="4">
        <v>25200</v>
      </c>
    </row>
    <row r="1158" spans="1:4" x14ac:dyDescent="0.25">
      <c r="A1158" t="s">
        <v>140</v>
      </c>
      <c r="B1158" t="s">
        <v>67</v>
      </c>
      <c r="C1158" s="1">
        <v>44315</v>
      </c>
      <c r="D1158" s="4">
        <v>8864.7999999999993</v>
      </c>
    </row>
    <row r="1159" spans="1:4" x14ac:dyDescent="0.25">
      <c r="A1159" t="s">
        <v>89</v>
      </c>
      <c r="B1159" t="s">
        <v>67</v>
      </c>
      <c r="C1159" s="1">
        <v>44315</v>
      </c>
      <c r="D1159" s="4">
        <v>24996</v>
      </c>
    </row>
    <row r="1160" spans="1:4" x14ac:dyDescent="0.25">
      <c r="A1160" t="s">
        <v>78</v>
      </c>
      <c r="B1160" t="s">
        <v>139</v>
      </c>
      <c r="C1160" s="1">
        <v>44315</v>
      </c>
      <c r="D1160" s="4">
        <v>800</v>
      </c>
    </row>
    <row r="1161" spans="1:4" x14ac:dyDescent="0.25">
      <c r="A1161" t="s">
        <v>91</v>
      </c>
      <c r="B1161" t="s">
        <v>139</v>
      </c>
      <c r="C1161" s="1">
        <v>44315</v>
      </c>
      <c r="D1161" s="4">
        <v>30000</v>
      </c>
    </row>
    <row r="1162" spans="1:4" x14ac:dyDescent="0.25">
      <c r="A1162" t="s">
        <v>66</v>
      </c>
      <c r="B1162" t="s">
        <v>67</v>
      </c>
      <c r="C1162" s="1">
        <v>44315</v>
      </c>
      <c r="D1162" s="4">
        <v>25031</v>
      </c>
    </row>
    <row r="1163" spans="1:4" x14ac:dyDescent="0.25">
      <c r="A1163" t="s">
        <v>90</v>
      </c>
      <c r="B1163" t="s">
        <v>67</v>
      </c>
      <c r="C1163" s="1">
        <v>44315</v>
      </c>
      <c r="D1163" s="4">
        <v>2351</v>
      </c>
    </row>
    <row r="1164" spans="1:4" x14ac:dyDescent="0.25">
      <c r="A1164" t="s">
        <v>111</v>
      </c>
      <c r="B1164" t="s">
        <v>67</v>
      </c>
      <c r="C1164" s="1">
        <v>44316</v>
      </c>
      <c r="D1164" s="4"/>
    </row>
    <row r="1165" spans="1:4" x14ac:dyDescent="0.25">
      <c r="A1165" t="s">
        <v>116</v>
      </c>
      <c r="B1165" t="s">
        <v>67</v>
      </c>
      <c r="C1165" s="1">
        <v>44317</v>
      </c>
      <c r="D1165" s="4">
        <v>25271</v>
      </c>
    </row>
    <row r="1166" spans="1:4" x14ac:dyDescent="0.25">
      <c r="A1166" t="s">
        <v>140</v>
      </c>
      <c r="B1166" t="s">
        <v>67</v>
      </c>
      <c r="C1166" s="1">
        <v>44317</v>
      </c>
      <c r="D1166" s="4">
        <v>6664</v>
      </c>
    </row>
    <row r="1167" spans="1:4" x14ac:dyDescent="0.25">
      <c r="A1167" t="s">
        <v>65</v>
      </c>
      <c r="B1167" t="s">
        <v>139</v>
      </c>
      <c r="C1167" s="1">
        <v>44317</v>
      </c>
      <c r="D1167" s="4">
        <v>1942</v>
      </c>
    </row>
    <row r="1168" spans="1:4" x14ac:dyDescent="0.25">
      <c r="A1168" t="s">
        <v>102</v>
      </c>
      <c r="B1168" t="s">
        <v>139</v>
      </c>
      <c r="C1168" s="1">
        <v>44317</v>
      </c>
      <c r="D1168" s="4">
        <v>6603</v>
      </c>
    </row>
    <row r="1169" spans="1:4" x14ac:dyDescent="0.25">
      <c r="A1169" t="s">
        <v>72</v>
      </c>
      <c r="B1169" t="s">
        <v>73</v>
      </c>
      <c r="C1169" s="1">
        <v>44317</v>
      </c>
      <c r="D1169" s="4">
        <v>54000</v>
      </c>
    </row>
    <row r="1170" spans="1:4" x14ac:dyDescent="0.25">
      <c r="A1170" t="s">
        <v>74</v>
      </c>
      <c r="B1170" t="s">
        <v>139</v>
      </c>
      <c r="C1170" s="1">
        <v>44317</v>
      </c>
      <c r="D1170" s="4">
        <v>29119.1</v>
      </c>
    </row>
    <row r="1171" spans="1:4" x14ac:dyDescent="0.25">
      <c r="A1171" t="s">
        <v>136</v>
      </c>
      <c r="B1171" t="s">
        <v>73</v>
      </c>
      <c r="C1171" s="1">
        <v>44317</v>
      </c>
      <c r="D1171" s="4">
        <v>57219.3</v>
      </c>
    </row>
    <row r="1172" spans="1:4" x14ac:dyDescent="0.25">
      <c r="A1172" t="s">
        <v>90</v>
      </c>
      <c r="B1172" t="s">
        <v>67</v>
      </c>
      <c r="C1172" s="1">
        <v>44317</v>
      </c>
      <c r="D1172" s="4">
        <v>1090</v>
      </c>
    </row>
    <row r="1173" spans="1:4" x14ac:dyDescent="0.25">
      <c r="A1173" t="s">
        <v>89</v>
      </c>
      <c r="B1173" t="s">
        <v>67</v>
      </c>
      <c r="C1173" s="1">
        <v>44319</v>
      </c>
      <c r="D1173" s="4">
        <v>0</v>
      </c>
    </row>
    <row r="1174" spans="1:4" x14ac:dyDescent="0.25">
      <c r="A1174" t="s">
        <v>61</v>
      </c>
      <c r="B1174" t="s">
        <v>139</v>
      </c>
      <c r="C1174" s="1">
        <v>44320</v>
      </c>
      <c r="D1174" s="4">
        <v>4817</v>
      </c>
    </row>
    <row r="1175" spans="1:4" x14ac:dyDescent="0.25">
      <c r="A1175" t="s">
        <v>86</v>
      </c>
      <c r="B1175" t="s">
        <v>67</v>
      </c>
      <c r="C1175" s="1">
        <v>44320</v>
      </c>
      <c r="D1175" s="4">
        <v>55512</v>
      </c>
    </row>
    <row r="1176" spans="1:4" x14ac:dyDescent="0.25">
      <c r="A1176" t="s">
        <v>129</v>
      </c>
      <c r="B1176" t="s">
        <v>67</v>
      </c>
      <c r="C1176" s="1">
        <v>44320</v>
      </c>
      <c r="D1176" s="4">
        <v>72232.649999999994</v>
      </c>
    </row>
    <row r="1177" spans="1:4" x14ac:dyDescent="0.25">
      <c r="A1177" t="s">
        <v>121</v>
      </c>
      <c r="B1177" t="s">
        <v>139</v>
      </c>
      <c r="C1177" s="1">
        <v>44320</v>
      </c>
      <c r="D1177" s="4">
        <v>17840</v>
      </c>
    </row>
    <row r="1178" spans="1:4" x14ac:dyDescent="0.25">
      <c r="A1178" t="s">
        <v>128</v>
      </c>
      <c r="B1178" t="s">
        <v>139</v>
      </c>
      <c r="C1178" s="1">
        <v>44320</v>
      </c>
      <c r="D1178" s="4">
        <v>4199.3999999999996</v>
      </c>
    </row>
    <row r="1179" spans="1:4" x14ac:dyDescent="0.25">
      <c r="A1179" t="s">
        <v>80</v>
      </c>
      <c r="B1179" t="s">
        <v>139</v>
      </c>
      <c r="C1179" s="1">
        <v>44320</v>
      </c>
      <c r="D1179" s="4">
        <v>55366</v>
      </c>
    </row>
    <row r="1180" spans="1:4" x14ac:dyDescent="0.25">
      <c r="A1180" t="s">
        <v>146</v>
      </c>
      <c r="B1180" t="s">
        <v>67</v>
      </c>
      <c r="C1180" s="1">
        <v>44320</v>
      </c>
      <c r="D1180" s="4">
        <v>79996</v>
      </c>
    </row>
    <row r="1181" spans="1:4" x14ac:dyDescent="0.25">
      <c r="A1181" t="s">
        <v>71</v>
      </c>
      <c r="B1181" t="s">
        <v>67</v>
      </c>
      <c r="C1181" s="1">
        <v>44320</v>
      </c>
      <c r="D1181" s="4">
        <v>64872</v>
      </c>
    </row>
    <row r="1182" spans="1:4" x14ac:dyDescent="0.25">
      <c r="A1182" t="s">
        <v>82</v>
      </c>
      <c r="B1182" t="s">
        <v>67</v>
      </c>
      <c r="C1182" s="1">
        <v>44320</v>
      </c>
      <c r="D1182" s="4">
        <v>14808</v>
      </c>
    </row>
    <row r="1183" spans="1:4" x14ac:dyDescent="0.25">
      <c r="A1183" t="s">
        <v>75</v>
      </c>
      <c r="B1183" t="s">
        <v>67</v>
      </c>
      <c r="C1183" s="1">
        <v>44320</v>
      </c>
      <c r="D1183" s="4">
        <v>83750</v>
      </c>
    </row>
    <row r="1184" spans="1:4" x14ac:dyDescent="0.25">
      <c r="A1184" t="s">
        <v>85</v>
      </c>
      <c r="B1184" t="s">
        <v>139</v>
      </c>
      <c r="C1184" s="1">
        <v>44321</v>
      </c>
      <c r="D1184" s="4">
        <v>21604.799999999999</v>
      </c>
    </row>
    <row r="1185" spans="1:4" x14ac:dyDescent="0.25">
      <c r="A1185" t="s">
        <v>65</v>
      </c>
      <c r="B1185" t="s">
        <v>139</v>
      </c>
      <c r="C1185" s="1">
        <v>44321</v>
      </c>
      <c r="D1185" s="4">
        <v>2590.4</v>
      </c>
    </row>
    <row r="1186" spans="1:4" x14ac:dyDescent="0.25">
      <c r="A1186" t="s">
        <v>128</v>
      </c>
      <c r="B1186" t="s">
        <v>139</v>
      </c>
      <c r="C1186" s="1">
        <v>44321</v>
      </c>
      <c r="D1186" s="4">
        <v>1378</v>
      </c>
    </row>
    <row r="1187" spans="1:4" x14ac:dyDescent="0.25">
      <c r="A1187" t="s">
        <v>146</v>
      </c>
      <c r="B1187" t="s">
        <v>67</v>
      </c>
      <c r="C1187" s="1">
        <v>44321</v>
      </c>
      <c r="D1187" s="4">
        <v>45220</v>
      </c>
    </row>
    <row r="1188" spans="1:4" x14ac:dyDescent="0.25">
      <c r="A1188" t="s">
        <v>71</v>
      </c>
      <c r="B1188" t="s">
        <v>67</v>
      </c>
      <c r="C1188" s="1">
        <v>44321</v>
      </c>
      <c r="D1188" s="4">
        <v>19316</v>
      </c>
    </row>
    <row r="1189" spans="1:4" x14ac:dyDescent="0.25">
      <c r="A1189" t="s">
        <v>113</v>
      </c>
      <c r="B1189" t="s">
        <v>67</v>
      </c>
      <c r="C1189" s="1">
        <v>44321</v>
      </c>
      <c r="D1189" s="4">
        <v>52500</v>
      </c>
    </row>
    <row r="1190" spans="1:4" x14ac:dyDescent="0.25">
      <c r="A1190" t="s">
        <v>69</v>
      </c>
      <c r="B1190" t="s">
        <v>67</v>
      </c>
      <c r="C1190" s="1">
        <v>44321</v>
      </c>
      <c r="D1190" s="4">
        <v>25200</v>
      </c>
    </row>
    <row r="1191" spans="1:4" x14ac:dyDescent="0.25">
      <c r="A1191" t="s">
        <v>98</v>
      </c>
      <c r="B1191" t="s">
        <v>73</v>
      </c>
      <c r="C1191" s="1">
        <v>44322</v>
      </c>
      <c r="D1191" s="4">
        <v>166400</v>
      </c>
    </row>
    <row r="1192" spans="1:4" x14ac:dyDescent="0.25">
      <c r="A1192" t="s">
        <v>145</v>
      </c>
      <c r="B1192" t="s">
        <v>67</v>
      </c>
      <c r="C1192" s="1">
        <v>44322</v>
      </c>
      <c r="D1192" s="4">
        <v>25000</v>
      </c>
    </row>
    <row r="1193" spans="1:4" x14ac:dyDescent="0.25">
      <c r="A1193" t="s">
        <v>146</v>
      </c>
      <c r="B1193" t="s">
        <v>67</v>
      </c>
      <c r="C1193" s="1">
        <v>44322</v>
      </c>
      <c r="D1193" s="4">
        <v>2237.71</v>
      </c>
    </row>
    <row r="1194" spans="1:4" x14ac:dyDescent="0.25">
      <c r="A1194" t="s">
        <v>71</v>
      </c>
      <c r="B1194" t="s">
        <v>67</v>
      </c>
      <c r="C1194" s="1">
        <v>44322</v>
      </c>
      <c r="D1194" s="4">
        <v>1940</v>
      </c>
    </row>
    <row r="1195" spans="1:4" x14ac:dyDescent="0.25">
      <c r="A1195" t="s">
        <v>133</v>
      </c>
      <c r="B1195" t="s">
        <v>67</v>
      </c>
      <c r="C1195" s="1">
        <v>44322</v>
      </c>
      <c r="D1195" s="4">
        <v>29850.799999999999</v>
      </c>
    </row>
    <row r="1196" spans="1:4" x14ac:dyDescent="0.25">
      <c r="A1196" t="s">
        <v>99</v>
      </c>
      <c r="B1196" t="s">
        <v>73</v>
      </c>
      <c r="C1196" s="1">
        <v>44322</v>
      </c>
      <c r="D1196" s="4">
        <v>42042.2</v>
      </c>
    </row>
    <row r="1197" spans="1:4" x14ac:dyDescent="0.25">
      <c r="A1197" t="s">
        <v>72</v>
      </c>
      <c r="B1197" t="s">
        <v>73</v>
      </c>
      <c r="C1197" s="1">
        <v>44322</v>
      </c>
      <c r="D1197" s="4">
        <v>40700</v>
      </c>
    </row>
    <row r="1198" spans="1:4" x14ac:dyDescent="0.25">
      <c r="A1198" t="s">
        <v>69</v>
      </c>
      <c r="B1198" t="s">
        <v>67</v>
      </c>
      <c r="C1198" s="1">
        <v>44322</v>
      </c>
      <c r="D1198" s="4">
        <v>3012.12</v>
      </c>
    </row>
    <row r="1199" spans="1:4" x14ac:dyDescent="0.25">
      <c r="A1199" t="s">
        <v>114</v>
      </c>
      <c r="B1199" t="s">
        <v>67</v>
      </c>
      <c r="C1199" s="1">
        <v>44322</v>
      </c>
      <c r="D1199" s="4">
        <v>17167</v>
      </c>
    </row>
    <row r="1200" spans="1:4" x14ac:dyDescent="0.25">
      <c r="A1200" t="s">
        <v>86</v>
      </c>
      <c r="B1200" t="s">
        <v>67</v>
      </c>
      <c r="C1200" s="1">
        <v>44323</v>
      </c>
      <c r="D1200" s="4">
        <v>1300</v>
      </c>
    </row>
    <row r="1201" spans="1:4" x14ac:dyDescent="0.25">
      <c r="A1201" t="s">
        <v>93</v>
      </c>
      <c r="B1201" t="s">
        <v>73</v>
      </c>
      <c r="C1201" s="1">
        <v>44323</v>
      </c>
      <c r="D1201" s="4">
        <v>1087847</v>
      </c>
    </row>
    <row r="1202" spans="1:4" x14ac:dyDescent="0.25">
      <c r="A1202" t="s">
        <v>94</v>
      </c>
      <c r="B1202" t="s">
        <v>67</v>
      </c>
      <c r="C1202" s="1">
        <v>44323</v>
      </c>
      <c r="D1202" s="4">
        <v>70000</v>
      </c>
    </row>
    <row r="1203" spans="1:4" x14ac:dyDescent="0.25">
      <c r="A1203" t="s">
        <v>147</v>
      </c>
      <c r="B1203" t="s">
        <v>148</v>
      </c>
      <c r="C1203" s="1">
        <v>44323</v>
      </c>
      <c r="D1203" s="4">
        <v>4488</v>
      </c>
    </row>
    <row r="1204" spans="1:4" x14ac:dyDescent="0.25">
      <c r="A1204" t="s">
        <v>113</v>
      </c>
      <c r="B1204" t="s">
        <v>67</v>
      </c>
      <c r="C1204" s="1">
        <v>44323</v>
      </c>
      <c r="D1204" s="4">
        <v>17800</v>
      </c>
    </row>
    <row r="1205" spans="1:4" x14ac:dyDescent="0.25">
      <c r="A1205" t="s">
        <v>99</v>
      </c>
      <c r="B1205" t="s">
        <v>73</v>
      </c>
      <c r="C1205" s="1">
        <v>44323</v>
      </c>
      <c r="D1205" s="4">
        <v>10500</v>
      </c>
    </row>
    <row r="1206" spans="1:4" x14ac:dyDescent="0.25">
      <c r="A1206" t="s">
        <v>91</v>
      </c>
      <c r="B1206" t="s">
        <v>139</v>
      </c>
      <c r="C1206" s="1">
        <v>44323</v>
      </c>
      <c r="D1206" s="4">
        <v>5000</v>
      </c>
    </row>
    <row r="1207" spans="1:4" x14ac:dyDescent="0.25">
      <c r="A1207" t="s">
        <v>90</v>
      </c>
      <c r="B1207" t="s">
        <v>67</v>
      </c>
      <c r="C1207" s="1">
        <v>44323</v>
      </c>
      <c r="D1207" s="4">
        <v>300</v>
      </c>
    </row>
    <row r="1208" spans="1:4" x14ac:dyDescent="0.25">
      <c r="A1208" t="s">
        <v>138</v>
      </c>
      <c r="B1208" t="s">
        <v>73</v>
      </c>
      <c r="C1208" s="1">
        <v>44324</v>
      </c>
      <c r="D1208" s="4">
        <v>673600</v>
      </c>
    </row>
    <row r="1209" spans="1:4" x14ac:dyDescent="0.25">
      <c r="A1209" t="s">
        <v>99</v>
      </c>
      <c r="B1209" t="s">
        <v>73</v>
      </c>
      <c r="C1209" s="1">
        <v>44324</v>
      </c>
      <c r="D1209" s="4">
        <v>5250</v>
      </c>
    </row>
    <row r="1210" spans="1:4" x14ac:dyDescent="0.25">
      <c r="A1210" t="s">
        <v>72</v>
      </c>
      <c r="B1210" t="s">
        <v>73</v>
      </c>
      <c r="C1210" s="1">
        <v>44324</v>
      </c>
      <c r="D1210" s="4">
        <v>61600</v>
      </c>
    </row>
    <row r="1211" spans="1:4" x14ac:dyDescent="0.25">
      <c r="A1211" t="s">
        <v>97</v>
      </c>
      <c r="B1211" t="s">
        <v>67</v>
      </c>
      <c r="C1211" s="1">
        <v>44324</v>
      </c>
      <c r="D1211" s="4">
        <v>7326.4</v>
      </c>
    </row>
    <row r="1212" spans="1:4" x14ac:dyDescent="0.25">
      <c r="A1212" t="s">
        <v>66</v>
      </c>
      <c r="B1212" t="s">
        <v>67</v>
      </c>
      <c r="C1212" s="1">
        <v>44324</v>
      </c>
      <c r="D1212" s="4">
        <v>11750</v>
      </c>
    </row>
    <row r="1213" spans="1:4" x14ac:dyDescent="0.25">
      <c r="A1213" t="s">
        <v>98</v>
      </c>
      <c r="B1213" t="s">
        <v>73</v>
      </c>
      <c r="C1213" s="1">
        <v>44326</v>
      </c>
      <c r="D1213" s="4">
        <v>95899</v>
      </c>
    </row>
    <row r="1214" spans="1:4" x14ac:dyDescent="0.25">
      <c r="A1214" t="s">
        <v>78</v>
      </c>
      <c r="B1214" t="s">
        <v>139</v>
      </c>
      <c r="C1214" s="1">
        <v>44326</v>
      </c>
      <c r="D1214" s="4">
        <v>9515.6</v>
      </c>
    </row>
    <row r="1215" spans="1:4" x14ac:dyDescent="0.25">
      <c r="A1215" t="s">
        <v>128</v>
      </c>
      <c r="B1215" t="s">
        <v>139</v>
      </c>
      <c r="C1215" s="1">
        <v>44326</v>
      </c>
      <c r="D1215" s="4">
        <v>8754</v>
      </c>
    </row>
    <row r="1216" spans="1:4" x14ac:dyDescent="0.25">
      <c r="A1216" t="s">
        <v>72</v>
      </c>
      <c r="B1216" t="s">
        <v>73</v>
      </c>
      <c r="C1216" s="1">
        <v>44326</v>
      </c>
      <c r="D1216" s="4">
        <v>16300</v>
      </c>
    </row>
    <row r="1217" spans="1:4" x14ac:dyDescent="0.25">
      <c r="A1217" t="s">
        <v>150</v>
      </c>
      <c r="B1217" t="s">
        <v>67</v>
      </c>
      <c r="C1217" s="1">
        <v>44327</v>
      </c>
      <c r="D1217" s="4">
        <v>8200</v>
      </c>
    </row>
    <row r="1218" spans="1:4" x14ac:dyDescent="0.25">
      <c r="A1218" t="s">
        <v>147</v>
      </c>
      <c r="B1218" t="s">
        <v>148</v>
      </c>
      <c r="C1218" s="1">
        <v>44327</v>
      </c>
      <c r="D1218" s="4">
        <v>60000</v>
      </c>
    </row>
    <row r="1219" spans="1:4" x14ac:dyDescent="0.25">
      <c r="A1219" t="s">
        <v>79</v>
      </c>
      <c r="B1219" t="s">
        <v>139</v>
      </c>
      <c r="C1219" s="1">
        <v>44327</v>
      </c>
      <c r="D1219" s="4">
        <v>10549.5</v>
      </c>
    </row>
    <row r="1220" spans="1:4" x14ac:dyDescent="0.25">
      <c r="A1220" t="s">
        <v>151</v>
      </c>
      <c r="B1220" t="s">
        <v>139</v>
      </c>
      <c r="C1220" s="1">
        <v>44327</v>
      </c>
      <c r="D1220" s="4">
        <v>4513</v>
      </c>
    </row>
    <row r="1221" spans="1:4" x14ac:dyDescent="0.25">
      <c r="A1221" t="s">
        <v>97</v>
      </c>
      <c r="B1221" t="s">
        <v>67</v>
      </c>
      <c r="C1221" s="1">
        <v>44327</v>
      </c>
      <c r="D1221" s="4">
        <v>5040</v>
      </c>
    </row>
    <row r="1222" spans="1:4" x14ac:dyDescent="0.25">
      <c r="A1222" t="s">
        <v>98</v>
      </c>
      <c r="B1222" t="s">
        <v>73</v>
      </c>
      <c r="C1222" s="1">
        <v>44328</v>
      </c>
      <c r="D1222" s="4">
        <v>276440</v>
      </c>
    </row>
    <row r="1223" spans="1:4" x14ac:dyDescent="0.25">
      <c r="A1223" t="s">
        <v>129</v>
      </c>
      <c r="B1223" t="s">
        <v>67</v>
      </c>
      <c r="C1223" s="1">
        <v>44328</v>
      </c>
      <c r="D1223" s="4">
        <v>2000</v>
      </c>
    </row>
    <row r="1224" spans="1:4" x14ac:dyDescent="0.25">
      <c r="A1224" t="s">
        <v>103</v>
      </c>
      <c r="B1224" t="s">
        <v>67</v>
      </c>
      <c r="C1224" s="1">
        <v>44328</v>
      </c>
      <c r="D1224" s="4">
        <v>19054</v>
      </c>
    </row>
    <row r="1225" spans="1:4" x14ac:dyDescent="0.25">
      <c r="A1225" t="s">
        <v>143</v>
      </c>
      <c r="B1225" t="s">
        <v>73</v>
      </c>
      <c r="C1225" s="1">
        <v>44328</v>
      </c>
      <c r="D1225" s="4">
        <v>4930</v>
      </c>
    </row>
    <row r="1226" spans="1:4" x14ac:dyDescent="0.25">
      <c r="A1226" t="s">
        <v>89</v>
      </c>
      <c r="B1226" t="s">
        <v>67</v>
      </c>
      <c r="C1226" s="1">
        <v>44328</v>
      </c>
      <c r="D1226" s="4">
        <v>24987</v>
      </c>
    </row>
    <row r="1227" spans="1:4" x14ac:dyDescent="0.25">
      <c r="A1227" t="s">
        <v>144</v>
      </c>
      <c r="B1227" t="s">
        <v>139</v>
      </c>
      <c r="C1227" s="1">
        <v>44328</v>
      </c>
      <c r="D1227" s="4">
        <v>10429</v>
      </c>
    </row>
    <row r="1228" spans="1:4" x14ac:dyDescent="0.25">
      <c r="A1228" t="s">
        <v>82</v>
      </c>
      <c r="B1228" t="s">
        <v>67</v>
      </c>
      <c r="C1228" s="1">
        <v>44328</v>
      </c>
      <c r="D1228" s="4">
        <v>3000</v>
      </c>
    </row>
    <row r="1229" spans="1:4" x14ac:dyDescent="0.25">
      <c r="A1229" t="s">
        <v>99</v>
      </c>
      <c r="B1229" t="s">
        <v>73</v>
      </c>
      <c r="C1229" s="1">
        <v>44328</v>
      </c>
      <c r="D1229" s="4">
        <v>1560</v>
      </c>
    </row>
    <row r="1230" spans="1:4" x14ac:dyDescent="0.25">
      <c r="A1230" t="s">
        <v>137</v>
      </c>
      <c r="B1230" t="s">
        <v>67</v>
      </c>
      <c r="C1230" s="1">
        <v>44328</v>
      </c>
      <c r="D1230" s="4">
        <v>2520</v>
      </c>
    </row>
    <row r="1231" spans="1:4" x14ac:dyDescent="0.25">
      <c r="A1231" t="s">
        <v>66</v>
      </c>
      <c r="B1231" t="s">
        <v>67</v>
      </c>
      <c r="C1231" s="1">
        <v>44328</v>
      </c>
      <c r="D1231" s="4">
        <v>70284</v>
      </c>
    </row>
    <row r="1232" spans="1:4" x14ac:dyDescent="0.25">
      <c r="A1232" t="s">
        <v>92</v>
      </c>
      <c r="B1232" t="s">
        <v>67</v>
      </c>
      <c r="C1232" s="1">
        <v>44329</v>
      </c>
      <c r="D1232" s="4">
        <v>12259</v>
      </c>
    </row>
    <row r="1233" spans="1:4" x14ac:dyDescent="0.25">
      <c r="A1233" t="s">
        <v>103</v>
      </c>
      <c r="B1233" t="s">
        <v>67</v>
      </c>
      <c r="C1233" s="1">
        <v>44329</v>
      </c>
      <c r="D1233" s="4">
        <v>91000</v>
      </c>
    </row>
    <row r="1234" spans="1:4" x14ac:dyDescent="0.25">
      <c r="A1234" t="s">
        <v>82</v>
      </c>
      <c r="B1234" t="s">
        <v>67</v>
      </c>
      <c r="C1234" s="1">
        <v>44329</v>
      </c>
      <c r="D1234" s="4">
        <v>2392</v>
      </c>
    </row>
    <row r="1235" spans="1:4" x14ac:dyDescent="0.25">
      <c r="A1235" t="s">
        <v>137</v>
      </c>
      <c r="B1235" t="s">
        <v>67</v>
      </c>
      <c r="C1235" s="1">
        <v>44329</v>
      </c>
      <c r="D1235" s="4">
        <v>175</v>
      </c>
    </row>
    <row r="1236" spans="1:4" x14ac:dyDescent="0.25">
      <c r="A1236" t="s">
        <v>66</v>
      </c>
      <c r="B1236" t="s">
        <v>67</v>
      </c>
      <c r="C1236" s="1">
        <v>44329</v>
      </c>
      <c r="D1236" s="4">
        <v>177620</v>
      </c>
    </row>
    <row r="1237" spans="1:4" x14ac:dyDescent="0.25">
      <c r="A1237" t="s">
        <v>136</v>
      </c>
      <c r="B1237" t="s">
        <v>73</v>
      </c>
      <c r="C1237" s="1">
        <v>44329</v>
      </c>
      <c r="D1237" s="4">
        <v>20000</v>
      </c>
    </row>
    <row r="1238" spans="1:4" x14ac:dyDescent="0.25">
      <c r="A1238" t="s">
        <v>86</v>
      </c>
      <c r="B1238" t="s">
        <v>67</v>
      </c>
      <c r="C1238" s="1">
        <v>44330</v>
      </c>
      <c r="D1238" s="4">
        <v>25796.2</v>
      </c>
    </row>
    <row r="1239" spans="1:4" x14ac:dyDescent="0.25">
      <c r="A1239" t="s">
        <v>100</v>
      </c>
      <c r="B1239" t="s">
        <v>67</v>
      </c>
      <c r="C1239" s="1">
        <v>44330</v>
      </c>
      <c r="D1239" s="4">
        <v>51355</v>
      </c>
    </row>
    <row r="1240" spans="1:4" x14ac:dyDescent="0.25">
      <c r="A1240" t="s">
        <v>99</v>
      </c>
      <c r="B1240" t="s">
        <v>73</v>
      </c>
      <c r="C1240" s="1">
        <v>44330</v>
      </c>
      <c r="D1240" s="4">
        <v>10716</v>
      </c>
    </row>
    <row r="1241" spans="1:4" x14ac:dyDescent="0.25">
      <c r="A1241" t="s">
        <v>66</v>
      </c>
      <c r="B1241" t="s">
        <v>67</v>
      </c>
      <c r="C1241" s="1">
        <v>44330</v>
      </c>
      <c r="D1241" s="4">
        <v>2560</v>
      </c>
    </row>
    <row r="1242" spans="1:4" x14ac:dyDescent="0.25">
      <c r="A1242" t="s">
        <v>90</v>
      </c>
      <c r="B1242" t="s">
        <v>67</v>
      </c>
      <c r="C1242" s="1">
        <v>44330</v>
      </c>
      <c r="D1242" s="4">
        <v>2578</v>
      </c>
    </row>
    <row r="1243" spans="1:4" x14ac:dyDescent="0.25">
      <c r="A1243" t="s">
        <v>125</v>
      </c>
      <c r="B1243" t="s">
        <v>67</v>
      </c>
      <c r="C1243" s="1">
        <v>44331</v>
      </c>
      <c r="D1243" s="4">
        <v>35000</v>
      </c>
    </row>
    <row r="1244" spans="1:4" x14ac:dyDescent="0.25">
      <c r="A1244" t="s">
        <v>86</v>
      </c>
      <c r="B1244" t="s">
        <v>67</v>
      </c>
      <c r="C1244" s="1">
        <v>44331</v>
      </c>
      <c r="D1244" s="4">
        <v>5483</v>
      </c>
    </row>
    <row r="1245" spans="1:4" x14ac:dyDescent="0.25">
      <c r="A1245" t="s">
        <v>121</v>
      </c>
      <c r="B1245" t="s">
        <v>139</v>
      </c>
      <c r="C1245" s="1">
        <v>44331</v>
      </c>
      <c r="D1245" s="4">
        <v>25200</v>
      </c>
    </row>
    <row r="1246" spans="1:4" x14ac:dyDescent="0.25">
      <c r="A1246" t="s">
        <v>143</v>
      </c>
      <c r="B1246" t="s">
        <v>73</v>
      </c>
      <c r="C1246" s="1">
        <v>44331</v>
      </c>
      <c r="D1246" s="4">
        <v>67299</v>
      </c>
    </row>
    <row r="1247" spans="1:4" x14ac:dyDescent="0.25">
      <c r="A1247" t="s">
        <v>128</v>
      </c>
      <c r="B1247" t="s">
        <v>139</v>
      </c>
      <c r="C1247" s="1">
        <v>44331</v>
      </c>
      <c r="D1247" s="4">
        <v>1100</v>
      </c>
    </row>
    <row r="1248" spans="1:4" x14ac:dyDescent="0.25">
      <c r="A1248" t="s">
        <v>91</v>
      </c>
      <c r="B1248" t="s">
        <v>139</v>
      </c>
      <c r="C1248" s="1">
        <v>44331</v>
      </c>
      <c r="D1248" s="4">
        <v>26186</v>
      </c>
    </row>
    <row r="1249" spans="1:4" x14ac:dyDescent="0.25">
      <c r="A1249" t="s">
        <v>66</v>
      </c>
      <c r="B1249" t="s">
        <v>67</v>
      </c>
      <c r="C1249" s="1">
        <v>44331</v>
      </c>
      <c r="D1249" s="4">
        <v>5300</v>
      </c>
    </row>
    <row r="1250" spans="1:4" x14ac:dyDescent="0.25">
      <c r="A1250" t="s">
        <v>69</v>
      </c>
      <c r="B1250" t="s">
        <v>67</v>
      </c>
      <c r="C1250" s="1">
        <v>44331</v>
      </c>
      <c r="D1250" s="4">
        <v>56707.7</v>
      </c>
    </row>
    <row r="1251" spans="1:4" x14ac:dyDescent="0.25">
      <c r="A1251" t="s">
        <v>90</v>
      </c>
      <c r="B1251" t="s">
        <v>67</v>
      </c>
      <c r="C1251" s="1">
        <v>44331</v>
      </c>
      <c r="D1251" s="4">
        <v>7400</v>
      </c>
    </row>
    <row r="1252" spans="1:4" x14ac:dyDescent="0.25">
      <c r="A1252" t="s">
        <v>138</v>
      </c>
      <c r="B1252" t="s">
        <v>73</v>
      </c>
      <c r="C1252" s="1">
        <v>44332</v>
      </c>
      <c r="D1252" s="4"/>
    </row>
    <row r="1253" spans="1:4" x14ac:dyDescent="0.25">
      <c r="A1253" t="s">
        <v>133</v>
      </c>
      <c r="B1253" t="s">
        <v>67</v>
      </c>
      <c r="C1253" s="1">
        <v>44333</v>
      </c>
      <c r="D1253" s="4">
        <v>26415</v>
      </c>
    </row>
    <row r="1254" spans="1:4" x14ac:dyDescent="0.25">
      <c r="A1254" t="s">
        <v>72</v>
      </c>
      <c r="B1254" t="s">
        <v>73</v>
      </c>
      <c r="C1254" s="1">
        <v>44333</v>
      </c>
      <c r="D1254" s="4">
        <v>30800</v>
      </c>
    </row>
    <row r="1255" spans="1:4" x14ac:dyDescent="0.25">
      <c r="A1255" t="s">
        <v>105</v>
      </c>
      <c r="B1255" t="s">
        <v>73</v>
      </c>
      <c r="C1255" s="1">
        <v>44333</v>
      </c>
      <c r="D1255" s="4">
        <v>80638</v>
      </c>
    </row>
    <row r="1256" spans="1:4" x14ac:dyDescent="0.25">
      <c r="A1256" t="s">
        <v>61</v>
      </c>
      <c r="B1256" t="s">
        <v>139</v>
      </c>
      <c r="C1256" s="1">
        <v>44334</v>
      </c>
      <c r="D1256" s="4">
        <v>25000</v>
      </c>
    </row>
    <row r="1257" spans="1:4" x14ac:dyDescent="0.25">
      <c r="A1257" t="s">
        <v>64</v>
      </c>
      <c r="B1257" t="s">
        <v>139</v>
      </c>
      <c r="C1257" s="1">
        <v>44334</v>
      </c>
      <c r="D1257" s="4">
        <v>12242</v>
      </c>
    </row>
    <row r="1258" spans="1:4" x14ac:dyDescent="0.25">
      <c r="A1258" t="s">
        <v>86</v>
      </c>
      <c r="B1258" t="s">
        <v>67</v>
      </c>
      <c r="C1258" s="1">
        <v>44334</v>
      </c>
      <c r="D1258" s="4">
        <v>520</v>
      </c>
    </row>
    <row r="1259" spans="1:4" x14ac:dyDescent="0.25">
      <c r="A1259" t="s">
        <v>98</v>
      </c>
      <c r="B1259" t="s">
        <v>73</v>
      </c>
      <c r="C1259" s="1">
        <v>44334</v>
      </c>
      <c r="D1259" s="4">
        <v>279705</v>
      </c>
    </row>
    <row r="1260" spans="1:4" x14ac:dyDescent="0.25">
      <c r="A1260" t="s">
        <v>65</v>
      </c>
      <c r="B1260" t="s">
        <v>139</v>
      </c>
      <c r="C1260" s="1">
        <v>44334</v>
      </c>
      <c r="D1260" s="4">
        <v>4275</v>
      </c>
    </row>
    <row r="1261" spans="1:4" x14ac:dyDescent="0.25">
      <c r="A1261" t="s">
        <v>112</v>
      </c>
      <c r="B1261" t="s">
        <v>139</v>
      </c>
      <c r="C1261" s="1">
        <v>44334</v>
      </c>
      <c r="D1261" s="4">
        <v>2296.92</v>
      </c>
    </row>
    <row r="1262" spans="1:4" x14ac:dyDescent="0.25">
      <c r="A1262" t="s">
        <v>146</v>
      </c>
      <c r="B1262" t="s">
        <v>67</v>
      </c>
      <c r="C1262" s="1">
        <v>44334</v>
      </c>
      <c r="D1262" s="4">
        <v>13585</v>
      </c>
    </row>
    <row r="1263" spans="1:4" x14ac:dyDescent="0.25">
      <c r="A1263" t="s">
        <v>96</v>
      </c>
      <c r="B1263" t="s">
        <v>73</v>
      </c>
      <c r="C1263" s="1">
        <v>44334</v>
      </c>
      <c r="D1263" s="4">
        <v>12443.6</v>
      </c>
    </row>
    <row r="1264" spans="1:4" x14ac:dyDescent="0.25">
      <c r="A1264" t="s">
        <v>113</v>
      </c>
      <c r="B1264" t="s">
        <v>67</v>
      </c>
      <c r="C1264" s="1">
        <v>44334</v>
      </c>
      <c r="D1264" s="4">
        <v>36310</v>
      </c>
    </row>
    <row r="1265" spans="1:4" x14ac:dyDescent="0.25">
      <c r="A1265" t="s">
        <v>98</v>
      </c>
      <c r="B1265" t="s">
        <v>73</v>
      </c>
      <c r="C1265" s="1">
        <v>44335</v>
      </c>
      <c r="D1265" s="4">
        <v>97088</v>
      </c>
    </row>
    <row r="1266" spans="1:4" x14ac:dyDescent="0.25">
      <c r="A1266" t="s">
        <v>80</v>
      </c>
      <c r="B1266" t="s">
        <v>139</v>
      </c>
      <c r="C1266" s="1">
        <v>44335</v>
      </c>
      <c r="D1266" s="4">
        <v>538</v>
      </c>
    </row>
    <row r="1267" spans="1:4" x14ac:dyDescent="0.25">
      <c r="A1267" t="s">
        <v>72</v>
      </c>
      <c r="B1267" t="s">
        <v>73</v>
      </c>
      <c r="C1267" s="1">
        <v>44335</v>
      </c>
      <c r="D1267" s="4">
        <v>79900</v>
      </c>
    </row>
    <row r="1268" spans="1:4" x14ac:dyDescent="0.25">
      <c r="A1268" t="s">
        <v>105</v>
      </c>
      <c r="B1268" t="s">
        <v>73</v>
      </c>
      <c r="C1268" s="1">
        <v>44335</v>
      </c>
      <c r="D1268" s="4">
        <v>19474</v>
      </c>
    </row>
    <row r="1269" spans="1:4" x14ac:dyDescent="0.25">
      <c r="A1269" t="s">
        <v>137</v>
      </c>
      <c r="B1269" t="s">
        <v>67</v>
      </c>
      <c r="C1269" s="1">
        <v>44335</v>
      </c>
      <c r="D1269" s="4">
        <v>9449</v>
      </c>
    </row>
    <row r="1270" spans="1:4" x14ac:dyDescent="0.25">
      <c r="A1270" t="s">
        <v>142</v>
      </c>
      <c r="B1270" t="s">
        <v>67</v>
      </c>
      <c r="C1270" s="1">
        <v>44336</v>
      </c>
      <c r="D1270" s="4">
        <v>8100</v>
      </c>
    </row>
    <row r="1271" spans="1:4" x14ac:dyDescent="0.25">
      <c r="A1271" t="s">
        <v>143</v>
      </c>
      <c r="B1271" t="s">
        <v>73</v>
      </c>
      <c r="C1271" s="1">
        <v>44336</v>
      </c>
      <c r="D1271" s="4">
        <v>34175.589999999997</v>
      </c>
    </row>
    <row r="1272" spans="1:4" x14ac:dyDescent="0.25">
      <c r="A1272" t="s">
        <v>80</v>
      </c>
      <c r="B1272" t="s">
        <v>139</v>
      </c>
      <c r="C1272" s="1">
        <v>44336</v>
      </c>
      <c r="D1272" s="4">
        <v>23250</v>
      </c>
    </row>
    <row r="1273" spans="1:4" x14ac:dyDescent="0.25">
      <c r="A1273" t="s">
        <v>146</v>
      </c>
      <c r="B1273" t="s">
        <v>67</v>
      </c>
      <c r="C1273" s="1">
        <v>44336</v>
      </c>
      <c r="D1273" s="4">
        <v>5490</v>
      </c>
    </row>
    <row r="1274" spans="1:4" x14ac:dyDescent="0.25">
      <c r="A1274" t="s">
        <v>99</v>
      </c>
      <c r="B1274" t="s">
        <v>73</v>
      </c>
      <c r="C1274" s="1">
        <v>44336</v>
      </c>
      <c r="D1274" s="4">
        <v>7800</v>
      </c>
    </row>
    <row r="1275" spans="1:4" x14ac:dyDescent="0.25">
      <c r="A1275" t="s">
        <v>72</v>
      </c>
      <c r="B1275" t="s">
        <v>73</v>
      </c>
      <c r="C1275" s="1">
        <v>44336</v>
      </c>
      <c r="D1275" s="4">
        <v>14400</v>
      </c>
    </row>
    <row r="1276" spans="1:4" x14ac:dyDescent="0.25">
      <c r="A1276" t="s">
        <v>121</v>
      </c>
      <c r="B1276" t="s">
        <v>139</v>
      </c>
      <c r="C1276" s="1">
        <v>44337</v>
      </c>
      <c r="D1276" s="4">
        <v>27716</v>
      </c>
    </row>
    <row r="1277" spans="1:4" x14ac:dyDescent="0.25">
      <c r="A1277" t="s">
        <v>96</v>
      </c>
      <c r="B1277" t="s">
        <v>73</v>
      </c>
      <c r="C1277" s="1">
        <v>44337</v>
      </c>
      <c r="D1277" s="4">
        <v>16106.7</v>
      </c>
    </row>
    <row r="1278" spans="1:4" x14ac:dyDescent="0.25">
      <c r="A1278" t="s">
        <v>72</v>
      </c>
      <c r="B1278" t="s">
        <v>73</v>
      </c>
      <c r="C1278" s="1">
        <v>44337</v>
      </c>
      <c r="D1278" s="4">
        <v>21400</v>
      </c>
    </row>
    <row r="1279" spans="1:4" x14ac:dyDescent="0.25">
      <c r="A1279" t="s">
        <v>64</v>
      </c>
      <c r="B1279" t="s">
        <v>139</v>
      </c>
      <c r="C1279" s="1">
        <v>44338</v>
      </c>
      <c r="D1279" s="4">
        <v>30915.5</v>
      </c>
    </row>
    <row r="1280" spans="1:4" x14ac:dyDescent="0.25">
      <c r="A1280" t="s">
        <v>65</v>
      </c>
      <c r="B1280" t="s">
        <v>139</v>
      </c>
      <c r="C1280" s="1">
        <v>44338</v>
      </c>
      <c r="D1280" s="4">
        <v>5070</v>
      </c>
    </row>
    <row r="1281" spans="1:4" x14ac:dyDescent="0.25">
      <c r="A1281" t="s">
        <v>147</v>
      </c>
      <c r="B1281" t="s">
        <v>148</v>
      </c>
      <c r="C1281" s="1">
        <v>44338</v>
      </c>
      <c r="D1281" s="4">
        <v>900</v>
      </c>
    </row>
    <row r="1282" spans="1:4" x14ac:dyDescent="0.25">
      <c r="A1282" t="s">
        <v>133</v>
      </c>
      <c r="B1282" t="s">
        <v>67</v>
      </c>
      <c r="C1282" s="1">
        <v>44338</v>
      </c>
      <c r="D1282" s="4">
        <v>9026.7999999999993</v>
      </c>
    </row>
    <row r="1283" spans="1:4" x14ac:dyDescent="0.25">
      <c r="A1283" t="s">
        <v>99</v>
      </c>
      <c r="B1283" t="s">
        <v>73</v>
      </c>
      <c r="C1283" s="1">
        <v>44338</v>
      </c>
      <c r="D1283" s="4">
        <v>29338.1</v>
      </c>
    </row>
    <row r="1284" spans="1:4" x14ac:dyDescent="0.25">
      <c r="A1284" t="s">
        <v>72</v>
      </c>
      <c r="B1284" t="s">
        <v>73</v>
      </c>
      <c r="C1284" s="1">
        <v>44338</v>
      </c>
      <c r="D1284" s="4">
        <v>37800</v>
      </c>
    </row>
    <row r="1285" spans="1:4" x14ac:dyDescent="0.25">
      <c r="A1285" t="s">
        <v>91</v>
      </c>
      <c r="B1285" t="s">
        <v>139</v>
      </c>
      <c r="C1285" s="1">
        <v>44338</v>
      </c>
      <c r="D1285" s="4">
        <v>27810</v>
      </c>
    </row>
    <row r="1286" spans="1:4" x14ac:dyDescent="0.25">
      <c r="A1286" t="s">
        <v>66</v>
      </c>
      <c r="B1286" t="s">
        <v>67</v>
      </c>
      <c r="C1286" s="1">
        <v>44338</v>
      </c>
      <c r="D1286" s="4">
        <v>8000</v>
      </c>
    </row>
    <row r="1287" spans="1:4" x14ac:dyDescent="0.25">
      <c r="A1287" t="s">
        <v>69</v>
      </c>
      <c r="B1287" t="s">
        <v>67</v>
      </c>
      <c r="C1287" s="1">
        <v>44338</v>
      </c>
      <c r="D1287" s="4">
        <v>130766.12</v>
      </c>
    </row>
    <row r="1288" spans="1:4" x14ac:dyDescent="0.25">
      <c r="A1288" t="s">
        <v>90</v>
      </c>
      <c r="B1288" t="s">
        <v>67</v>
      </c>
      <c r="C1288" s="1">
        <v>44338</v>
      </c>
      <c r="D1288" s="4">
        <v>20138</v>
      </c>
    </row>
    <row r="1289" spans="1:4" x14ac:dyDescent="0.25">
      <c r="A1289" t="s">
        <v>72</v>
      </c>
      <c r="B1289" t="s">
        <v>73</v>
      </c>
      <c r="C1289" s="1">
        <v>44340</v>
      </c>
      <c r="D1289" s="4">
        <v>85500</v>
      </c>
    </row>
    <row r="1290" spans="1:4" x14ac:dyDescent="0.25">
      <c r="A1290" t="s">
        <v>92</v>
      </c>
      <c r="B1290" t="s">
        <v>67</v>
      </c>
      <c r="C1290" s="1">
        <v>44341</v>
      </c>
      <c r="D1290" s="4">
        <v>1369.44</v>
      </c>
    </row>
    <row r="1291" spans="1:4" x14ac:dyDescent="0.25">
      <c r="A1291" t="s">
        <v>86</v>
      </c>
      <c r="B1291" t="s">
        <v>67</v>
      </c>
      <c r="C1291" s="1">
        <v>44341</v>
      </c>
      <c r="D1291" s="4">
        <v>10954</v>
      </c>
    </row>
    <row r="1292" spans="1:4" x14ac:dyDescent="0.25">
      <c r="A1292" t="s">
        <v>152</v>
      </c>
      <c r="B1292" t="s">
        <v>73</v>
      </c>
      <c r="C1292" s="1">
        <v>44341</v>
      </c>
      <c r="D1292" s="4">
        <v>130000</v>
      </c>
    </row>
    <row r="1293" spans="1:4" x14ac:dyDescent="0.25">
      <c r="A1293" t="s">
        <v>65</v>
      </c>
      <c r="B1293" t="s">
        <v>139</v>
      </c>
      <c r="C1293" s="1">
        <v>44341</v>
      </c>
      <c r="D1293" s="4">
        <v>2707</v>
      </c>
    </row>
    <row r="1294" spans="1:4" x14ac:dyDescent="0.25">
      <c r="A1294" t="s">
        <v>66</v>
      </c>
      <c r="B1294" t="s">
        <v>67</v>
      </c>
      <c r="C1294" s="1">
        <v>44341</v>
      </c>
      <c r="D1294" s="4">
        <v>160827</v>
      </c>
    </row>
    <row r="1295" spans="1:4" x14ac:dyDescent="0.25">
      <c r="A1295" t="s">
        <v>76</v>
      </c>
      <c r="B1295" t="s">
        <v>73</v>
      </c>
      <c r="C1295" s="1">
        <v>44342</v>
      </c>
      <c r="D1295" s="4">
        <v>109962</v>
      </c>
    </row>
    <row r="1296" spans="1:4" x14ac:dyDescent="0.25">
      <c r="A1296" t="s">
        <v>143</v>
      </c>
      <c r="B1296" t="s">
        <v>73</v>
      </c>
      <c r="C1296" s="1">
        <v>44342</v>
      </c>
      <c r="D1296" s="4">
        <v>11200</v>
      </c>
    </row>
    <row r="1297" spans="1:4" x14ac:dyDescent="0.25">
      <c r="A1297" t="s">
        <v>99</v>
      </c>
      <c r="B1297" t="s">
        <v>73</v>
      </c>
      <c r="C1297" s="1">
        <v>44342</v>
      </c>
      <c r="D1297" s="4">
        <v>47072</v>
      </c>
    </row>
    <row r="1298" spans="1:4" x14ac:dyDescent="0.25">
      <c r="A1298" t="s">
        <v>72</v>
      </c>
      <c r="B1298" t="s">
        <v>73</v>
      </c>
      <c r="C1298" s="1">
        <v>44342</v>
      </c>
      <c r="D1298" s="4">
        <v>52100</v>
      </c>
    </row>
    <row r="1299" spans="1:4" x14ac:dyDescent="0.25">
      <c r="A1299" t="s">
        <v>92</v>
      </c>
      <c r="B1299" t="s">
        <v>67</v>
      </c>
      <c r="C1299" s="1">
        <v>44343</v>
      </c>
      <c r="D1299" s="4">
        <v>500</v>
      </c>
    </row>
    <row r="1300" spans="1:4" x14ac:dyDescent="0.25">
      <c r="A1300" t="s">
        <v>61</v>
      </c>
      <c r="B1300" t="s">
        <v>139</v>
      </c>
      <c r="C1300" s="1">
        <v>44343</v>
      </c>
      <c r="D1300" s="4">
        <v>4000</v>
      </c>
    </row>
    <row r="1301" spans="1:4" x14ac:dyDescent="0.25">
      <c r="A1301" t="s">
        <v>94</v>
      </c>
      <c r="B1301" t="s">
        <v>67</v>
      </c>
      <c r="C1301" s="1">
        <v>44343</v>
      </c>
      <c r="D1301" s="4">
        <v>123084</v>
      </c>
    </row>
    <row r="1302" spans="1:4" x14ac:dyDescent="0.25">
      <c r="A1302" t="s">
        <v>89</v>
      </c>
      <c r="B1302" t="s">
        <v>67</v>
      </c>
      <c r="C1302" s="1">
        <v>44343</v>
      </c>
      <c r="D1302" s="4">
        <v>24988</v>
      </c>
    </row>
    <row r="1303" spans="1:4" x14ac:dyDescent="0.25">
      <c r="A1303" t="s">
        <v>115</v>
      </c>
      <c r="B1303" t="s">
        <v>139</v>
      </c>
      <c r="C1303" s="1">
        <v>44343</v>
      </c>
      <c r="D1303" s="4">
        <v>19464</v>
      </c>
    </row>
    <row r="1304" spans="1:4" x14ac:dyDescent="0.25">
      <c r="A1304" t="s">
        <v>71</v>
      </c>
      <c r="B1304" t="s">
        <v>67</v>
      </c>
      <c r="C1304" s="1">
        <v>44343</v>
      </c>
      <c r="D1304" s="4">
        <v>11500</v>
      </c>
    </row>
    <row r="1305" spans="1:4" x14ac:dyDescent="0.25">
      <c r="A1305" t="s">
        <v>105</v>
      </c>
      <c r="B1305" t="s">
        <v>73</v>
      </c>
      <c r="C1305" s="1">
        <v>44343</v>
      </c>
      <c r="D1305" s="4">
        <v>36372</v>
      </c>
    </row>
    <row r="1306" spans="1:4" x14ac:dyDescent="0.25">
      <c r="A1306" t="s">
        <v>66</v>
      </c>
      <c r="B1306" t="s">
        <v>67</v>
      </c>
      <c r="C1306" s="1">
        <v>44343</v>
      </c>
      <c r="D1306" s="4">
        <v>4950</v>
      </c>
    </row>
    <row r="1307" spans="1:4" x14ac:dyDescent="0.25">
      <c r="A1307" t="s">
        <v>69</v>
      </c>
      <c r="B1307" t="s">
        <v>67</v>
      </c>
      <c r="C1307" s="1">
        <v>44343</v>
      </c>
      <c r="D1307" s="4">
        <v>19760.8</v>
      </c>
    </row>
    <row r="1308" spans="1:4" x14ac:dyDescent="0.25">
      <c r="A1308" t="s">
        <v>64</v>
      </c>
      <c r="B1308" t="s">
        <v>139</v>
      </c>
      <c r="C1308" s="1">
        <v>44344</v>
      </c>
      <c r="D1308" s="4">
        <v>59523.15</v>
      </c>
    </row>
    <row r="1309" spans="1:4" x14ac:dyDescent="0.25">
      <c r="A1309" t="s">
        <v>65</v>
      </c>
      <c r="B1309" t="s">
        <v>139</v>
      </c>
      <c r="C1309" s="1">
        <v>44344</v>
      </c>
      <c r="D1309" s="4">
        <v>4681.2</v>
      </c>
    </row>
    <row r="1310" spans="1:4" x14ac:dyDescent="0.25">
      <c r="A1310" t="s">
        <v>69</v>
      </c>
      <c r="B1310" t="s">
        <v>67</v>
      </c>
      <c r="C1310" s="1">
        <v>44344</v>
      </c>
      <c r="D1310" s="4">
        <v>113415</v>
      </c>
    </row>
    <row r="1311" spans="1:4" x14ac:dyDescent="0.25">
      <c r="A1311" t="s">
        <v>101</v>
      </c>
      <c r="B1311" t="s">
        <v>67</v>
      </c>
      <c r="C1311" s="1">
        <v>44344</v>
      </c>
      <c r="D1311" s="4">
        <v>26622</v>
      </c>
    </row>
    <row r="1312" spans="1:4" x14ac:dyDescent="0.25">
      <c r="A1312" t="s">
        <v>106</v>
      </c>
      <c r="B1312" t="s">
        <v>67</v>
      </c>
      <c r="C1312" s="1">
        <v>44349</v>
      </c>
      <c r="D1312" s="4">
        <v>27827</v>
      </c>
    </row>
    <row r="1313" spans="1:4" x14ac:dyDescent="0.25">
      <c r="A1313" t="s">
        <v>61</v>
      </c>
      <c r="B1313" t="s">
        <v>139</v>
      </c>
      <c r="C1313" s="1">
        <v>44349</v>
      </c>
      <c r="D1313" s="4">
        <v>3700</v>
      </c>
    </row>
    <row r="1314" spans="1:4" x14ac:dyDescent="0.25">
      <c r="A1314" t="s">
        <v>64</v>
      </c>
      <c r="B1314" t="s">
        <v>139</v>
      </c>
      <c r="C1314" s="1">
        <v>44349</v>
      </c>
      <c r="D1314" s="4">
        <v>7380</v>
      </c>
    </row>
    <row r="1315" spans="1:4" x14ac:dyDescent="0.25">
      <c r="A1315" t="s">
        <v>125</v>
      </c>
      <c r="B1315" t="s">
        <v>67</v>
      </c>
      <c r="C1315" s="1">
        <v>44349</v>
      </c>
      <c r="D1315" s="4">
        <v>18367.5</v>
      </c>
    </row>
    <row r="1316" spans="1:4" x14ac:dyDescent="0.25">
      <c r="A1316" t="s">
        <v>86</v>
      </c>
      <c r="B1316" t="s">
        <v>67</v>
      </c>
      <c r="C1316" s="1">
        <v>44349</v>
      </c>
      <c r="D1316" s="4">
        <v>2600</v>
      </c>
    </row>
    <row r="1317" spans="1:4" x14ac:dyDescent="0.25">
      <c r="A1317" t="s">
        <v>129</v>
      </c>
      <c r="B1317" t="s">
        <v>67</v>
      </c>
      <c r="C1317" s="1">
        <v>44349</v>
      </c>
      <c r="D1317" s="4">
        <v>79195</v>
      </c>
    </row>
    <row r="1318" spans="1:4" x14ac:dyDescent="0.25">
      <c r="A1318" t="s">
        <v>109</v>
      </c>
      <c r="B1318" t="s">
        <v>139</v>
      </c>
      <c r="C1318" s="1">
        <v>44349</v>
      </c>
      <c r="D1318" s="4">
        <v>35358</v>
      </c>
    </row>
    <row r="1319" spans="1:4" x14ac:dyDescent="0.25">
      <c r="A1319" t="s">
        <v>81</v>
      </c>
      <c r="B1319" t="s">
        <v>67</v>
      </c>
      <c r="C1319" s="1">
        <v>44349</v>
      </c>
      <c r="D1319" s="4">
        <v>94160</v>
      </c>
    </row>
    <row r="1320" spans="1:4" x14ac:dyDescent="0.25">
      <c r="A1320" t="s">
        <v>133</v>
      </c>
      <c r="B1320" t="s">
        <v>67</v>
      </c>
      <c r="C1320" s="1">
        <v>44349</v>
      </c>
      <c r="D1320" s="4">
        <v>20618</v>
      </c>
    </row>
    <row r="1321" spans="1:4" x14ac:dyDescent="0.25">
      <c r="A1321" t="s">
        <v>99</v>
      </c>
      <c r="B1321" t="s">
        <v>73</v>
      </c>
      <c r="C1321" s="1">
        <v>44349</v>
      </c>
      <c r="D1321" s="4">
        <v>5600</v>
      </c>
    </row>
    <row r="1322" spans="1:4" x14ac:dyDescent="0.25">
      <c r="A1322" t="s">
        <v>66</v>
      </c>
      <c r="B1322" t="s">
        <v>67</v>
      </c>
      <c r="C1322" s="1">
        <v>44349</v>
      </c>
      <c r="D1322" s="4">
        <v>590625</v>
      </c>
    </row>
    <row r="1323" spans="1:4" x14ac:dyDescent="0.25">
      <c r="A1323" t="s">
        <v>136</v>
      </c>
      <c r="B1323" t="s">
        <v>73</v>
      </c>
      <c r="C1323" s="1">
        <v>44349</v>
      </c>
      <c r="D1323" s="4">
        <v>41322</v>
      </c>
    </row>
    <row r="1324" spans="1:4" x14ac:dyDescent="0.25">
      <c r="A1324" t="s">
        <v>75</v>
      </c>
      <c r="B1324" t="s">
        <v>67</v>
      </c>
      <c r="C1324" s="1">
        <v>44349</v>
      </c>
      <c r="D1324" s="4">
        <v>97010</v>
      </c>
    </row>
    <row r="1325" spans="1:4" x14ac:dyDescent="0.25">
      <c r="A1325" t="s">
        <v>90</v>
      </c>
      <c r="B1325" t="s">
        <v>67</v>
      </c>
      <c r="C1325" s="1">
        <v>44349</v>
      </c>
      <c r="D1325" s="4">
        <v>7400</v>
      </c>
    </row>
    <row r="1326" spans="1:4" x14ac:dyDescent="0.25">
      <c r="A1326" t="s">
        <v>106</v>
      </c>
      <c r="B1326" t="s">
        <v>67</v>
      </c>
      <c r="C1326" s="1">
        <v>44355</v>
      </c>
      <c r="D1326" s="4">
        <v>17588</v>
      </c>
    </row>
    <row r="1327" spans="1:4" x14ac:dyDescent="0.25">
      <c r="A1327" t="s">
        <v>111</v>
      </c>
      <c r="B1327" t="s">
        <v>67</v>
      </c>
      <c r="C1327" s="1">
        <v>44355</v>
      </c>
      <c r="D1327" s="4">
        <v>38948</v>
      </c>
    </row>
    <row r="1328" spans="1:4" x14ac:dyDescent="0.25">
      <c r="A1328" t="s">
        <v>103</v>
      </c>
      <c r="B1328" t="s">
        <v>67</v>
      </c>
      <c r="C1328" s="1">
        <v>44355</v>
      </c>
      <c r="D1328" s="4">
        <v>36428.300000000003</v>
      </c>
    </row>
    <row r="1329" spans="1:4" x14ac:dyDescent="0.25">
      <c r="A1329" t="s">
        <v>65</v>
      </c>
      <c r="B1329" t="s">
        <v>139</v>
      </c>
      <c r="C1329" s="1">
        <v>44355</v>
      </c>
      <c r="D1329" s="4">
        <v>6471.8</v>
      </c>
    </row>
    <row r="1330" spans="1:4" x14ac:dyDescent="0.25">
      <c r="A1330" t="s">
        <v>100</v>
      </c>
      <c r="B1330" t="s">
        <v>67</v>
      </c>
      <c r="C1330" s="1">
        <v>44355</v>
      </c>
      <c r="D1330" s="4">
        <v>14957.56</v>
      </c>
    </row>
    <row r="1331" spans="1:4" x14ac:dyDescent="0.25">
      <c r="A1331" t="s">
        <v>102</v>
      </c>
      <c r="B1331" t="s">
        <v>139</v>
      </c>
      <c r="C1331" s="1">
        <v>44355</v>
      </c>
      <c r="D1331" s="4">
        <v>11581.6</v>
      </c>
    </row>
    <row r="1332" spans="1:4" x14ac:dyDescent="0.25">
      <c r="A1332" t="s">
        <v>115</v>
      </c>
      <c r="B1332" t="s">
        <v>139</v>
      </c>
      <c r="C1332" s="1">
        <v>44355</v>
      </c>
      <c r="D1332" s="4">
        <v>535</v>
      </c>
    </row>
    <row r="1333" spans="1:4" x14ac:dyDescent="0.25">
      <c r="A1333" t="s">
        <v>153</v>
      </c>
      <c r="B1333" t="s">
        <v>139</v>
      </c>
      <c r="C1333" s="1">
        <v>44355</v>
      </c>
      <c r="D1333" s="4">
        <v>28530</v>
      </c>
    </row>
    <row r="1334" spans="1:4" x14ac:dyDescent="0.25">
      <c r="A1334" t="s">
        <v>146</v>
      </c>
      <c r="B1334" t="s">
        <v>67</v>
      </c>
      <c r="C1334" s="1">
        <v>44355</v>
      </c>
      <c r="D1334" s="4">
        <v>53986.8</v>
      </c>
    </row>
    <row r="1335" spans="1:4" x14ac:dyDescent="0.25">
      <c r="A1335" t="s">
        <v>82</v>
      </c>
      <c r="B1335" t="s">
        <v>67</v>
      </c>
      <c r="C1335" s="1">
        <v>44355</v>
      </c>
      <c r="D1335" s="4">
        <v>2235</v>
      </c>
    </row>
    <row r="1336" spans="1:4" x14ac:dyDescent="0.25">
      <c r="A1336" t="s">
        <v>69</v>
      </c>
      <c r="B1336" t="s">
        <v>67</v>
      </c>
      <c r="C1336" s="1">
        <v>44355</v>
      </c>
      <c r="D1336" s="4">
        <v>10440.6</v>
      </c>
    </row>
    <row r="1337" spans="1:4" x14ac:dyDescent="0.25">
      <c r="A1337" t="s">
        <v>150</v>
      </c>
      <c r="B1337" t="s">
        <v>67</v>
      </c>
      <c r="C1337" s="1">
        <v>44356</v>
      </c>
      <c r="D1337" s="4">
        <v>21937</v>
      </c>
    </row>
    <row r="1338" spans="1:4" x14ac:dyDescent="0.25">
      <c r="A1338" t="s">
        <v>142</v>
      </c>
      <c r="B1338" t="s">
        <v>67</v>
      </c>
      <c r="C1338" s="1">
        <v>44356</v>
      </c>
      <c r="D1338" s="4">
        <v>1300</v>
      </c>
    </row>
    <row r="1339" spans="1:4" x14ac:dyDescent="0.25">
      <c r="A1339" t="s">
        <v>110</v>
      </c>
      <c r="B1339" t="s">
        <v>139</v>
      </c>
      <c r="C1339" s="1">
        <v>44356</v>
      </c>
      <c r="D1339" s="4">
        <v>12000</v>
      </c>
    </row>
    <row r="1340" spans="1:4" x14ac:dyDescent="0.25">
      <c r="A1340" t="s">
        <v>69</v>
      </c>
      <c r="B1340" t="s">
        <v>67</v>
      </c>
      <c r="C1340" s="1">
        <v>44356</v>
      </c>
      <c r="D1340" s="4">
        <v>2760</v>
      </c>
    </row>
    <row r="1341" spans="1:4" x14ac:dyDescent="0.25">
      <c r="A1341" t="s">
        <v>114</v>
      </c>
      <c r="B1341" t="s">
        <v>67</v>
      </c>
      <c r="C1341" s="1">
        <v>44356</v>
      </c>
      <c r="D1341" s="4">
        <v>7676</v>
      </c>
    </row>
    <row r="1342" spans="1:4" x14ac:dyDescent="0.25">
      <c r="A1342" t="s">
        <v>85</v>
      </c>
      <c r="B1342" t="s">
        <v>139</v>
      </c>
      <c r="C1342" s="1">
        <v>44357</v>
      </c>
      <c r="D1342" s="4">
        <v>25000</v>
      </c>
    </row>
    <row r="1343" spans="1:4" x14ac:dyDescent="0.25">
      <c r="A1343" t="s">
        <v>140</v>
      </c>
      <c r="B1343" t="s">
        <v>67</v>
      </c>
      <c r="C1343" s="1">
        <v>44357</v>
      </c>
      <c r="D1343" s="4">
        <v>6868</v>
      </c>
    </row>
    <row r="1344" spans="1:4" x14ac:dyDescent="0.25">
      <c r="A1344" t="s">
        <v>65</v>
      </c>
      <c r="B1344" t="s">
        <v>139</v>
      </c>
      <c r="C1344" s="1">
        <v>44357</v>
      </c>
      <c r="D1344" s="4">
        <v>6900</v>
      </c>
    </row>
    <row r="1345" spans="1:4" x14ac:dyDescent="0.25">
      <c r="A1345" t="s">
        <v>128</v>
      </c>
      <c r="B1345" t="s">
        <v>139</v>
      </c>
      <c r="C1345" s="1">
        <v>44357</v>
      </c>
      <c r="D1345" s="4">
        <v>29656.2</v>
      </c>
    </row>
    <row r="1346" spans="1:4" x14ac:dyDescent="0.25">
      <c r="A1346" t="s">
        <v>82</v>
      </c>
      <c r="B1346" t="s">
        <v>67</v>
      </c>
      <c r="C1346" s="1">
        <v>44357</v>
      </c>
      <c r="D1346" s="4">
        <v>5751</v>
      </c>
    </row>
    <row r="1347" spans="1:4" x14ac:dyDescent="0.25">
      <c r="A1347" t="s">
        <v>99</v>
      </c>
      <c r="B1347" t="s">
        <v>73</v>
      </c>
      <c r="C1347" s="1">
        <v>44357</v>
      </c>
      <c r="D1347" s="4">
        <v>960</v>
      </c>
    </row>
    <row r="1348" spans="1:4" x14ac:dyDescent="0.25">
      <c r="A1348" t="s">
        <v>61</v>
      </c>
      <c r="B1348" t="s">
        <v>139</v>
      </c>
      <c r="C1348" s="1">
        <v>44358</v>
      </c>
      <c r="D1348" s="4">
        <v>40303.86</v>
      </c>
    </row>
    <row r="1349" spans="1:4" x14ac:dyDescent="0.25">
      <c r="A1349" t="s">
        <v>150</v>
      </c>
      <c r="B1349" t="s">
        <v>67</v>
      </c>
      <c r="C1349" s="1">
        <v>44358</v>
      </c>
      <c r="D1349" s="4">
        <v>2050</v>
      </c>
    </row>
    <row r="1350" spans="1:4" x14ac:dyDescent="0.25">
      <c r="A1350" t="s">
        <v>86</v>
      </c>
      <c r="B1350" t="s">
        <v>67</v>
      </c>
      <c r="C1350" s="1">
        <v>44358</v>
      </c>
      <c r="D1350" s="4">
        <v>32100</v>
      </c>
    </row>
    <row r="1351" spans="1:4" x14ac:dyDescent="0.25">
      <c r="A1351" t="s">
        <v>76</v>
      </c>
      <c r="B1351" t="s">
        <v>73</v>
      </c>
      <c r="C1351" s="1">
        <v>44358</v>
      </c>
      <c r="D1351" s="4">
        <v>5000</v>
      </c>
    </row>
    <row r="1352" spans="1:4" x14ac:dyDescent="0.25">
      <c r="A1352" t="s">
        <v>87</v>
      </c>
      <c r="B1352" t="s">
        <v>67</v>
      </c>
      <c r="C1352" s="1">
        <v>44358</v>
      </c>
      <c r="D1352" s="4">
        <v>17676</v>
      </c>
    </row>
    <row r="1353" spans="1:4" x14ac:dyDescent="0.25">
      <c r="A1353" t="s">
        <v>121</v>
      </c>
      <c r="B1353" t="s">
        <v>139</v>
      </c>
      <c r="C1353" s="1">
        <v>44358</v>
      </c>
      <c r="D1353" s="4">
        <v>33300</v>
      </c>
    </row>
    <row r="1354" spans="1:4" x14ac:dyDescent="0.25">
      <c r="A1354" t="s">
        <v>112</v>
      </c>
      <c r="B1354" t="s">
        <v>139</v>
      </c>
      <c r="C1354" s="1">
        <v>44358</v>
      </c>
      <c r="D1354" s="4">
        <v>10000</v>
      </c>
    </row>
    <row r="1355" spans="1:4" x14ac:dyDescent="0.25">
      <c r="A1355" t="s">
        <v>89</v>
      </c>
      <c r="B1355" t="s">
        <v>67</v>
      </c>
      <c r="C1355" s="1">
        <v>44358</v>
      </c>
      <c r="D1355" s="4">
        <v>34970</v>
      </c>
    </row>
    <row r="1356" spans="1:4" x14ac:dyDescent="0.25">
      <c r="A1356" t="s">
        <v>71</v>
      </c>
      <c r="B1356" t="s">
        <v>67</v>
      </c>
      <c r="C1356" s="1">
        <v>44358</v>
      </c>
      <c r="D1356" s="4">
        <v>10777</v>
      </c>
    </row>
    <row r="1357" spans="1:4" x14ac:dyDescent="0.25">
      <c r="A1357" t="s">
        <v>96</v>
      </c>
      <c r="B1357" t="s">
        <v>73</v>
      </c>
      <c r="C1357" s="1">
        <v>44358</v>
      </c>
      <c r="D1357" s="4">
        <v>20000</v>
      </c>
    </row>
    <row r="1358" spans="1:4" x14ac:dyDescent="0.25">
      <c r="A1358" t="s">
        <v>97</v>
      </c>
      <c r="B1358" t="s">
        <v>67</v>
      </c>
      <c r="C1358" s="1">
        <v>44358</v>
      </c>
      <c r="D1358" s="4">
        <v>47640</v>
      </c>
    </row>
    <row r="1359" spans="1:4" x14ac:dyDescent="0.25">
      <c r="A1359" t="s">
        <v>136</v>
      </c>
      <c r="B1359" t="s">
        <v>73</v>
      </c>
      <c r="C1359" s="1">
        <v>44358</v>
      </c>
      <c r="D1359" s="4">
        <v>25000</v>
      </c>
    </row>
    <row r="1360" spans="1:4" x14ac:dyDescent="0.25">
      <c r="A1360" t="s">
        <v>92</v>
      </c>
      <c r="B1360" t="s">
        <v>67</v>
      </c>
      <c r="C1360" s="1">
        <v>44359</v>
      </c>
      <c r="D1360" s="4">
        <v>14285.68</v>
      </c>
    </row>
    <row r="1361" spans="1:4" x14ac:dyDescent="0.25">
      <c r="A1361" t="s">
        <v>141</v>
      </c>
      <c r="B1361" t="s">
        <v>67</v>
      </c>
      <c r="C1361" s="1">
        <v>44359</v>
      </c>
      <c r="D1361" s="4">
        <v>34200</v>
      </c>
    </row>
    <row r="1362" spans="1:4" x14ac:dyDescent="0.25">
      <c r="A1362" t="s">
        <v>98</v>
      </c>
      <c r="B1362" t="s">
        <v>73</v>
      </c>
      <c r="C1362" s="1">
        <v>44359</v>
      </c>
      <c r="D1362" s="4">
        <v>46000</v>
      </c>
    </row>
    <row r="1363" spans="1:4" x14ac:dyDescent="0.25">
      <c r="A1363" t="s">
        <v>80</v>
      </c>
      <c r="B1363" t="s">
        <v>139</v>
      </c>
      <c r="C1363" s="1">
        <v>44359</v>
      </c>
      <c r="D1363" s="4">
        <v>60000</v>
      </c>
    </row>
    <row r="1364" spans="1:4" x14ac:dyDescent="0.25">
      <c r="A1364" t="s">
        <v>96</v>
      </c>
      <c r="B1364" t="s">
        <v>73</v>
      </c>
      <c r="C1364" s="1">
        <v>44359</v>
      </c>
      <c r="D1364" s="4">
        <v>25107.25</v>
      </c>
    </row>
    <row r="1365" spans="1:4" x14ac:dyDescent="0.25">
      <c r="A1365" t="s">
        <v>133</v>
      </c>
      <c r="B1365" t="s">
        <v>67</v>
      </c>
      <c r="C1365" s="1">
        <v>44359</v>
      </c>
      <c r="D1365" s="4">
        <v>1130</v>
      </c>
    </row>
    <row r="1366" spans="1:4" x14ac:dyDescent="0.25">
      <c r="A1366" t="s">
        <v>91</v>
      </c>
      <c r="B1366" t="s">
        <v>139</v>
      </c>
      <c r="C1366" s="1">
        <v>44359</v>
      </c>
      <c r="D1366" s="4">
        <v>32991</v>
      </c>
    </row>
    <row r="1367" spans="1:4" x14ac:dyDescent="0.25">
      <c r="A1367" t="s">
        <v>114</v>
      </c>
      <c r="B1367" t="s">
        <v>67</v>
      </c>
      <c r="C1367" s="1">
        <v>44359</v>
      </c>
      <c r="D1367" s="4">
        <v>8816.2800000000007</v>
      </c>
    </row>
    <row r="1368" spans="1:4" x14ac:dyDescent="0.25">
      <c r="A1368" t="s">
        <v>149</v>
      </c>
      <c r="B1368" t="s">
        <v>148</v>
      </c>
      <c r="C1368" s="1">
        <v>44359</v>
      </c>
      <c r="D1368" s="4">
        <v>2080</v>
      </c>
    </row>
    <row r="1369" spans="1:4" x14ac:dyDescent="0.25">
      <c r="A1369" t="s">
        <v>72</v>
      </c>
      <c r="B1369" t="s">
        <v>73</v>
      </c>
      <c r="C1369" s="1">
        <v>44361</v>
      </c>
      <c r="D1369" s="4">
        <v>76000</v>
      </c>
    </row>
    <row r="1370" spans="1:4" x14ac:dyDescent="0.25">
      <c r="A1370" t="s">
        <v>117</v>
      </c>
      <c r="B1370" t="s">
        <v>67</v>
      </c>
      <c r="C1370" s="1">
        <v>44362</v>
      </c>
      <c r="D1370" s="4">
        <v>25387</v>
      </c>
    </row>
    <row r="1371" spans="1:4" x14ac:dyDescent="0.25">
      <c r="A1371" t="s">
        <v>86</v>
      </c>
      <c r="B1371" t="s">
        <v>67</v>
      </c>
      <c r="C1371" s="1">
        <v>44362</v>
      </c>
      <c r="D1371" s="4">
        <v>53022.5</v>
      </c>
    </row>
    <row r="1372" spans="1:4" x14ac:dyDescent="0.25">
      <c r="A1372" t="s">
        <v>140</v>
      </c>
      <c r="B1372" t="s">
        <v>67</v>
      </c>
      <c r="C1372" s="1">
        <v>44362</v>
      </c>
      <c r="D1372" s="4">
        <v>9549.6</v>
      </c>
    </row>
    <row r="1373" spans="1:4" x14ac:dyDescent="0.25">
      <c r="A1373" t="s">
        <v>121</v>
      </c>
      <c r="B1373" t="s">
        <v>139</v>
      </c>
      <c r="C1373" s="1">
        <v>44362</v>
      </c>
      <c r="D1373" s="4">
        <v>21490</v>
      </c>
    </row>
    <row r="1374" spans="1:4" x14ac:dyDescent="0.25">
      <c r="A1374" t="s">
        <v>79</v>
      </c>
      <c r="B1374" t="s">
        <v>139</v>
      </c>
      <c r="C1374" s="1">
        <v>44362</v>
      </c>
      <c r="D1374" s="4">
        <v>5657.9</v>
      </c>
    </row>
    <row r="1375" spans="1:4" x14ac:dyDescent="0.25">
      <c r="A1375" t="s">
        <v>137</v>
      </c>
      <c r="B1375" t="s">
        <v>67</v>
      </c>
      <c r="C1375" s="1">
        <v>44362</v>
      </c>
      <c r="D1375" s="4">
        <v>12089</v>
      </c>
    </row>
    <row r="1376" spans="1:4" x14ac:dyDescent="0.25">
      <c r="A1376" t="s">
        <v>136</v>
      </c>
      <c r="B1376" t="s">
        <v>73</v>
      </c>
      <c r="C1376" s="1">
        <v>44362</v>
      </c>
      <c r="D1376" s="4">
        <v>12000</v>
      </c>
    </row>
    <row r="1377" spans="1:4" x14ac:dyDescent="0.25">
      <c r="A1377" t="s">
        <v>69</v>
      </c>
      <c r="B1377" t="s">
        <v>67</v>
      </c>
      <c r="C1377" s="1">
        <v>44362</v>
      </c>
      <c r="D1377" s="4">
        <v>75600</v>
      </c>
    </row>
    <row r="1378" spans="1:4" x14ac:dyDescent="0.25">
      <c r="A1378" t="s">
        <v>71</v>
      </c>
      <c r="B1378" t="s">
        <v>67</v>
      </c>
      <c r="C1378" s="1">
        <v>44363</v>
      </c>
      <c r="D1378" s="4">
        <v>2040</v>
      </c>
    </row>
    <row r="1379" spans="1:4" x14ac:dyDescent="0.25">
      <c r="A1379" t="s">
        <v>72</v>
      </c>
      <c r="B1379" t="s">
        <v>73</v>
      </c>
      <c r="C1379" s="1">
        <v>44363</v>
      </c>
      <c r="D1379" s="4">
        <v>15200</v>
      </c>
    </row>
    <row r="1380" spans="1:4" x14ac:dyDescent="0.25">
      <c r="A1380" t="s">
        <v>114</v>
      </c>
      <c r="B1380" t="s">
        <v>67</v>
      </c>
      <c r="C1380" s="1">
        <v>44363</v>
      </c>
      <c r="D1380" s="4">
        <v>24975.599999999999</v>
      </c>
    </row>
    <row r="1381" spans="1:4" x14ac:dyDescent="0.25">
      <c r="A1381" t="s">
        <v>132</v>
      </c>
      <c r="B1381" t="s">
        <v>73</v>
      </c>
      <c r="C1381" s="1">
        <v>44364</v>
      </c>
      <c r="D1381" s="4">
        <v>14000</v>
      </c>
    </row>
    <row r="1382" spans="1:4" x14ac:dyDescent="0.25">
      <c r="A1382" t="s">
        <v>121</v>
      </c>
      <c r="B1382" t="s">
        <v>139</v>
      </c>
      <c r="C1382" s="1">
        <v>44364</v>
      </c>
      <c r="D1382" s="4">
        <v>24395</v>
      </c>
    </row>
    <row r="1383" spans="1:4" x14ac:dyDescent="0.25">
      <c r="A1383" t="s">
        <v>128</v>
      </c>
      <c r="B1383" t="s">
        <v>139</v>
      </c>
      <c r="C1383" s="1">
        <v>44364</v>
      </c>
      <c r="D1383" s="4">
        <v>5230</v>
      </c>
    </row>
    <row r="1384" spans="1:4" x14ac:dyDescent="0.25">
      <c r="A1384" t="s">
        <v>79</v>
      </c>
      <c r="B1384" t="s">
        <v>139</v>
      </c>
      <c r="C1384" s="1">
        <v>44364</v>
      </c>
      <c r="D1384" s="4">
        <v>1500</v>
      </c>
    </row>
    <row r="1385" spans="1:4" x14ac:dyDescent="0.25">
      <c r="A1385" t="s">
        <v>90</v>
      </c>
      <c r="B1385" t="s">
        <v>67</v>
      </c>
      <c r="C1385" s="1">
        <v>44364</v>
      </c>
      <c r="D1385" s="4">
        <v>10119</v>
      </c>
    </row>
    <row r="1386" spans="1:4" x14ac:dyDescent="0.25">
      <c r="A1386" t="s">
        <v>64</v>
      </c>
      <c r="B1386" t="s">
        <v>139</v>
      </c>
      <c r="C1386" s="1">
        <v>44365</v>
      </c>
      <c r="D1386" s="4">
        <v>2750</v>
      </c>
    </row>
    <row r="1387" spans="1:4" x14ac:dyDescent="0.25">
      <c r="A1387" t="s">
        <v>86</v>
      </c>
      <c r="B1387" t="s">
        <v>67</v>
      </c>
      <c r="C1387" s="1">
        <v>44365</v>
      </c>
      <c r="D1387" s="4">
        <v>192</v>
      </c>
    </row>
    <row r="1388" spans="1:4" x14ac:dyDescent="0.25">
      <c r="A1388" t="s">
        <v>65</v>
      </c>
      <c r="B1388" t="s">
        <v>139</v>
      </c>
      <c r="C1388" s="1">
        <v>44365</v>
      </c>
      <c r="D1388" s="4">
        <v>5000</v>
      </c>
    </row>
    <row r="1389" spans="1:4" x14ac:dyDescent="0.25">
      <c r="A1389" t="s">
        <v>78</v>
      </c>
      <c r="B1389" t="s">
        <v>139</v>
      </c>
      <c r="C1389" s="1">
        <v>44365</v>
      </c>
      <c r="D1389" s="4">
        <v>5386.8</v>
      </c>
    </row>
    <row r="1390" spans="1:4" x14ac:dyDescent="0.25">
      <c r="A1390" t="s">
        <v>128</v>
      </c>
      <c r="B1390" t="s">
        <v>139</v>
      </c>
      <c r="C1390" s="1">
        <v>44365</v>
      </c>
      <c r="D1390" s="4">
        <v>5036.7</v>
      </c>
    </row>
    <row r="1391" spans="1:4" x14ac:dyDescent="0.25">
      <c r="A1391" t="s">
        <v>153</v>
      </c>
      <c r="B1391" t="s">
        <v>139</v>
      </c>
      <c r="C1391" s="1">
        <v>44365</v>
      </c>
      <c r="D1391" s="4">
        <v>325</v>
      </c>
    </row>
    <row r="1392" spans="1:4" x14ac:dyDescent="0.25">
      <c r="A1392" t="s">
        <v>91</v>
      </c>
      <c r="B1392" t="s">
        <v>139</v>
      </c>
      <c r="C1392" s="1">
        <v>44365</v>
      </c>
      <c r="D1392" s="4">
        <v>6867.4</v>
      </c>
    </row>
    <row r="1393" spans="1:4" x14ac:dyDescent="0.25">
      <c r="A1393" t="s">
        <v>74</v>
      </c>
      <c r="B1393" t="s">
        <v>139</v>
      </c>
      <c r="C1393" s="1">
        <v>44365</v>
      </c>
      <c r="D1393" s="4">
        <v>27000</v>
      </c>
    </row>
    <row r="1394" spans="1:4" x14ac:dyDescent="0.25">
      <c r="A1394" t="s">
        <v>97</v>
      </c>
      <c r="B1394" t="s">
        <v>67</v>
      </c>
      <c r="C1394" s="1">
        <v>44365</v>
      </c>
      <c r="D1394" s="4">
        <v>21376.400000000001</v>
      </c>
    </row>
    <row r="1395" spans="1:4" x14ac:dyDescent="0.25">
      <c r="A1395" t="s">
        <v>154</v>
      </c>
      <c r="B1395" t="s">
        <v>62</v>
      </c>
      <c r="C1395" s="1">
        <v>44366</v>
      </c>
      <c r="D1395" s="4">
        <v>177139</v>
      </c>
    </row>
    <row r="1396" spans="1:4" x14ac:dyDescent="0.25">
      <c r="A1396" t="s">
        <v>113</v>
      </c>
      <c r="B1396" t="s">
        <v>67</v>
      </c>
      <c r="C1396" s="1">
        <v>44366</v>
      </c>
      <c r="D1396" s="4">
        <v>44570</v>
      </c>
    </row>
    <row r="1397" spans="1:4" x14ac:dyDescent="0.25">
      <c r="A1397" t="s">
        <v>99</v>
      </c>
      <c r="B1397" t="s">
        <v>73</v>
      </c>
      <c r="C1397" s="1">
        <v>44366</v>
      </c>
      <c r="D1397" s="4">
        <v>21500</v>
      </c>
    </row>
    <row r="1398" spans="1:4" x14ac:dyDescent="0.25">
      <c r="A1398" t="s">
        <v>155</v>
      </c>
      <c r="B1398" t="s">
        <v>156</v>
      </c>
      <c r="C1398" s="1">
        <v>44366</v>
      </c>
      <c r="D1398" s="4">
        <v>18000</v>
      </c>
    </row>
    <row r="1399" spans="1:4" x14ac:dyDescent="0.25">
      <c r="A1399" t="s">
        <v>105</v>
      </c>
      <c r="B1399" t="s">
        <v>73</v>
      </c>
      <c r="C1399" s="1">
        <v>44366</v>
      </c>
      <c r="D1399" s="4">
        <v>35294</v>
      </c>
    </row>
    <row r="1400" spans="1:4" x14ac:dyDescent="0.25">
      <c r="A1400" t="s">
        <v>72</v>
      </c>
      <c r="B1400" t="s">
        <v>73</v>
      </c>
      <c r="C1400" s="1">
        <v>44368</v>
      </c>
      <c r="D1400" s="4">
        <v>100700</v>
      </c>
    </row>
    <row r="1401" spans="1:4" x14ac:dyDescent="0.25">
      <c r="A1401" t="s">
        <v>65</v>
      </c>
      <c r="B1401" t="s">
        <v>139</v>
      </c>
      <c r="C1401" s="1">
        <v>44369</v>
      </c>
      <c r="D1401" s="4">
        <v>1650</v>
      </c>
    </row>
    <row r="1402" spans="1:4" x14ac:dyDescent="0.25">
      <c r="A1402" t="s">
        <v>157</v>
      </c>
      <c r="B1402" t="s">
        <v>67</v>
      </c>
      <c r="C1402" s="1">
        <v>44369</v>
      </c>
      <c r="D1402" s="4">
        <v>489.6</v>
      </c>
    </row>
    <row r="1403" spans="1:4" x14ac:dyDescent="0.25">
      <c r="A1403" t="s">
        <v>147</v>
      </c>
      <c r="B1403" t="s">
        <v>148</v>
      </c>
      <c r="C1403" s="1">
        <v>44369</v>
      </c>
      <c r="D1403" s="4">
        <v>60826.9</v>
      </c>
    </row>
    <row r="1404" spans="1:4" x14ac:dyDescent="0.25">
      <c r="A1404" t="s">
        <v>158</v>
      </c>
      <c r="B1404" t="s">
        <v>67</v>
      </c>
      <c r="C1404" s="1">
        <v>44369</v>
      </c>
      <c r="D1404" s="4">
        <v>10753.5</v>
      </c>
    </row>
    <row r="1405" spans="1:4" x14ac:dyDescent="0.25">
      <c r="A1405" t="s">
        <v>159</v>
      </c>
      <c r="B1405" t="s">
        <v>67</v>
      </c>
      <c r="C1405" s="1">
        <v>44369</v>
      </c>
      <c r="D1405" s="4">
        <v>18257.099999999999</v>
      </c>
    </row>
    <row r="1406" spans="1:4" x14ac:dyDescent="0.25">
      <c r="A1406" t="s">
        <v>160</v>
      </c>
      <c r="B1406" t="s">
        <v>67</v>
      </c>
      <c r="C1406" s="1">
        <v>44369</v>
      </c>
      <c r="D1406" s="4">
        <v>9985.6</v>
      </c>
    </row>
    <row r="1407" spans="1:4" x14ac:dyDescent="0.25">
      <c r="A1407" t="s">
        <v>128</v>
      </c>
      <c r="B1407" t="s">
        <v>139</v>
      </c>
      <c r="C1407" s="1">
        <v>44369</v>
      </c>
      <c r="D1407" s="4">
        <v>1000</v>
      </c>
    </row>
    <row r="1408" spans="1:4" x14ac:dyDescent="0.25">
      <c r="A1408" t="s">
        <v>146</v>
      </c>
      <c r="B1408" t="s">
        <v>67</v>
      </c>
      <c r="C1408" s="1">
        <v>44369</v>
      </c>
      <c r="D1408" s="4">
        <v>652.79999999999995</v>
      </c>
    </row>
    <row r="1409" spans="1:4" x14ac:dyDescent="0.25">
      <c r="A1409" t="s">
        <v>71</v>
      </c>
      <c r="B1409" t="s">
        <v>67</v>
      </c>
      <c r="C1409" s="1">
        <v>44369</v>
      </c>
      <c r="D1409" s="4">
        <v>181240</v>
      </c>
    </row>
    <row r="1410" spans="1:4" x14ac:dyDescent="0.25">
      <c r="A1410" t="s">
        <v>133</v>
      </c>
      <c r="B1410" t="s">
        <v>67</v>
      </c>
      <c r="C1410" s="1">
        <v>44369</v>
      </c>
      <c r="D1410" s="4">
        <v>45000</v>
      </c>
    </row>
    <row r="1411" spans="1:4" x14ac:dyDescent="0.25">
      <c r="A1411" t="s">
        <v>161</v>
      </c>
      <c r="B1411" t="s">
        <v>67</v>
      </c>
      <c r="C1411" s="1">
        <v>44369</v>
      </c>
      <c r="D1411" s="4">
        <v>3089.2</v>
      </c>
    </row>
    <row r="1412" spans="1:4" x14ac:dyDescent="0.25">
      <c r="A1412" t="s">
        <v>162</v>
      </c>
      <c r="B1412" t="s">
        <v>67</v>
      </c>
      <c r="C1412" s="1">
        <v>44369</v>
      </c>
      <c r="D1412" s="4">
        <v>3523.9</v>
      </c>
    </row>
    <row r="1413" spans="1:4" x14ac:dyDescent="0.25">
      <c r="A1413" t="s">
        <v>136</v>
      </c>
      <c r="B1413" t="s">
        <v>73</v>
      </c>
      <c r="C1413" s="1">
        <v>44369</v>
      </c>
      <c r="D1413" s="4">
        <v>11500</v>
      </c>
    </row>
    <row r="1414" spans="1:4" x14ac:dyDescent="0.25">
      <c r="A1414" t="s">
        <v>90</v>
      </c>
      <c r="B1414" t="s">
        <v>67</v>
      </c>
      <c r="C1414" s="1">
        <v>44369</v>
      </c>
      <c r="D1414" s="4">
        <v>3900</v>
      </c>
    </row>
    <row r="1415" spans="1:4" x14ac:dyDescent="0.25">
      <c r="A1415" t="s">
        <v>86</v>
      </c>
      <c r="B1415" t="s">
        <v>67</v>
      </c>
      <c r="C1415" s="1">
        <v>44370</v>
      </c>
      <c r="D1415" s="4">
        <v>8083</v>
      </c>
    </row>
    <row r="1416" spans="1:4" x14ac:dyDescent="0.25">
      <c r="A1416" t="s">
        <v>128</v>
      </c>
      <c r="B1416" t="s">
        <v>139</v>
      </c>
      <c r="C1416" s="1">
        <v>44370</v>
      </c>
      <c r="D1416" s="4">
        <v>1207</v>
      </c>
    </row>
    <row r="1417" spans="1:4" x14ac:dyDescent="0.25">
      <c r="A1417" t="s">
        <v>144</v>
      </c>
      <c r="B1417" t="s">
        <v>139</v>
      </c>
      <c r="C1417" s="1">
        <v>44370</v>
      </c>
      <c r="D1417" s="4">
        <v>23162</v>
      </c>
    </row>
    <row r="1418" spans="1:4" x14ac:dyDescent="0.25">
      <c r="A1418" t="s">
        <v>151</v>
      </c>
      <c r="B1418" t="s">
        <v>139</v>
      </c>
      <c r="C1418" s="1">
        <v>44370</v>
      </c>
      <c r="D1418" s="4">
        <v>8000</v>
      </c>
    </row>
    <row r="1419" spans="1:4" x14ac:dyDescent="0.25">
      <c r="A1419" t="s">
        <v>91</v>
      </c>
      <c r="B1419" t="s">
        <v>139</v>
      </c>
      <c r="C1419" s="1">
        <v>44370</v>
      </c>
      <c r="D1419" s="4">
        <v>18972</v>
      </c>
    </row>
    <row r="1420" spans="1:4" x14ac:dyDescent="0.25">
      <c r="A1420" t="s">
        <v>137</v>
      </c>
      <c r="B1420" t="s">
        <v>67</v>
      </c>
      <c r="C1420" s="1">
        <v>44370</v>
      </c>
      <c r="D1420" s="4">
        <v>5640</v>
      </c>
    </row>
    <row r="1421" spans="1:4" x14ac:dyDescent="0.25">
      <c r="A1421" t="s">
        <v>136</v>
      </c>
      <c r="B1421" t="s">
        <v>73</v>
      </c>
      <c r="C1421" s="1">
        <v>44370</v>
      </c>
      <c r="D1421" s="4">
        <v>7491</v>
      </c>
    </row>
    <row r="1422" spans="1:4" x14ac:dyDescent="0.25">
      <c r="A1422" t="s">
        <v>101</v>
      </c>
      <c r="B1422" t="s">
        <v>67</v>
      </c>
      <c r="C1422" s="1">
        <v>44370</v>
      </c>
      <c r="D1422" s="4">
        <v>55648.6</v>
      </c>
    </row>
    <row r="1423" spans="1:4" x14ac:dyDescent="0.25">
      <c r="A1423" t="s">
        <v>61</v>
      </c>
      <c r="B1423" t="s">
        <v>139</v>
      </c>
      <c r="C1423" s="1">
        <v>44371</v>
      </c>
      <c r="D1423" s="4">
        <v>31100</v>
      </c>
    </row>
    <row r="1424" spans="1:4" x14ac:dyDescent="0.25">
      <c r="A1424" t="s">
        <v>145</v>
      </c>
      <c r="B1424" t="s">
        <v>67</v>
      </c>
      <c r="C1424" s="1">
        <v>44371</v>
      </c>
      <c r="D1424" s="4">
        <v>25000</v>
      </c>
    </row>
    <row r="1425" spans="1:4" x14ac:dyDescent="0.25">
      <c r="A1425" t="s">
        <v>89</v>
      </c>
      <c r="B1425" t="s">
        <v>67</v>
      </c>
      <c r="C1425" s="1">
        <v>44371</v>
      </c>
      <c r="D1425" s="4">
        <v>29954</v>
      </c>
    </row>
    <row r="1426" spans="1:4" x14ac:dyDescent="0.25">
      <c r="A1426" t="s">
        <v>144</v>
      </c>
      <c r="B1426" t="s">
        <v>139</v>
      </c>
      <c r="C1426" s="1">
        <v>44371</v>
      </c>
      <c r="D1426" s="4">
        <v>3157</v>
      </c>
    </row>
    <row r="1427" spans="1:4" x14ac:dyDescent="0.25">
      <c r="A1427" t="s">
        <v>96</v>
      </c>
      <c r="B1427" t="s">
        <v>73</v>
      </c>
      <c r="C1427" s="1">
        <v>44371</v>
      </c>
      <c r="D1427" s="4">
        <v>12261.6</v>
      </c>
    </row>
    <row r="1428" spans="1:4" x14ac:dyDescent="0.25">
      <c r="A1428" t="s">
        <v>69</v>
      </c>
      <c r="B1428" t="s">
        <v>67</v>
      </c>
      <c r="C1428" s="1">
        <v>44371</v>
      </c>
      <c r="D1428" s="4">
        <v>82800</v>
      </c>
    </row>
    <row r="1429" spans="1:4" x14ac:dyDescent="0.25">
      <c r="A1429" t="s">
        <v>98</v>
      </c>
      <c r="B1429" t="s">
        <v>73</v>
      </c>
      <c r="C1429" s="1">
        <v>44372</v>
      </c>
      <c r="D1429" s="4">
        <v>8100</v>
      </c>
    </row>
    <row r="1430" spans="1:4" x14ac:dyDescent="0.25">
      <c r="A1430" t="s">
        <v>152</v>
      </c>
      <c r="B1430" t="s">
        <v>73</v>
      </c>
      <c r="C1430" s="1">
        <v>44372</v>
      </c>
      <c r="D1430" s="4">
        <v>150961</v>
      </c>
    </row>
    <row r="1431" spans="1:4" x14ac:dyDescent="0.25">
      <c r="A1431" t="s">
        <v>142</v>
      </c>
      <c r="B1431" t="s">
        <v>67</v>
      </c>
      <c r="C1431" s="1">
        <v>44372</v>
      </c>
      <c r="D1431" s="4">
        <v>1625</v>
      </c>
    </row>
    <row r="1432" spans="1:4" x14ac:dyDescent="0.25">
      <c r="A1432" t="s">
        <v>145</v>
      </c>
      <c r="B1432" t="s">
        <v>67</v>
      </c>
      <c r="C1432" s="1">
        <v>44372</v>
      </c>
      <c r="D1432" s="4">
        <v>11869</v>
      </c>
    </row>
    <row r="1433" spans="1:4" x14ac:dyDescent="0.25">
      <c r="A1433" t="s">
        <v>155</v>
      </c>
      <c r="B1433" t="s">
        <v>156</v>
      </c>
      <c r="C1433" s="1">
        <v>44372</v>
      </c>
      <c r="D1433" s="4">
        <v>15000</v>
      </c>
    </row>
    <row r="1434" spans="1:4" x14ac:dyDescent="0.25">
      <c r="A1434" t="s">
        <v>137</v>
      </c>
      <c r="B1434" t="s">
        <v>67</v>
      </c>
      <c r="C1434" s="1">
        <v>44372</v>
      </c>
      <c r="D1434" s="4">
        <v>2883</v>
      </c>
    </row>
    <row r="1435" spans="1:4" x14ac:dyDescent="0.25">
      <c r="A1435" t="s">
        <v>69</v>
      </c>
      <c r="B1435" t="s">
        <v>67</v>
      </c>
      <c r="C1435" s="1">
        <v>44372</v>
      </c>
      <c r="D1435" s="4">
        <v>20160</v>
      </c>
    </row>
    <row r="1436" spans="1:4" x14ac:dyDescent="0.25">
      <c r="A1436" t="s">
        <v>90</v>
      </c>
      <c r="B1436" t="s">
        <v>67</v>
      </c>
      <c r="C1436" s="1">
        <v>44372</v>
      </c>
      <c r="D1436" s="4">
        <v>10280</v>
      </c>
    </row>
    <row r="1437" spans="1:4" x14ac:dyDescent="0.25">
      <c r="A1437" t="s">
        <v>76</v>
      </c>
      <c r="B1437" t="s">
        <v>73</v>
      </c>
      <c r="C1437" s="1">
        <v>44373</v>
      </c>
      <c r="D1437" s="4">
        <v>3677</v>
      </c>
    </row>
    <row r="1438" spans="1:4" x14ac:dyDescent="0.25">
      <c r="A1438" t="s">
        <v>65</v>
      </c>
      <c r="B1438" t="s">
        <v>139</v>
      </c>
      <c r="C1438" s="1">
        <v>44373</v>
      </c>
      <c r="D1438" s="4">
        <v>5000</v>
      </c>
    </row>
    <row r="1439" spans="1:4" x14ac:dyDescent="0.25">
      <c r="A1439" t="s">
        <v>105</v>
      </c>
      <c r="B1439" t="s">
        <v>73</v>
      </c>
      <c r="C1439" s="1">
        <v>44373</v>
      </c>
      <c r="D1439" s="4">
        <v>47005</v>
      </c>
    </row>
    <row r="1440" spans="1:4" x14ac:dyDescent="0.25">
      <c r="A1440" t="s">
        <v>94</v>
      </c>
      <c r="B1440" t="s">
        <v>67</v>
      </c>
      <c r="C1440" s="1">
        <v>44375</v>
      </c>
      <c r="D1440" s="4">
        <v>134594</v>
      </c>
    </row>
    <row r="1441" spans="1:4" x14ac:dyDescent="0.25">
      <c r="A1441" t="s">
        <v>106</v>
      </c>
      <c r="B1441" t="s">
        <v>67</v>
      </c>
      <c r="C1441" s="1">
        <v>44376</v>
      </c>
      <c r="D1441" s="4">
        <v>25000</v>
      </c>
    </row>
    <row r="1442" spans="1:4" x14ac:dyDescent="0.25">
      <c r="A1442" t="s">
        <v>111</v>
      </c>
      <c r="B1442" t="s">
        <v>67</v>
      </c>
      <c r="C1442" s="1">
        <v>44376</v>
      </c>
      <c r="D1442" s="4">
        <v>36250</v>
      </c>
    </row>
    <row r="1443" spans="1:4" x14ac:dyDescent="0.25">
      <c r="A1443" t="s">
        <v>92</v>
      </c>
      <c r="B1443" t="s">
        <v>67</v>
      </c>
      <c r="C1443" s="1">
        <v>44376</v>
      </c>
      <c r="D1443" s="4">
        <v>15000</v>
      </c>
    </row>
    <row r="1444" spans="1:4" x14ac:dyDescent="0.25">
      <c r="A1444" t="s">
        <v>140</v>
      </c>
      <c r="B1444" t="s">
        <v>67</v>
      </c>
      <c r="C1444" s="1">
        <v>44376</v>
      </c>
      <c r="D1444" s="4">
        <v>11979.6</v>
      </c>
    </row>
    <row r="1445" spans="1:4" x14ac:dyDescent="0.25">
      <c r="A1445" t="s">
        <v>143</v>
      </c>
      <c r="B1445" t="s">
        <v>73</v>
      </c>
      <c r="C1445" s="1">
        <v>44376</v>
      </c>
      <c r="D1445" s="4">
        <v>47104</v>
      </c>
    </row>
    <row r="1446" spans="1:4" x14ac:dyDescent="0.25">
      <c r="A1446" t="s">
        <v>133</v>
      </c>
      <c r="B1446" t="s">
        <v>67</v>
      </c>
      <c r="C1446" s="1">
        <v>44376</v>
      </c>
      <c r="D1446" s="4">
        <v>1825</v>
      </c>
    </row>
    <row r="1447" spans="1:4" x14ac:dyDescent="0.25">
      <c r="A1447" t="s">
        <v>72</v>
      </c>
      <c r="B1447" t="s">
        <v>73</v>
      </c>
      <c r="C1447" s="1">
        <v>44376</v>
      </c>
      <c r="D1447" s="4">
        <v>63200</v>
      </c>
    </row>
    <row r="1448" spans="1:4" x14ac:dyDescent="0.25">
      <c r="A1448" t="s">
        <v>105</v>
      </c>
      <c r="B1448" t="s">
        <v>73</v>
      </c>
      <c r="C1448" s="1">
        <v>44376</v>
      </c>
      <c r="D1448" s="4">
        <v>35527</v>
      </c>
    </row>
    <row r="1449" spans="1:4" x14ac:dyDescent="0.25">
      <c r="A1449" t="s">
        <v>137</v>
      </c>
      <c r="B1449" t="s">
        <v>67</v>
      </c>
      <c r="C1449" s="1">
        <v>44376</v>
      </c>
      <c r="D1449" s="4">
        <v>6312</v>
      </c>
    </row>
    <row r="1450" spans="1:4" x14ac:dyDescent="0.25">
      <c r="A1450" t="s">
        <v>136</v>
      </c>
      <c r="B1450" t="s">
        <v>73</v>
      </c>
      <c r="C1450" s="1">
        <v>44376</v>
      </c>
      <c r="D1450" s="4">
        <v>60000</v>
      </c>
    </row>
    <row r="1451" spans="1:4" x14ac:dyDescent="0.25">
      <c r="A1451" t="s">
        <v>101</v>
      </c>
      <c r="B1451" t="s">
        <v>67</v>
      </c>
      <c r="C1451" s="1">
        <v>44376</v>
      </c>
      <c r="D1451" s="4">
        <v>7468</v>
      </c>
    </row>
    <row r="1452" spans="1:4" x14ac:dyDescent="0.25">
      <c r="A1452" t="s">
        <v>76</v>
      </c>
      <c r="B1452" t="s">
        <v>73</v>
      </c>
      <c r="C1452" s="1">
        <v>44377</v>
      </c>
      <c r="D1452" s="4">
        <v>148394</v>
      </c>
    </row>
    <row r="1453" spans="1:4" x14ac:dyDescent="0.25">
      <c r="A1453" t="s">
        <v>103</v>
      </c>
      <c r="B1453" t="s">
        <v>67</v>
      </c>
      <c r="C1453" s="1">
        <v>44377</v>
      </c>
      <c r="D1453" s="4">
        <v>65700</v>
      </c>
    </row>
    <row r="1454" spans="1:4" x14ac:dyDescent="0.25">
      <c r="A1454" t="s">
        <v>133</v>
      </c>
      <c r="B1454" t="s">
        <v>67</v>
      </c>
      <c r="C1454" s="1">
        <v>44377</v>
      </c>
      <c r="D1454" s="4">
        <v>22202</v>
      </c>
    </row>
    <row r="1455" spans="1:4" x14ac:dyDescent="0.25">
      <c r="A1455" t="s">
        <v>75</v>
      </c>
      <c r="B1455" t="s">
        <v>67</v>
      </c>
      <c r="C1455" s="1">
        <v>44377</v>
      </c>
      <c r="D1455" s="4">
        <v>89570</v>
      </c>
    </row>
    <row r="1456" spans="1:4" x14ac:dyDescent="0.25">
      <c r="A1456" t="s">
        <v>163</v>
      </c>
      <c r="B1456" t="s">
        <v>62</v>
      </c>
      <c r="C1456" s="1">
        <v>44378</v>
      </c>
      <c r="D1456" s="4">
        <v>7985</v>
      </c>
    </row>
    <row r="1457" spans="1:4" x14ac:dyDescent="0.25">
      <c r="A1457" t="s">
        <v>64</v>
      </c>
      <c r="B1457" t="s">
        <v>139</v>
      </c>
      <c r="C1457" s="1">
        <v>44378</v>
      </c>
      <c r="D1457" s="4">
        <v>14052</v>
      </c>
    </row>
    <row r="1458" spans="1:4" x14ac:dyDescent="0.25">
      <c r="A1458" t="s">
        <v>65</v>
      </c>
      <c r="B1458" t="s">
        <v>139</v>
      </c>
      <c r="C1458" s="1">
        <v>44378</v>
      </c>
      <c r="D1458" s="4">
        <v>6386</v>
      </c>
    </row>
    <row r="1459" spans="1:4" x14ac:dyDescent="0.25">
      <c r="A1459" t="s">
        <v>121</v>
      </c>
      <c r="B1459" t="s">
        <v>139</v>
      </c>
      <c r="C1459" s="1">
        <v>44378</v>
      </c>
      <c r="D1459" s="4">
        <v>37128</v>
      </c>
    </row>
    <row r="1460" spans="1:4" x14ac:dyDescent="0.25">
      <c r="A1460" t="s">
        <v>78</v>
      </c>
      <c r="B1460" t="s">
        <v>139</v>
      </c>
      <c r="C1460" s="1">
        <v>44378</v>
      </c>
      <c r="D1460" s="4">
        <v>21215</v>
      </c>
    </row>
    <row r="1461" spans="1:4" x14ac:dyDescent="0.25">
      <c r="A1461" t="s">
        <v>79</v>
      </c>
      <c r="B1461" t="s">
        <v>139</v>
      </c>
      <c r="C1461" s="1">
        <v>44378</v>
      </c>
      <c r="D1461" s="4">
        <v>13526</v>
      </c>
    </row>
    <row r="1462" spans="1:4" x14ac:dyDescent="0.25">
      <c r="A1462" t="s">
        <v>115</v>
      </c>
      <c r="B1462" t="s">
        <v>139</v>
      </c>
      <c r="C1462" s="1">
        <v>44378</v>
      </c>
      <c r="D1462" s="4">
        <v>17327</v>
      </c>
    </row>
    <row r="1463" spans="1:4" x14ac:dyDescent="0.25">
      <c r="A1463" t="s">
        <v>146</v>
      </c>
      <c r="B1463" t="s">
        <v>67</v>
      </c>
      <c r="C1463" s="1">
        <v>44378</v>
      </c>
      <c r="D1463" s="4">
        <v>480</v>
      </c>
    </row>
    <row r="1464" spans="1:4" x14ac:dyDescent="0.25">
      <c r="A1464" t="s">
        <v>81</v>
      </c>
      <c r="B1464" t="s">
        <v>67</v>
      </c>
      <c r="C1464" s="1">
        <v>44378</v>
      </c>
      <c r="D1464" s="4">
        <v>118774</v>
      </c>
    </row>
    <row r="1465" spans="1:4" x14ac:dyDescent="0.25">
      <c r="A1465" t="s">
        <v>72</v>
      </c>
      <c r="B1465" t="s">
        <v>73</v>
      </c>
      <c r="C1465" s="1">
        <v>44378</v>
      </c>
      <c r="D1465" s="4">
        <v>61200</v>
      </c>
    </row>
    <row r="1466" spans="1:4" x14ac:dyDescent="0.25">
      <c r="A1466" t="s">
        <v>91</v>
      </c>
      <c r="B1466" t="s">
        <v>139</v>
      </c>
      <c r="C1466" s="1">
        <v>44378</v>
      </c>
      <c r="D1466" s="4">
        <v>68661</v>
      </c>
    </row>
    <row r="1467" spans="1:4" x14ac:dyDescent="0.25">
      <c r="A1467" t="s">
        <v>69</v>
      </c>
      <c r="B1467" t="s">
        <v>67</v>
      </c>
      <c r="C1467" s="1">
        <v>44378</v>
      </c>
      <c r="D1467" s="4">
        <v>85389</v>
      </c>
    </row>
    <row r="1468" spans="1:4" x14ac:dyDescent="0.25">
      <c r="A1468" t="s">
        <v>114</v>
      </c>
      <c r="B1468" t="s">
        <v>67</v>
      </c>
      <c r="C1468" s="1">
        <v>44378</v>
      </c>
      <c r="D1468" s="4">
        <v>4728</v>
      </c>
    </row>
    <row r="1469" spans="1:4" x14ac:dyDescent="0.25">
      <c r="A1469" t="s">
        <v>106</v>
      </c>
      <c r="B1469" t="s">
        <v>67</v>
      </c>
      <c r="C1469" s="1">
        <v>44379</v>
      </c>
      <c r="D1469" s="4">
        <v>28927</v>
      </c>
    </row>
    <row r="1470" spans="1:4" x14ac:dyDescent="0.25">
      <c r="A1470" t="s">
        <v>86</v>
      </c>
      <c r="B1470" t="s">
        <v>67</v>
      </c>
      <c r="C1470" s="1">
        <v>44379</v>
      </c>
      <c r="D1470" s="4">
        <v>2020</v>
      </c>
    </row>
    <row r="1471" spans="1:4" x14ac:dyDescent="0.25">
      <c r="A1471" t="s">
        <v>87</v>
      </c>
      <c r="B1471" t="s">
        <v>67</v>
      </c>
      <c r="C1471" s="1">
        <v>44379</v>
      </c>
      <c r="D1471" s="4">
        <v>30081</v>
      </c>
    </row>
    <row r="1472" spans="1:4" x14ac:dyDescent="0.25">
      <c r="A1472" t="s">
        <v>143</v>
      </c>
      <c r="B1472" t="s">
        <v>73</v>
      </c>
      <c r="C1472" s="1">
        <v>44379</v>
      </c>
      <c r="D1472" s="4">
        <v>25584</v>
      </c>
    </row>
    <row r="1473" spans="1:4" x14ac:dyDescent="0.25">
      <c r="A1473" t="s">
        <v>80</v>
      </c>
      <c r="B1473" t="s">
        <v>139</v>
      </c>
      <c r="C1473" s="1">
        <v>44379</v>
      </c>
      <c r="D1473" s="4">
        <v>60000</v>
      </c>
    </row>
    <row r="1474" spans="1:4" x14ac:dyDescent="0.25">
      <c r="A1474" t="s">
        <v>102</v>
      </c>
      <c r="B1474" t="s">
        <v>139</v>
      </c>
      <c r="C1474" s="1">
        <v>44379</v>
      </c>
      <c r="D1474" s="4">
        <v>8924</v>
      </c>
    </row>
    <row r="1475" spans="1:4" x14ac:dyDescent="0.25">
      <c r="A1475" t="s">
        <v>71</v>
      </c>
      <c r="B1475" t="s">
        <v>67</v>
      </c>
      <c r="C1475" s="1">
        <v>44379</v>
      </c>
      <c r="D1475" s="4">
        <v>2952</v>
      </c>
    </row>
    <row r="1476" spans="1:4" x14ac:dyDescent="0.25">
      <c r="A1476" t="s">
        <v>72</v>
      </c>
      <c r="B1476" t="s">
        <v>73</v>
      </c>
      <c r="C1476" s="1">
        <v>44379</v>
      </c>
      <c r="D1476" s="4">
        <v>63200</v>
      </c>
    </row>
    <row r="1477" spans="1:4" x14ac:dyDescent="0.25">
      <c r="A1477" t="s">
        <v>137</v>
      </c>
      <c r="B1477" t="s">
        <v>67</v>
      </c>
      <c r="C1477" s="1">
        <v>44379</v>
      </c>
      <c r="D1477" s="4">
        <v>6352</v>
      </c>
    </row>
    <row r="1478" spans="1:4" x14ac:dyDescent="0.25">
      <c r="A1478" t="s">
        <v>97</v>
      </c>
      <c r="B1478" t="s">
        <v>67</v>
      </c>
      <c r="C1478" s="1">
        <v>44379</v>
      </c>
      <c r="D1478" s="4">
        <v>10087</v>
      </c>
    </row>
    <row r="1479" spans="1:4" x14ac:dyDescent="0.25">
      <c r="A1479" t="s">
        <v>92</v>
      </c>
      <c r="B1479" t="s">
        <v>67</v>
      </c>
      <c r="C1479" s="1">
        <v>44380</v>
      </c>
      <c r="D1479" s="4">
        <v>1739</v>
      </c>
    </row>
    <row r="1480" spans="1:4" x14ac:dyDescent="0.25">
      <c r="A1480" t="s">
        <v>85</v>
      </c>
      <c r="B1480" t="s">
        <v>139</v>
      </c>
      <c r="C1480" s="1">
        <v>44380</v>
      </c>
      <c r="D1480" s="4">
        <v>33269</v>
      </c>
    </row>
    <row r="1481" spans="1:4" x14ac:dyDescent="0.25">
      <c r="A1481" t="s">
        <v>154</v>
      </c>
      <c r="B1481" t="s">
        <v>62</v>
      </c>
      <c r="C1481" s="1">
        <v>44380</v>
      </c>
      <c r="D1481" s="4">
        <v>19240</v>
      </c>
    </row>
    <row r="1482" spans="1:4" x14ac:dyDescent="0.25">
      <c r="A1482" t="s">
        <v>125</v>
      </c>
      <c r="B1482" t="s">
        <v>67</v>
      </c>
      <c r="C1482" s="1">
        <v>44380</v>
      </c>
      <c r="D1482" s="4">
        <v>40554</v>
      </c>
    </row>
    <row r="1483" spans="1:4" x14ac:dyDescent="0.25">
      <c r="A1483" t="s">
        <v>86</v>
      </c>
      <c r="B1483" t="s">
        <v>67</v>
      </c>
      <c r="C1483" s="1">
        <v>44380</v>
      </c>
      <c r="D1483" s="4">
        <v>75944</v>
      </c>
    </row>
    <row r="1484" spans="1:4" x14ac:dyDescent="0.25">
      <c r="A1484" t="s">
        <v>103</v>
      </c>
      <c r="B1484" t="s">
        <v>67</v>
      </c>
      <c r="C1484" s="1">
        <v>44380</v>
      </c>
      <c r="D1484" s="4">
        <v>30000</v>
      </c>
    </row>
    <row r="1485" spans="1:4" x14ac:dyDescent="0.25">
      <c r="A1485" t="s">
        <v>164</v>
      </c>
      <c r="B1485" t="s">
        <v>67</v>
      </c>
      <c r="C1485" s="1">
        <v>44380</v>
      </c>
      <c r="D1485" s="4">
        <v>30000</v>
      </c>
    </row>
    <row r="1486" spans="1:4" x14ac:dyDescent="0.25">
      <c r="A1486" t="s">
        <v>89</v>
      </c>
      <c r="B1486" t="s">
        <v>67</v>
      </c>
      <c r="C1486" s="1">
        <v>44380</v>
      </c>
      <c r="D1486" s="4">
        <v>31003</v>
      </c>
    </row>
    <row r="1487" spans="1:4" x14ac:dyDescent="0.25">
      <c r="A1487" t="s">
        <v>82</v>
      </c>
      <c r="B1487" t="s">
        <v>67</v>
      </c>
      <c r="C1487" s="1">
        <v>44380</v>
      </c>
      <c r="D1487" s="4">
        <v>14136</v>
      </c>
    </row>
    <row r="1488" spans="1:4" x14ac:dyDescent="0.25">
      <c r="A1488" t="s">
        <v>72</v>
      </c>
      <c r="B1488" t="s">
        <v>73</v>
      </c>
      <c r="C1488" s="1">
        <v>44380</v>
      </c>
      <c r="D1488" s="4">
        <v>16000</v>
      </c>
    </row>
    <row r="1489" spans="1:4" x14ac:dyDescent="0.25">
      <c r="A1489" t="s">
        <v>141</v>
      </c>
      <c r="B1489" t="s">
        <v>67</v>
      </c>
      <c r="C1489" s="1">
        <v>44383</v>
      </c>
      <c r="D1489" s="4">
        <v>35014.29</v>
      </c>
    </row>
    <row r="1490" spans="1:4" x14ac:dyDescent="0.25">
      <c r="A1490" t="s">
        <v>142</v>
      </c>
      <c r="B1490" t="s">
        <v>67</v>
      </c>
      <c r="C1490" s="1">
        <v>44383</v>
      </c>
      <c r="D1490" s="4">
        <v>4200</v>
      </c>
    </row>
    <row r="1491" spans="1:4" x14ac:dyDescent="0.25">
      <c r="A1491" t="s">
        <v>143</v>
      </c>
      <c r="B1491" t="s">
        <v>73</v>
      </c>
      <c r="C1491" s="1">
        <v>44383</v>
      </c>
      <c r="D1491" s="4">
        <v>23689</v>
      </c>
    </row>
    <row r="1492" spans="1:4" x14ac:dyDescent="0.25">
      <c r="A1492" t="s">
        <v>109</v>
      </c>
      <c r="B1492" t="s">
        <v>139</v>
      </c>
      <c r="C1492" s="1">
        <v>44383</v>
      </c>
      <c r="D1492" s="4">
        <v>25000</v>
      </c>
    </row>
    <row r="1493" spans="1:4" x14ac:dyDescent="0.25">
      <c r="A1493" t="s">
        <v>110</v>
      </c>
      <c r="B1493" t="s">
        <v>139</v>
      </c>
      <c r="C1493" s="1">
        <v>44383</v>
      </c>
      <c r="D1493" s="4">
        <v>5055</v>
      </c>
    </row>
    <row r="1494" spans="1:4" x14ac:dyDescent="0.25">
      <c r="A1494" t="s">
        <v>71</v>
      </c>
      <c r="B1494" t="s">
        <v>67</v>
      </c>
      <c r="C1494" s="1">
        <v>44383</v>
      </c>
      <c r="D1494" s="4">
        <v>6000</v>
      </c>
    </row>
    <row r="1495" spans="1:4" x14ac:dyDescent="0.25">
      <c r="A1495" t="s">
        <v>96</v>
      </c>
      <c r="B1495" t="s">
        <v>73</v>
      </c>
      <c r="C1495" s="1">
        <v>44383</v>
      </c>
      <c r="D1495" s="4">
        <v>21011</v>
      </c>
    </row>
    <row r="1496" spans="1:4" x14ac:dyDescent="0.25">
      <c r="A1496" t="s">
        <v>99</v>
      </c>
      <c r="B1496" t="s">
        <v>73</v>
      </c>
      <c r="C1496" s="1">
        <v>44383</v>
      </c>
      <c r="D1496" s="4">
        <v>55023</v>
      </c>
    </row>
    <row r="1497" spans="1:4" x14ac:dyDescent="0.25">
      <c r="A1497" t="s">
        <v>91</v>
      </c>
      <c r="B1497" t="s">
        <v>139</v>
      </c>
      <c r="C1497" s="1">
        <v>44383</v>
      </c>
      <c r="D1497" s="4">
        <v>17837</v>
      </c>
    </row>
    <row r="1498" spans="1:4" x14ac:dyDescent="0.25">
      <c r="A1498" t="s">
        <v>74</v>
      </c>
      <c r="B1498" t="s">
        <v>139</v>
      </c>
      <c r="C1498" s="1">
        <v>44383</v>
      </c>
      <c r="D1498" s="4">
        <v>25000</v>
      </c>
    </row>
    <row r="1499" spans="1:4" x14ac:dyDescent="0.25">
      <c r="A1499" t="s">
        <v>137</v>
      </c>
      <c r="B1499" t="s">
        <v>67</v>
      </c>
      <c r="C1499" s="1">
        <v>44383</v>
      </c>
      <c r="D1499" s="4">
        <v>5040</v>
      </c>
    </row>
    <row r="1500" spans="1:4" x14ac:dyDescent="0.25">
      <c r="A1500" t="s">
        <v>90</v>
      </c>
      <c r="B1500" t="s">
        <v>67</v>
      </c>
      <c r="C1500" s="1">
        <v>44383</v>
      </c>
      <c r="D1500" s="4">
        <v>6676</v>
      </c>
    </row>
    <row r="1501" spans="1:4" x14ac:dyDescent="0.25">
      <c r="A1501" t="s">
        <v>149</v>
      </c>
      <c r="B1501" t="s">
        <v>148</v>
      </c>
      <c r="C1501" s="1">
        <v>44383</v>
      </c>
      <c r="D1501" s="4">
        <v>51000</v>
      </c>
    </row>
    <row r="1502" spans="1:4" x14ac:dyDescent="0.25">
      <c r="A1502" t="s">
        <v>143</v>
      </c>
      <c r="B1502" t="s">
        <v>73</v>
      </c>
      <c r="C1502" s="1">
        <v>44384</v>
      </c>
      <c r="D1502" s="4">
        <v>34291</v>
      </c>
    </row>
    <row r="1503" spans="1:4" x14ac:dyDescent="0.25">
      <c r="A1503" t="s">
        <v>133</v>
      </c>
      <c r="B1503" t="s">
        <v>67</v>
      </c>
      <c r="C1503" s="1">
        <v>44384</v>
      </c>
      <c r="D1503" s="4">
        <v>7079</v>
      </c>
    </row>
    <row r="1504" spans="1:4" x14ac:dyDescent="0.25">
      <c r="A1504" t="s">
        <v>91</v>
      </c>
      <c r="B1504" t="s">
        <v>139</v>
      </c>
      <c r="C1504" s="1">
        <v>44384</v>
      </c>
      <c r="D1504" s="4">
        <v>1676.4</v>
      </c>
    </row>
    <row r="1505" spans="1:4" x14ac:dyDescent="0.25">
      <c r="A1505" t="s">
        <v>136</v>
      </c>
      <c r="B1505" t="s">
        <v>73</v>
      </c>
      <c r="C1505" s="1">
        <v>44384</v>
      </c>
      <c r="D1505" s="4">
        <v>5000</v>
      </c>
    </row>
    <row r="1506" spans="1:4" x14ac:dyDescent="0.25">
      <c r="A1506" t="s">
        <v>117</v>
      </c>
      <c r="B1506" t="s">
        <v>67</v>
      </c>
      <c r="C1506" s="1">
        <v>44385</v>
      </c>
      <c r="D1506" s="4">
        <v>21041</v>
      </c>
    </row>
    <row r="1507" spans="1:4" x14ac:dyDescent="0.25">
      <c r="A1507" t="s">
        <v>129</v>
      </c>
      <c r="B1507" t="s">
        <v>67</v>
      </c>
      <c r="C1507" s="1">
        <v>44385</v>
      </c>
      <c r="D1507" s="4">
        <v>88074</v>
      </c>
    </row>
    <row r="1508" spans="1:4" x14ac:dyDescent="0.25">
      <c r="A1508" t="s">
        <v>121</v>
      </c>
      <c r="B1508" t="s">
        <v>139</v>
      </c>
      <c r="C1508" s="1">
        <v>44385</v>
      </c>
      <c r="D1508" s="4">
        <v>8525</v>
      </c>
    </row>
    <row r="1509" spans="1:4" x14ac:dyDescent="0.25">
      <c r="A1509" t="s">
        <v>165</v>
      </c>
      <c r="B1509" t="s">
        <v>156</v>
      </c>
      <c r="C1509" s="1">
        <v>44385</v>
      </c>
      <c r="D1509" s="4">
        <v>71257.399999999994</v>
      </c>
    </row>
    <row r="1510" spans="1:4" x14ac:dyDescent="0.25">
      <c r="A1510" t="s">
        <v>100</v>
      </c>
      <c r="B1510" t="s">
        <v>67</v>
      </c>
      <c r="C1510" s="1">
        <v>44385</v>
      </c>
      <c r="D1510" s="4">
        <v>6321</v>
      </c>
    </row>
    <row r="1511" spans="1:4" x14ac:dyDescent="0.25">
      <c r="A1511" t="s">
        <v>137</v>
      </c>
      <c r="B1511" t="s">
        <v>67</v>
      </c>
      <c r="C1511" s="1">
        <v>44385</v>
      </c>
      <c r="D1511" s="4">
        <v>4810</v>
      </c>
    </row>
    <row r="1512" spans="1:4" x14ac:dyDescent="0.25">
      <c r="A1512" t="s">
        <v>136</v>
      </c>
      <c r="B1512" t="s">
        <v>73</v>
      </c>
      <c r="C1512" s="1">
        <v>44385</v>
      </c>
      <c r="D1512" s="4">
        <v>12000</v>
      </c>
    </row>
    <row r="1513" spans="1:4" x14ac:dyDescent="0.25">
      <c r="A1513" t="s">
        <v>69</v>
      </c>
      <c r="B1513" t="s">
        <v>67</v>
      </c>
      <c r="C1513" s="1">
        <v>44385</v>
      </c>
      <c r="D1513" s="4">
        <v>8536</v>
      </c>
    </row>
    <row r="1514" spans="1:4" x14ac:dyDescent="0.25">
      <c r="A1514" t="s">
        <v>129</v>
      </c>
      <c r="B1514" t="s">
        <v>67</v>
      </c>
      <c r="C1514" s="1">
        <v>44386</v>
      </c>
      <c r="D1514" s="4">
        <v>622</v>
      </c>
    </row>
    <row r="1515" spans="1:4" x14ac:dyDescent="0.25">
      <c r="A1515" t="s">
        <v>142</v>
      </c>
      <c r="B1515" t="s">
        <v>67</v>
      </c>
      <c r="C1515" s="1">
        <v>44386</v>
      </c>
      <c r="D1515" s="4">
        <v>5440</v>
      </c>
    </row>
    <row r="1516" spans="1:4" x14ac:dyDescent="0.25">
      <c r="A1516" t="s">
        <v>65</v>
      </c>
      <c r="B1516" t="s">
        <v>139</v>
      </c>
      <c r="C1516" s="1">
        <v>44386</v>
      </c>
      <c r="D1516" s="4">
        <v>2000</v>
      </c>
    </row>
    <row r="1517" spans="1:4" x14ac:dyDescent="0.25">
      <c r="A1517" t="s">
        <v>115</v>
      </c>
      <c r="B1517" t="s">
        <v>139</v>
      </c>
      <c r="C1517" s="1">
        <v>44386</v>
      </c>
      <c r="D1517" s="4">
        <v>5000</v>
      </c>
    </row>
    <row r="1518" spans="1:4" x14ac:dyDescent="0.25">
      <c r="A1518" t="s">
        <v>153</v>
      </c>
      <c r="B1518" t="s">
        <v>139</v>
      </c>
      <c r="C1518" s="1">
        <v>44386</v>
      </c>
      <c r="D1518" s="4">
        <v>12000</v>
      </c>
    </row>
    <row r="1519" spans="1:4" x14ac:dyDescent="0.25">
      <c r="A1519" t="s">
        <v>133</v>
      </c>
      <c r="B1519" t="s">
        <v>67</v>
      </c>
      <c r="C1519" s="1">
        <v>44386</v>
      </c>
      <c r="D1519" s="4">
        <v>38924</v>
      </c>
    </row>
    <row r="1520" spans="1:4" x14ac:dyDescent="0.25">
      <c r="A1520" t="s">
        <v>114</v>
      </c>
      <c r="B1520" t="s">
        <v>67</v>
      </c>
      <c r="C1520" s="1">
        <v>44386</v>
      </c>
      <c r="D1520" s="4">
        <v>21383</v>
      </c>
    </row>
    <row r="1521" spans="1:4" x14ac:dyDescent="0.25">
      <c r="A1521" t="s">
        <v>150</v>
      </c>
      <c r="B1521" t="s">
        <v>67</v>
      </c>
      <c r="C1521" s="1">
        <v>44387</v>
      </c>
      <c r="D1521" s="4">
        <v>17443</v>
      </c>
    </row>
    <row r="1522" spans="1:4" x14ac:dyDescent="0.25">
      <c r="A1522" t="s">
        <v>125</v>
      </c>
      <c r="B1522" t="s">
        <v>67</v>
      </c>
      <c r="C1522" s="1">
        <v>44387</v>
      </c>
      <c r="D1522" s="4">
        <v>38100</v>
      </c>
    </row>
    <row r="1523" spans="1:4" x14ac:dyDescent="0.25">
      <c r="A1523" t="s">
        <v>86</v>
      </c>
      <c r="B1523" t="s">
        <v>67</v>
      </c>
      <c r="C1523" s="1">
        <v>44387</v>
      </c>
      <c r="D1523" s="4">
        <v>26028</v>
      </c>
    </row>
    <row r="1524" spans="1:4" x14ac:dyDescent="0.25">
      <c r="A1524" t="s">
        <v>99</v>
      </c>
      <c r="B1524" t="s">
        <v>73</v>
      </c>
      <c r="C1524" s="1">
        <v>44387</v>
      </c>
      <c r="D1524" s="4">
        <v>12880</v>
      </c>
    </row>
    <row r="1525" spans="1:4" x14ac:dyDescent="0.25">
      <c r="A1525" t="s">
        <v>92</v>
      </c>
      <c r="B1525" t="s">
        <v>67</v>
      </c>
      <c r="C1525" s="1">
        <v>44390</v>
      </c>
      <c r="D1525" s="4">
        <v>18558</v>
      </c>
    </row>
    <row r="1526" spans="1:4" x14ac:dyDescent="0.25">
      <c r="A1526" t="s">
        <v>64</v>
      </c>
      <c r="B1526" t="s">
        <v>139</v>
      </c>
      <c r="C1526" s="1">
        <v>44390</v>
      </c>
      <c r="D1526" s="4">
        <v>7026</v>
      </c>
    </row>
    <row r="1527" spans="1:4" x14ac:dyDescent="0.25">
      <c r="A1527" t="s">
        <v>98</v>
      </c>
      <c r="B1527" t="s">
        <v>73</v>
      </c>
      <c r="C1527" s="1">
        <v>44390</v>
      </c>
      <c r="D1527" s="4">
        <v>64424</v>
      </c>
    </row>
    <row r="1528" spans="1:4" x14ac:dyDescent="0.25">
      <c r="A1528" t="s">
        <v>65</v>
      </c>
      <c r="B1528" t="s">
        <v>139</v>
      </c>
      <c r="C1528" s="1">
        <v>44390</v>
      </c>
      <c r="D1528" s="4">
        <v>2000</v>
      </c>
    </row>
    <row r="1529" spans="1:4" x14ac:dyDescent="0.25">
      <c r="A1529" t="s">
        <v>143</v>
      </c>
      <c r="B1529" t="s">
        <v>73</v>
      </c>
      <c r="C1529" s="1">
        <v>44390</v>
      </c>
      <c r="D1529" s="4">
        <v>236666.99</v>
      </c>
    </row>
    <row r="1530" spans="1:4" x14ac:dyDescent="0.25">
      <c r="A1530" t="s">
        <v>153</v>
      </c>
      <c r="B1530" t="s">
        <v>139</v>
      </c>
      <c r="C1530" s="1">
        <v>44390</v>
      </c>
      <c r="D1530" s="4">
        <v>860</v>
      </c>
    </row>
    <row r="1531" spans="1:4" x14ac:dyDescent="0.25">
      <c r="A1531" t="s">
        <v>137</v>
      </c>
      <c r="B1531" t="s">
        <v>67</v>
      </c>
      <c r="C1531" s="1">
        <v>44390</v>
      </c>
      <c r="D1531" s="4">
        <v>6028</v>
      </c>
    </row>
    <row r="1532" spans="1:4" x14ac:dyDescent="0.25">
      <c r="A1532" t="s">
        <v>76</v>
      </c>
      <c r="B1532" t="s">
        <v>73</v>
      </c>
      <c r="C1532" s="1">
        <v>44391</v>
      </c>
      <c r="D1532" s="4">
        <v>1440</v>
      </c>
    </row>
    <row r="1533" spans="1:4" x14ac:dyDescent="0.25">
      <c r="A1533" t="s">
        <v>65</v>
      </c>
      <c r="B1533" t="s">
        <v>139</v>
      </c>
      <c r="C1533" s="1">
        <v>44391</v>
      </c>
      <c r="D1533" s="4">
        <v>5000</v>
      </c>
    </row>
    <row r="1534" spans="1:4" x14ac:dyDescent="0.25">
      <c r="A1534" t="s">
        <v>121</v>
      </c>
      <c r="B1534" t="s">
        <v>139</v>
      </c>
      <c r="C1534" s="1">
        <v>44391</v>
      </c>
      <c r="D1534" s="4">
        <v>110000</v>
      </c>
    </row>
    <row r="1535" spans="1:4" x14ac:dyDescent="0.25">
      <c r="A1535" t="s">
        <v>165</v>
      </c>
      <c r="B1535" t="s">
        <v>156</v>
      </c>
      <c r="C1535" s="1">
        <v>44391</v>
      </c>
      <c r="D1535" s="4">
        <v>8950</v>
      </c>
    </row>
    <row r="1536" spans="1:4" x14ac:dyDescent="0.25">
      <c r="A1536" t="s">
        <v>155</v>
      </c>
      <c r="B1536" t="s">
        <v>156</v>
      </c>
      <c r="C1536" s="1">
        <v>44391</v>
      </c>
      <c r="D1536" s="4">
        <v>15000</v>
      </c>
    </row>
    <row r="1537" spans="1:4" x14ac:dyDescent="0.25">
      <c r="A1537" t="s">
        <v>97</v>
      </c>
      <c r="B1537" t="s">
        <v>67</v>
      </c>
      <c r="C1537" s="1">
        <v>44391</v>
      </c>
      <c r="D1537" s="4">
        <v>8280</v>
      </c>
    </row>
    <row r="1538" spans="1:4" x14ac:dyDescent="0.25">
      <c r="A1538" t="s">
        <v>69</v>
      </c>
      <c r="B1538" t="s">
        <v>67</v>
      </c>
      <c r="C1538" s="1">
        <v>44391</v>
      </c>
      <c r="D1538" s="4">
        <v>59904</v>
      </c>
    </row>
    <row r="1539" spans="1:4" x14ac:dyDescent="0.25">
      <c r="A1539" t="s">
        <v>114</v>
      </c>
      <c r="B1539" t="s">
        <v>67</v>
      </c>
      <c r="C1539" s="1">
        <v>44391</v>
      </c>
      <c r="D1539" s="4">
        <v>10050</v>
      </c>
    </row>
    <row r="1540" spans="1:4" x14ac:dyDescent="0.25">
      <c r="A1540" t="s">
        <v>101</v>
      </c>
      <c r="B1540" t="s">
        <v>67</v>
      </c>
      <c r="C1540" s="1">
        <v>44391</v>
      </c>
      <c r="D1540" s="4">
        <v>31366</v>
      </c>
    </row>
    <row r="1541" spans="1:4" x14ac:dyDescent="0.25">
      <c r="A1541" t="s">
        <v>129</v>
      </c>
      <c r="B1541" t="s">
        <v>67</v>
      </c>
      <c r="C1541" s="1">
        <v>44392</v>
      </c>
      <c r="D1541" s="4">
        <v>7970</v>
      </c>
    </row>
    <row r="1542" spans="1:4" x14ac:dyDescent="0.25">
      <c r="A1542" t="s">
        <v>114</v>
      </c>
      <c r="B1542" t="s">
        <v>67</v>
      </c>
      <c r="C1542" s="1">
        <v>44392</v>
      </c>
      <c r="D1542" s="4">
        <v>7288</v>
      </c>
    </row>
    <row r="1543" spans="1:4" x14ac:dyDescent="0.25">
      <c r="A1543" t="s">
        <v>140</v>
      </c>
      <c r="B1543" t="s">
        <v>67</v>
      </c>
      <c r="C1543" s="1">
        <v>44393</v>
      </c>
      <c r="D1543" s="4">
        <v>8528</v>
      </c>
    </row>
    <row r="1544" spans="1:4" x14ac:dyDescent="0.25">
      <c r="A1544" t="s">
        <v>65</v>
      </c>
      <c r="B1544" t="s">
        <v>139</v>
      </c>
      <c r="C1544" s="1">
        <v>44393</v>
      </c>
      <c r="D1544" s="4">
        <v>5800</v>
      </c>
    </row>
    <row r="1545" spans="1:4" x14ac:dyDescent="0.25">
      <c r="A1545" t="s">
        <v>165</v>
      </c>
      <c r="B1545" t="s">
        <v>156</v>
      </c>
      <c r="C1545" s="1">
        <v>44393</v>
      </c>
      <c r="D1545" s="4">
        <v>1230</v>
      </c>
    </row>
    <row r="1546" spans="1:4" x14ac:dyDescent="0.25">
      <c r="A1546" t="s">
        <v>96</v>
      </c>
      <c r="B1546" t="s">
        <v>73</v>
      </c>
      <c r="C1546" s="1">
        <v>44393</v>
      </c>
      <c r="D1546" s="4">
        <v>24000</v>
      </c>
    </row>
    <row r="1547" spans="1:4" x14ac:dyDescent="0.25">
      <c r="A1547" t="s">
        <v>137</v>
      </c>
      <c r="B1547" t="s">
        <v>67</v>
      </c>
      <c r="C1547" s="1">
        <v>44393</v>
      </c>
      <c r="D1547" s="4">
        <v>2520</v>
      </c>
    </row>
    <row r="1548" spans="1:4" x14ac:dyDescent="0.25">
      <c r="A1548" t="s">
        <v>136</v>
      </c>
      <c r="B1548" t="s">
        <v>73</v>
      </c>
      <c r="C1548" s="1">
        <v>44393</v>
      </c>
      <c r="D1548" s="4">
        <v>1000</v>
      </c>
    </row>
    <row r="1549" spans="1:4" x14ac:dyDescent="0.25">
      <c r="A1549" t="s">
        <v>69</v>
      </c>
      <c r="B1549" t="s">
        <v>67</v>
      </c>
      <c r="C1549" s="1">
        <v>44393</v>
      </c>
      <c r="D1549" s="4">
        <v>31025</v>
      </c>
    </row>
    <row r="1550" spans="1:4" x14ac:dyDescent="0.25">
      <c r="A1550" t="s">
        <v>85</v>
      </c>
      <c r="B1550" t="s">
        <v>139</v>
      </c>
      <c r="C1550" s="1">
        <v>44394</v>
      </c>
      <c r="D1550" s="4">
        <v>33217</v>
      </c>
    </row>
    <row r="1551" spans="1:4" x14ac:dyDescent="0.25">
      <c r="A1551" t="s">
        <v>89</v>
      </c>
      <c r="B1551" t="s">
        <v>67</v>
      </c>
      <c r="C1551" s="1">
        <v>44394</v>
      </c>
      <c r="D1551" s="4">
        <v>36164.5</v>
      </c>
    </row>
    <row r="1552" spans="1:4" x14ac:dyDescent="0.25">
      <c r="A1552" t="s">
        <v>79</v>
      </c>
      <c r="B1552" t="s">
        <v>139</v>
      </c>
      <c r="C1552" s="1">
        <v>44394</v>
      </c>
      <c r="D1552" s="4">
        <v>1559.7</v>
      </c>
    </row>
    <row r="1553" spans="1:4" x14ac:dyDescent="0.25">
      <c r="A1553" t="s">
        <v>136</v>
      </c>
      <c r="B1553" t="s">
        <v>73</v>
      </c>
      <c r="C1553" s="1">
        <v>44394</v>
      </c>
      <c r="D1553" s="4">
        <v>12257</v>
      </c>
    </row>
    <row r="1554" spans="1:4" x14ac:dyDescent="0.25">
      <c r="A1554" t="s">
        <v>90</v>
      </c>
      <c r="B1554" t="s">
        <v>67</v>
      </c>
      <c r="C1554" s="1">
        <v>44394</v>
      </c>
      <c r="D1554" s="4">
        <v>7400</v>
      </c>
    </row>
    <row r="1555" spans="1:4" x14ac:dyDescent="0.25">
      <c r="A1555" t="s">
        <v>111</v>
      </c>
      <c r="B1555" t="s">
        <v>67</v>
      </c>
      <c r="C1555" s="1">
        <v>44397</v>
      </c>
      <c r="D1555" s="4">
        <v>612</v>
      </c>
    </row>
    <row r="1556" spans="1:4" x14ac:dyDescent="0.25">
      <c r="A1556" t="s">
        <v>117</v>
      </c>
      <c r="B1556" t="s">
        <v>67</v>
      </c>
      <c r="C1556" s="1">
        <v>44397</v>
      </c>
      <c r="D1556" s="4">
        <v>612</v>
      </c>
    </row>
    <row r="1557" spans="1:4" x14ac:dyDescent="0.25">
      <c r="A1557" t="s">
        <v>103</v>
      </c>
      <c r="B1557" t="s">
        <v>67</v>
      </c>
      <c r="C1557" s="1">
        <v>44397</v>
      </c>
      <c r="D1557" s="4">
        <v>57700</v>
      </c>
    </row>
    <row r="1558" spans="1:4" x14ac:dyDescent="0.25">
      <c r="A1558" t="s">
        <v>65</v>
      </c>
      <c r="B1558" t="s">
        <v>139</v>
      </c>
      <c r="C1558" s="1">
        <v>44397</v>
      </c>
      <c r="D1558" s="4">
        <v>6020</v>
      </c>
    </row>
    <row r="1559" spans="1:4" x14ac:dyDescent="0.25">
      <c r="A1559" t="s">
        <v>166</v>
      </c>
      <c r="B1559" t="s">
        <v>67</v>
      </c>
      <c r="C1559" s="1">
        <v>44397</v>
      </c>
      <c r="D1559" s="4">
        <v>490</v>
      </c>
    </row>
    <row r="1560" spans="1:4" x14ac:dyDescent="0.25">
      <c r="A1560" t="s">
        <v>157</v>
      </c>
      <c r="B1560" t="s">
        <v>67</v>
      </c>
      <c r="C1560" s="1">
        <v>44397</v>
      </c>
      <c r="D1560" s="4">
        <v>489.6</v>
      </c>
    </row>
    <row r="1561" spans="1:4" x14ac:dyDescent="0.25">
      <c r="A1561" t="s">
        <v>158</v>
      </c>
      <c r="B1561" t="s">
        <v>67</v>
      </c>
      <c r="C1561" s="1">
        <v>44397</v>
      </c>
      <c r="D1561" s="4">
        <v>12080</v>
      </c>
    </row>
    <row r="1562" spans="1:4" x14ac:dyDescent="0.25">
      <c r="A1562" t="s">
        <v>143</v>
      </c>
      <c r="B1562" t="s">
        <v>73</v>
      </c>
      <c r="C1562" s="1">
        <v>44397</v>
      </c>
      <c r="D1562" s="4">
        <v>564</v>
      </c>
    </row>
    <row r="1563" spans="1:4" x14ac:dyDescent="0.25">
      <c r="A1563" t="s">
        <v>159</v>
      </c>
      <c r="B1563" t="s">
        <v>67</v>
      </c>
      <c r="C1563" s="1">
        <v>44397</v>
      </c>
      <c r="D1563" s="4">
        <v>16442</v>
      </c>
    </row>
    <row r="1564" spans="1:4" x14ac:dyDescent="0.25">
      <c r="A1564" t="s">
        <v>160</v>
      </c>
      <c r="B1564" t="s">
        <v>67</v>
      </c>
      <c r="C1564" s="1">
        <v>44397</v>
      </c>
      <c r="D1564" s="4">
        <v>30540</v>
      </c>
    </row>
    <row r="1565" spans="1:4" x14ac:dyDescent="0.25">
      <c r="A1565" t="s">
        <v>146</v>
      </c>
      <c r="B1565" t="s">
        <v>67</v>
      </c>
      <c r="C1565" s="1">
        <v>44397</v>
      </c>
      <c r="D1565" s="4">
        <v>3944</v>
      </c>
    </row>
    <row r="1566" spans="1:4" x14ac:dyDescent="0.25">
      <c r="A1566" t="s">
        <v>161</v>
      </c>
      <c r="B1566" t="s">
        <v>67</v>
      </c>
      <c r="C1566" s="1">
        <v>44397</v>
      </c>
      <c r="D1566" s="4">
        <v>8353</v>
      </c>
    </row>
    <row r="1567" spans="1:4" x14ac:dyDescent="0.25">
      <c r="A1567" t="s">
        <v>162</v>
      </c>
      <c r="B1567" t="s">
        <v>67</v>
      </c>
      <c r="C1567" s="1">
        <v>44397</v>
      </c>
      <c r="D1567" s="4">
        <v>18954</v>
      </c>
    </row>
    <row r="1568" spans="1:4" x14ac:dyDescent="0.25">
      <c r="A1568" t="s">
        <v>137</v>
      </c>
      <c r="B1568" t="s">
        <v>67</v>
      </c>
      <c r="C1568" s="1">
        <v>44397</v>
      </c>
      <c r="D1568" s="4">
        <v>8231</v>
      </c>
    </row>
    <row r="1569" spans="1:4" x14ac:dyDescent="0.25">
      <c r="A1569" t="s">
        <v>167</v>
      </c>
      <c r="B1569" t="s">
        <v>67</v>
      </c>
      <c r="C1569" s="1">
        <v>44397</v>
      </c>
      <c r="D1569" s="4">
        <v>3327</v>
      </c>
    </row>
    <row r="1570" spans="1:4" x14ac:dyDescent="0.25">
      <c r="A1570" t="s">
        <v>163</v>
      </c>
      <c r="B1570" t="s">
        <v>62</v>
      </c>
      <c r="C1570" s="1">
        <v>44398</v>
      </c>
      <c r="D1570" s="4">
        <v>10000</v>
      </c>
    </row>
    <row r="1571" spans="1:4" x14ac:dyDescent="0.25">
      <c r="A1571" t="s">
        <v>61</v>
      </c>
      <c r="B1571" t="s">
        <v>139</v>
      </c>
      <c r="C1571" s="1">
        <v>44398</v>
      </c>
      <c r="D1571" s="4">
        <v>25000</v>
      </c>
    </row>
    <row r="1572" spans="1:4" x14ac:dyDescent="0.25">
      <c r="A1572" t="s">
        <v>121</v>
      </c>
      <c r="B1572" t="s">
        <v>139</v>
      </c>
      <c r="C1572" s="1">
        <v>44398</v>
      </c>
      <c r="D1572" s="4">
        <v>34350</v>
      </c>
    </row>
    <row r="1573" spans="1:4" x14ac:dyDescent="0.25">
      <c r="A1573" t="s">
        <v>147</v>
      </c>
      <c r="B1573" t="s">
        <v>148</v>
      </c>
      <c r="C1573" s="1">
        <v>44398</v>
      </c>
      <c r="D1573" s="4">
        <v>25000</v>
      </c>
    </row>
    <row r="1574" spans="1:4" x14ac:dyDescent="0.25">
      <c r="A1574" t="s">
        <v>120</v>
      </c>
      <c r="B1574" t="s">
        <v>73</v>
      </c>
      <c r="C1574" s="1">
        <v>44398</v>
      </c>
      <c r="D1574" s="4">
        <v>44340</v>
      </c>
    </row>
    <row r="1575" spans="1:4" x14ac:dyDescent="0.25">
      <c r="A1575" t="s">
        <v>86</v>
      </c>
      <c r="B1575" t="s">
        <v>67</v>
      </c>
      <c r="C1575" s="1">
        <v>44399</v>
      </c>
      <c r="D1575" s="4">
        <v>260</v>
      </c>
    </row>
    <row r="1576" spans="1:4" x14ac:dyDescent="0.25">
      <c r="A1576" t="s">
        <v>112</v>
      </c>
      <c r="B1576" t="s">
        <v>139</v>
      </c>
      <c r="C1576" s="1">
        <v>44399</v>
      </c>
      <c r="D1576" s="4">
        <v>21359</v>
      </c>
    </row>
    <row r="1577" spans="1:4" x14ac:dyDescent="0.25">
      <c r="A1577" t="s">
        <v>109</v>
      </c>
      <c r="B1577" t="s">
        <v>139</v>
      </c>
      <c r="C1577" s="1">
        <v>44399</v>
      </c>
      <c r="D1577" s="4">
        <v>7142</v>
      </c>
    </row>
    <row r="1578" spans="1:4" x14ac:dyDescent="0.25">
      <c r="A1578" t="s">
        <v>78</v>
      </c>
      <c r="B1578" t="s">
        <v>139</v>
      </c>
      <c r="C1578" s="1">
        <v>44399</v>
      </c>
      <c r="D1578" s="4">
        <v>1600</v>
      </c>
    </row>
    <row r="1579" spans="1:4" x14ac:dyDescent="0.25">
      <c r="A1579" t="s">
        <v>105</v>
      </c>
      <c r="B1579" t="s">
        <v>73</v>
      </c>
      <c r="C1579" s="1">
        <v>44399</v>
      </c>
      <c r="D1579" s="4">
        <v>39978</v>
      </c>
    </row>
    <row r="1580" spans="1:4" x14ac:dyDescent="0.25">
      <c r="A1580" t="s">
        <v>64</v>
      </c>
      <c r="B1580" t="s">
        <v>139</v>
      </c>
      <c r="C1580" s="1">
        <v>44400</v>
      </c>
      <c r="D1580" s="4">
        <v>25730</v>
      </c>
    </row>
    <row r="1581" spans="1:4" x14ac:dyDescent="0.25">
      <c r="A1581" t="s">
        <v>141</v>
      </c>
      <c r="B1581" t="s">
        <v>67</v>
      </c>
      <c r="C1581" s="1">
        <v>44400</v>
      </c>
      <c r="D1581" s="4">
        <v>35016</v>
      </c>
    </row>
    <row r="1582" spans="1:4" x14ac:dyDescent="0.25">
      <c r="A1582" t="s">
        <v>86</v>
      </c>
      <c r="B1582" t="s">
        <v>67</v>
      </c>
      <c r="C1582" s="1">
        <v>44400</v>
      </c>
      <c r="D1582" s="4">
        <v>38111</v>
      </c>
    </row>
    <row r="1583" spans="1:4" x14ac:dyDescent="0.25">
      <c r="A1583" t="s">
        <v>76</v>
      </c>
      <c r="B1583" t="s">
        <v>73</v>
      </c>
      <c r="C1583" s="1">
        <v>44400</v>
      </c>
      <c r="D1583" s="4">
        <v>48100</v>
      </c>
    </row>
    <row r="1584" spans="1:4" x14ac:dyDescent="0.25">
      <c r="A1584" t="s">
        <v>103</v>
      </c>
      <c r="B1584" t="s">
        <v>67</v>
      </c>
      <c r="C1584" s="1">
        <v>44400</v>
      </c>
      <c r="D1584" s="4">
        <v>34200</v>
      </c>
    </row>
    <row r="1585" spans="1:4" x14ac:dyDescent="0.25">
      <c r="A1585" t="s">
        <v>94</v>
      </c>
      <c r="B1585" t="s">
        <v>67</v>
      </c>
      <c r="C1585" s="1">
        <v>44400</v>
      </c>
      <c r="D1585" s="4">
        <v>12275</v>
      </c>
    </row>
    <row r="1586" spans="1:4" x14ac:dyDescent="0.25">
      <c r="A1586" t="s">
        <v>165</v>
      </c>
      <c r="B1586" t="s">
        <v>156</v>
      </c>
      <c r="C1586" s="1">
        <v>44400</v>
      </c>
      <c r="D1586" s="4">
        <v>10488.5</v>
      </c>
    </row>
    <row r="1587" spans="1:4" x14ac:dyDescent="0.25">
      <c r="A1587" t="s">
        <v>105</v>
      </c>
      <c r="B1587" t="s">
        <v>73</v>
      </c>
      <c r="C1587" s="1">
        <v>44400</v>
      </c>
      <c r="D1587" s="4">
        <v>65991.600000000006</v>
      </c>
    </row>
    <row r="1588" spans="1:4" x14ac:dyDescent="0.25">
      <c r="A1588" t="s">
        <v>69</v>
      </c>
      <c r="B1588" t="s">
        <v>67</v>
      </c>
      <c r="C1588" s="1">
        <v>44400</v>
      </c>
      <c r="D1588" s="4">
        <v>68049</v>
      </c>
    </row>
    <row r="1589" spans="1:4" x14ac:dyDescent="0.25">
      <c r="A1589" t="s">
        <v>86</v>
      </c>
      <c r="B1589" t="s">
        <v>67</v>
      </c>
      <c r="C1589" s="1">
        <v>44401</v>
      </c>
      <c r="D1589" s="4">
        <v>28617.274000000001</v>
      </c>
    </row>
    <row r="1590" spans="1:4" x14ac:dyDescent="0.25">
      <c r="A1590" t="s">
        <v>121</v>
      </c>
      <c r="B1590" t="s">
        <v>139</v>
      </c>
      <c r="C1590" s="1">
        <v>44401</v>
      </c>
      <c r="D1590" s="4">
        <v>2000</v>
      </c>
    </row>
    <row r="1591" spans="1:4" x14ac:dyDescent="0.25">
      <c r="A1591" t="s">
        <v>143</v>
      </c>
      <c r="B1591" t="s">
        <v>73</v>
      </c>
      <c r="C1591" s="1">
        <v>44401</v>
      </c>
      <c r="D1591" s="4">
        <v>13683.23</v>
      </c>
    </row>
    <row r="1592" spans="1:4" x14ac:dyDescent="0.25">
      <c r="A1592" t="s">
        <v>133</v>
      </c>
      <c r="B1592" t="s">
        <v>67</v>
      </c>
      <c r="C1592" s="1">
        <v>44401</v>
      </c>
      <c r="D1592" s="4">
        <v>19090</v>
      </c>
    </row>
    <row r="1593" spans="1:4" x14ac:dyDescent="0.25">
      <c r="A1593" t="s">
        <v>99</v>
      </c>
      <c r="B1593" t="s">
        <v>73</v>
      </c>
      <c r="C1593" s="1">
        <v>44401</v>
      </c>
      <c r="D1593" s="4">
        <v>22518</v>
      </c>
    </row>
    <row r="1594" spans="1:4" x14ac:dyDescent="0.25">
      <c r="A1594" t="s">
        <v>136</v>
      </c>
      <c r="B1594" t="s">
        <v>73</v>
      </c>
      <c r="C1594" s="1">
        <v>44401</v>
      </c>
      <c r="D1594" s="4">
        <v>5769.5</v>
      </c>
    </row>
    <row r="1595" spans="1:4" x14ac:dyDescent="0.25">
      <c r="A1595" t="s">
        <v>76</v>
      </c>
      <c r="B1595" t="s">
        <v>73</v>
      </c>
      <c r="C1595" s="1">
        <v>44404</v>
      </c>
      <c r="D1595" s="4">
        <v>5396</v>
      </c>
    </row>
    <row r="1596" spans="1:4" x14ac:dyDescent="0.25">
      <c r="A1596" t="s">
        <v>132</v>
      </c>
      <c r="B1596" t="s">
        <v>73</v>
      </c>
      <c r="C1596" s="1">
        <v>44404</v>
      </c>
      <c r="D1596" s="4">
        <v>13195.9</v>
      </c>
    </row>
    <row r="1597" spans="1:4" x14ac:dyDescent="0.25">
      <c r="A1597" t="s">
        <v>152</v>
      </c>
      <c r="B1597" t="s">
        <v>73</v>
      </c>
      <c r="C1597" s="1">
        <v>44404</v>
      </c>
      <c r="D1597" s="4">
        <v>164975</v>
      </c>
    </row>
    <row r="1598" spans="1:4" x14ac:dyDescent="0.25">
      <c r="A1598" t="s">
        <v>143</v>
      </c>
      <c r="B1598" t="s">
        <v>73</v>
      </c>
      <c r="C1598" s="1">
        <v>44404</v>
      </c>
      <c r="D1598" s="4">
        <v>22044</v>
      </c>
    </row>
    <row r="1599" spans="1:4" x14ac:dyDescent="0.25">
      <c r="A1599" t="s">
        <v>128</v>
      </c>
      <c r="B1599" t="s">
        <v>139</v>
      </c>
      <c r="C1599" s="1">
        <v>44404</v>
      </c>
      <c r="D1599" s="4">
        <v>3305</v>
      </c>
    </row>
    <row r="1600" spans="1:4" x14ac:dyDescent="0.25">
      <c r="A1600" t="s">
        <v>137</v>
      </c>
      <c r="B1600" t="s">
        <v>67</v>
      </c>
      <c r="C1600" s="1">
        <v>44404</v>
      </c>
      <c r="D1600" s="4">
        <v>8818</v>
      </c>
    </row>
    <row r="1601" spans="1:4" x14ac:dyDescent="0.25">
      <c r="A1601" t="s">
        <v>69</v>
      </c>
      <c r="B1601" t="s">
        <v>67</v>
      </c>
      <c r="C1601" s="1">
        <v>44404</v>
      </c>
      <c r="D1601" s="4">
        <v>86139</v>
      </c>
    </row>
    <row r="1602" spans="1:4" x14ac:dyDescent="0.25">
      <c r="A1602" t="s">
        <v>90</v>
      </c>
      <c r="B1602" t="s">
        <v>67</v>
      </c>
      <c r="C1602" s="1">
        <v>44404</v>
      </c>
      <c r="D1602" s="4">
        <v>1100</v>
      </c>
    </row>
    <row r="1603" spans="1:4" x14ac:dyDescent="0.25">
      <c r="A1603" t="s">
        <v>116</v>
      </c>
      <c r="B1603" t="s">
        <v>67</v>
      </c>
      <c r="C1603" s="1">
        <v>44405</v>
      </c>
      <c r="D1603" s="4">
        <v>9799.51</v>
      </c>
    </row>
    <row r="1604" spans="1:4" x14ac:dyDescent="0.25">
      <c r="A1604" t="s">
        <v>111</v>
      </c>
      <c r="B1604" t="s">
        <v>67</v>
      </c>
      <c r="C1604" s="1">
        <v>44405</v>
      </c>
      <c r="D1604" s="4">
        <v>45197</v>
      </c>
    </row>
    <row r="1605" spans="1:4" x14ac:dyDescent="0.25">
      <c r="A1605" t="s">
        <v>65</v>
      </c>
      <c r="B1605" t="s">
        <v>139</v>
      </c>
      <c r="C1605" s="1">
        <v>44405</v>
      </c>
      <c r="D1605" s="4">
        <v>11530</v>
      </c>
    </row>
    <row r="1606" spans="1:4" x14ac:dyDescent="0.25">
      <c r="A1606" t="s">
        <v>128</v>
      </c>
      <c r="B1606" t="s">
        <v>139</v>
      </c>
      <c r="C1606" s="1">
        <v>44405</v>
      </c>
      <c r="D1606" s="4">
        <v>3964.6</v>
      </c>
    </row>
    <row r="1607" spans="1:4" x14ac:dyDescent="0.25">
      <c r="A1607" t="s">
        <v>115</v>
      </c>
      <c r="B1607" t="s">
        <v>139</v>
      </c>
      <c r="C1607" s="1">
        <v>44405</v>
      </c>
      <c r="D1607" s="4">
        <v>17791.5</v>
      </c>
    </row>
    <row r="1608" spans="1:4" x14ac:dyDescent="0.25">
      <c r="A1608" t="s">
        <v>81</v>
      </c>
      <c r="B1608" t="s">
        <v>67</v>
      </c>
      <c r="C1608" s="1">
        <v>44405</v>
      </c>
      <c r="D1608" s="4">
        <v>99842</v>
      </c>
    </row>
    <row r="1609" spans="1:4" x14ac:dyDescent="0.25">
      <c r="A1609" t="s">
        <v>96</v>
      </c>
      <c r="B1609" t="s">
        <v>73</v>
      </c>
      <c r="C1609" s="1">
        <v>44405</v>
      </c>
      <c r="D1609" s="4">
        <v>5000</v>
      </c>
    </row>
    <row r="1610" spans="1:4" x14ac:dyDescent="0.25">
      <c r="A1610" t="s">
        <v>106</v>
      </c>
      <c r="B1610" t="s">
        <v>67</v>
      </c>
      <c r="C1610" s="1">
        <v>44406</v>
      </c>
      <c r="D1610" s="4">
        <v>26190</v>
      </c>
    </row>
    <row r="1611" spans="1:4" x14ac:dyDescent="0.25">
      <c r="A1611" t="s">
        <v>61</v>
      </c>
      <c r="B1611" t="s">
        <v>139</v>
      </c>
      <c r="C1611" s="1">
        <v>44406</v>
      </c>
      <c r="D1611" s="4">
        <v>6650</v>
      </c>
    </row>
    <row r="1612" spans="1:4" x14ac:dyDescent="0.25">
      <c r="A1612" t="s">
        <v>141</v>
      </c>
      <c r="B1612" t="s">
        <v>67</v>
      </c>
      <c r="C1612" s="1">
        <v>44406</v>
      </c>
      <c r="D1612" s="4">
        <v>46688</v>
      </c>
    </row>
    <row r="1613" spans="1:4" x14ac:dyDescent="0.25">
      <c r="A1613" t="s">
        <v>86</v>
      </c>
      <c r="B1613" t="s">
        <v>67</v>
      </c>
      <c r="C1613" s="1">
        <v>44406</v>
      </c>
      <c r="D1613" s="4">
        <v>108644.6</v>
      </c>
    </row>
    <row r="1614" spans="1:4" x14ac:dyDescent="0.25">
      <c r="A1614" t="s">
        <v>76</v>
      </c>
      <c r="B1614" t="s">
        <v>73</v>
      </c>
      <c r="C1614" s="1">
        <v>44406</v>
      </c>
      <c r="D1614" s="4">
        <v>1317.2</v>
      </c>
    </row>
    <row r="1615" spans="1:4" x14ac:dyDescent="0.25">
      <c r="A1615" t="s">
        <v>78</v>
      </c>
      <c r="B1615" t="s">
        <v>139</v>
      </c>
      <c r="C1615" s="1">
        <v>44406</v>
      </c>
      <c r="D1615" s="4">
        <v>10000</v>
      </c>
    </row>
    <row r="1616" spans="1:4" x14ac:dyDescent="0.25">
      <c r="A1616" t="s">
        <v>110</v>
      </c>
      <c r="B1616" t="s">
        <v>139</v>
      </c>
      <c r="C1616" s="1">
        <v>44406</v>
      </c>
      <c r="D1616" s="4">
        <v>4608</v>
      </c>
    </row>
    <row r="1617" spans="1:4" x14ac:dyDescent="0.25">
      <c r="A1617" t="s">
        <v>91</v>
      </c>
      <c r="B1617" t="s">
        <v>139</v>
      </c>
      <c r="C1617" s="1">
        <v>44406</v>
      </c>
      <c r="D1617" s="4">
        <v>49196.6</v>
      </c>
    </row>
    <row r="1618" spans="1:4" x14ac:dyDescent="0.25">
      <c r="A1618" t="s">
        <v>137</v>
      </c>
      <c r="B1618" t="s">
        <v>67</v>
      </c>
      <c r="C1618" s="1">
        <v>44406</v>
      </c>
      <c r="D1618" s="4">
        <v>3412</v>
      </c>
    </row>
    <row r="1619" spans="1:4" x14ac:dyDescent="0.25">
      <c r="A1619" t="s">
        <v>86</v>
      </c>
      <c r="B1619" t="s">
        <v>67</v>
      </c>
      <c r="C1619" s="1">
        <v>44407</v>
      </c>
      <c r="D1619" s="4">
        <v>375</v>
      </c>
    </row>
    <row r="1620" spans="1:4" x14ac:dyDescent="0.25">
      <c r="A1620" t="s">
        <v>121</v>
      </c>
      <c r="B1620" t="s">
        <v>139</v>
      </c>
      <c r="C1620" s="1">
        <v>44407</v>
      </c>
      <c r="D1620" s="4">
        <v>28305</v>
      </c>
    </row>
    <row r="1621" spans="1:4" x14ac:dyDescent="0.25">
      <c r="A1621" t="s">
        <v>78</v>
      </c>
      <c r="B1621" t="s">
        <v>139</v>
      </c>
      <c r="C1621" s="1">
        <v>44407</v>
      </c>
      <c r="D1621" s="4">
        <v>18353</v>
      </c>
    </row>
    <row r="1622" spans="1:4" x14ac:dyDescent="0.25">
      <c r="A1622" t="s">
        <v>79</v>
      </c>
      <c r="B1622" t="s">
        <v>139</v>
      </c>
      <c r="C1622" s="1">
        <v>44407</v>
      </c>
      <c r="D1622" s="4">
        <v>5978</v>
      </c>
    </row>
    <row r="1623" spans="1:4" x14ac:dyDescent="0.25">
      <c r="A1623" t="s">
        <v>71</v>
      </c>
      <c r="B1623" t="s">
        <v>67</v>
      </c>
      <c r="C1623" s="1">
        <v>44407</v>
      </c>
      <c r="D1623" s="4">
        <v>1400</v>
      </c>
    </row>
    <row r="1624" spans="1:4" x14ac:dyDescent="0.25">
      <c r="A1624" t="s">
        <v>105</v>
      </c>
      <c r="B1624" t="s">
        <v>73</v>
      </c>
      <c r="C1624" s="1">
        <v>44407</v>
      </c>
      <c r="D1624" s="4">
        <v>47827.199999999997</v>
      </c>
    </row>
    <row r="1625" spans="1:4" x14ac:dyDescent="0.25">
      <c r="A1625" t="s">
        <v>97</v>
      </c>
      <c r="B1625" t="s">
        <v>67</v>
      </c>
      <c r="C1625" s="1">
        <v>44407</v>
      </c>
      <c r="D1625" s="4">
        <v>15565.1</v>
      </c>
    </row>
    <row r="1626" spans="1:4" x14ac:dyDescent="0.25">
      <c r="A1626" t="s">
        <v>86</v>
      </c>
      <c r="B1626" t="s">
        <v>67</v>
      </c>
      <c r="C1626" s="1">
        <v>44408</v>
      </c>
      <c r="D1626" s="4">
        <v>15457</v>
      </c>
    </row>
    <row r="1627" spans="1:4" x14ac:dyDescent="0.25">
      <c r="A1627" t="s">
        <v>76</v>
      </c>
      <c r="B1627" t="s">
        <v>73</v>
      </c>
      <c r="C1627" s="1">
        <v>44408</v>
      </c>
      <c r="D1627" s="4">
        <v>114946</v>
      </c>
    </row>
    <row r="1628" spans="1:4" x14ac:dyDescent="0.25">
      <c r="A1628" t="s">
        <v>94</v>
      </c>
      <c r="B1628" t="s">
        <v>67</v>
      </c>
      <c r="C1628" s="1">
        <v>44408</v>
      </c>
      <c r="D1628" s="4">
        <v>95380</v>
      </c>
    </row>
    <row r="1629" spans="1:4" x14ac:dyDescent="0.25">
      <c r="A1629" t="s">
        <v>143</v>
      </c>
      <c r="B1629" t="s">
        <v>73</v>
      </c>
      <c r="C1629" s="1">
        <v>44408</v>
      </c>
      <c r="D1629" s="4">
        <v>12450</v>
      </c>
    </row>
    <row r="1630" spans="1:4" x14ac:dyDescent="0.25">
      <c r="A1630" t="s">
        <v>102</v>
      </c>
      <c r="B1630" t="s">
        <v>139</v>
      </c>
      <c r="C1630" s="1">
        <v>44408</v>
      </c>
      <c r="D1630" s="4">
        <v>10241</v>
      </c>
    </row>
    <row r="1631" spans="1:4" x14ac:dyDescent="0.25">
      <c r="A1631" t="s">
        <v>82</v>
      </c>
      <c r="B1631" t="s">
        <v>67</v>
      </c>
      <c r="C1631" s="1">
        <v>44408</v>
      </c>
      <c r="D1631" s="4">
        <v>10033</v>
      </c>
    </row>
    <row r="1632" spans="1:4" x14ac:dyDescent="0.25">
      <c r="A1632" t="s">
        <v>91</v>
      </c>
      <c r="B1632" t="s">
        <v>139</v>
      </c>
      <c r="C1632" s="1">
        <v>44408</v>
      </c>
      <c r="D1632" s="4">
        <v>6387</v>
      </c>
    </row>
    <row r="1633" spans="1:4" x14ac:dyDescent="0.25">
      <c r="A1633" t="s">
        <v>136</v>
      </c>
      <c r="B1633" t="s">
        <v>73</v>
      </c>
      <c r="C1633" s="1">
        <v>44408</v>
      </c>
      <c r="D1633" s="4">
        <v>60000</v>
      </c>
    </row>
    <row r="1634" spans="1:4" x14ac:dyDescent="0.25">
      <c r="A1634" t="s">
        <v>125</v>
      </c>
      <c r="B1634" t="s">
        <v>67</v>
      </c>
      <c r="C1634" s="1">
        <v>44411</v>
      </c>
      <c r="D1634" s="4">
        <v>31562</v>
      </c>
    </row>
    <row r="1635" spans="1:4" x14ac:dyDescent="0.25">
      <c r="A1635" t="s">
        <v>86</v>
      </c>
      <c r="B1635" t="s">
        <v>67</v>
      </c>
      <c r="C1635" s="1">
        <v>44411</v>
      </c>
      <c r="D1635" s="4">
        <v>780</v>
      </c>
    </row>
    <row r="1636" spans="1:4" x14ac:dyDescent="0.25">
      <c r="A1636" t="s">
        <v>87</v>
      </c>
      <c r="B1636" t="s">
        <v>67</v>
      </c>
      <c r="C1636" s="1">
        <v>44411</v>
      </c>
      <c r="D1636" s="4">
        <v>60000</v>
      </c>
    </row>
    <row r="1637" spans="1:4" x14ac:dyDescent="0.25">
      <c r="A1637" t="s">
        <v>168</v>
      </c>
      <c r="B1637" t="s">
        <v>62</v>
      </c>
      <c r="C1637" s="1">
        <v>44411</v>
      </c>
      <c r="D1637" s="4">
        <v>250000</v>
      </c>
    </row>
    <row r="1638" spans="1:4" x14ac:dyDescent="0.25">
      <c r="A1638" t="s">
        <v>140</v>
      </c>
      <c r="B1638" t="s">
        <v>67</v>
      </c>
      <c r="C1638" s="1">
        <v>44411</v>
      </c>
      <c r="D1638" s="4">
        <v>7987</v>
      </c>
    </row>
    <row r="1639" spans="1:4" x14ac:dyDescent="0.25">
      <c r="A1639" t="s">
        <v>145</v>
      </c>
      <c r="B1639" t="s">
        <v>67</v>
      </c>
      <c r="C1639" s="1">
        <v>44411</v>
      </c>
      <c r="D1639" s="4">
        <v>14308</v>
      </c>
    </row>
    <row r="1640" spans="1:4" x14ac:dyDescent="0.25">
      <c r="A1640" t="s">
        <v>89</v>
      </c>
      <c r="B1640" t="s">
        <v>67</v>
      </c>
      <c r="C1640" s="1">
        <v>44411</v>
      </c>
      <c r="D1640" s="4">
        <v>37527</v>
      </c>
    </row>
    <row r="1641" spans="1:4" x14ac:dyDescent="0.25">
      <c r="A1641" t="s">
        <v>109</v>
      </c>
      <c r="B1641" t="s">
        <v>139</v>
      </c>
      <c r="C1641" s="1">
        <v>44411</v>
      </c>
      <c r="D1641" s="4">
        <v>49393</v>
      </c>
    </row>
    <row r="1642" spans="1:4" x14ac:dyDescent="0.25">
      <c r="A1642" t="s">
        <v>80</v>
      </c>
      <c r="B1642" t="s">
        <v>139</v>
      </c>
      <c r="C1642" s="1">
        <v>44411</v>
      </c>
      <c r="D1642" s="4">
        <v>60000</v>
      </c>
    </row>
    <row r="1643" spans="1:4" x14ac:dyDescent="0.25">
      <c r="A1643" t="s">
        <v>144</v>
      </c>
      <c r="B1643" t="s">
        <v>139</v>
      </c>
      <c r="C1643" s="1">
        <v>44411</v>
      </c>
      <c r="D1643" s="4">
        <v>29130</v>
      </c>
    </row>
    <row r="1644" spans="1:4" x14ac:dyDescent="0.25">
      <c r="A1644" t="s">
        <v>153</v>
      </c>
      <c r="B1644" t="s">
        <v>139</v>
      </c>
      <c r="C1644" s="1">
        <v>44411</v>
      </c>
      <c r="D1644" s="4">
        <v>12000</v>
      </c>
    </row>
    <row r="1645" spans="1:4" x14ac:dyDescent="0.25">
      <c r="A1645" t="s">
        <v>151</v>
      </c>
      <c r="B1645" t="s">
        <v>139</v>
      </c>
      <c r="C1645" s="1">
        <v>44411</v>
      </c>
      <c r="D1645" s="4">
        <v>19045</v>
      </c>
    </row>
    <row r="1646" spans="1:4" x14ac:dyDescent="0.25">
      <c r="A1646" t="s">
        <v>71</v>
      </c>
      <c r="B1646" t="s">
        <v>67</v>
      </c>
      <c r="C1646" s="1">
        <v>44411</v>
      </c>
      <c r="D1646" s="4">
        <v>17325</v>
      </c>
    </row>
    <row r="1647" spans="1:4" x14ac:dyDescent="0.25">
      <c r="A1647" t="s">
        <v>96</v>
      </c>
      <c r="B1647" t="s">
        <v>73</v>
      </c>
      <c r="C1647" s="1">
        <v>44411</v>
      </c>
      <c r="D1647" s="4">
        <v>40000</v>
      </c>
    </row>
    <row r="1648" spans="1:4" x14ac:dyDescent="0.25">
      <c r="A1648" t="s">
        <v>99</v>
      </c>
      <c r="B1648" t="s">
        <v>73</v>
      </c>
      <c r="C1648" s="1">
        <v>44411</v>
      </c>
      <c r="D1648" s="4">
        <v>44069</v>
      </c>
    </row>
    <row r="1649" spans="1:4" x14ac:dyDescent="0.25">
      <c r="A1649" t="s">
        <v>97</v>
      </c>
      <c r="B1649" t="s">
        <v>67</v>
      </c>
      <c r="C1649" s="1">
        <v>44411</v>
      </c>
      <c r="D1649" s="4">
        <v>11473</v>
      </c>
    </row>
    <row r="1650" spans="1:4" x14ac:dyDescent="0.25">
      <c r="A1650" t="s">
        <v>69</v>
      </c>
      <c r="B1650" t="s">
        <v>67</v>
      </c>
      <c r="C1650" s="1">
        <v>44411</v>
      </c>
      <c r="D1650" s="4">
        <v>76000</v>
      </c>
    </row>
    <row r="1651" spans="1:4" x14ac:dyDescent="0.25">
      <c r="A1651" t="s">
        <v>114</v>
      </c>
      <c r="B1651" t="s">
        <v>67</v>
      </c>
      <c r="C1651" s="1">
        <v>44411</v>
      </c>
      <c r="D1651" s="4">
        <v>4720</v>
      </c>
    </row>
    <row r="1652" spans="1:4" x14ac:dyDescent="0.25">
      <c r="A1652" t="s">
        <v>101</v>
      </c>
      <c r="B1652" t="s">
        <v>67</v>
      </c>
      <c r="C1652" s="1">
        <v>44411</v>
      </c>
      <c r="D1652" s="4">
        <v>31123</v>
      </c>
    </row>
    <row r="1653" spans="1:4" x14ac:dyDescent="0.25">
      <c r="A1653" t="s">
        <v>103</v>
      </c>
      <c r="B1653" t="s">
        <v>67</v>
      </c>
      <c r="C1653" s="1">
        <v>44412</v>
      </c>
      <c r="D1653" s="4">
        <v>30000</v>
      </c>
    </row>
    <row r="1654" spans="1:4" x14ac:dyDescent="0.25">
      <c r="A1654" t="s">
        <v>155</v>
      </c>
      <c r="B1654" t="s">
        <v>156</v>
      </c>
      <c r="C1654" s="1">
        <v>44412</v>
      </c>
      <c r="D1654" s="4">
        <v>28147</v>
      </c>
    </row>
    <row r="1655" spans="1:4" x14ac:dyDescent="0.25">
      <c r="A1655" t="s">
        <v>91</v>
      </c>
      <c r="B1655" t="s">
        <v>139</v>
      </c>
      <c r="C1655" s="1">
        <v>44412</v>
      </c>
      <c r="D1655" s="4">
        <v>22236</v>
      </c>
    </row>
    <row r="1656" spans="1:4" x14ac:dyDescent="0.25">
      <c r="A1656" t="s">
        <v>69</v>
      </c>
      <c r="B1656" t="s">
        <v>67</v>
      </c>
      <c r="C1656" s="1">
        <v>44412</v>
      </c>
      <c r="D1656" s="4">
        <v>1600</v>
      </c>
    </row>
    <row r="1657" spans="1:4" x14ac:dyDescent="0.25">
      <c r="A1657" t="s">
        <v>75</v>
      </c>
      <c r="B1657" t="s">
        <v>67</v>
      </c>
      <c r="C1657" s="1">
        <v>44412</v>
      </c>
      <c r="D1657" s="4">
        <v>83750</v>
      </c>
    </row>
    <row r="1658" spans="1:4" x14ac:dyDescent="0.25">
      <c r="A1658" t="s">
        <v>90</v>
      </c>
      <c r="B1658" t="s">
        <v>67</v>
      </c>
      <c r="C1658" s="1">
        <v>44412</v>
      </c>
      <c r="D1658" s="4">
        <v>891</v>
      </c>
    </row>
    <row r="1659" spans="1:4" x14ac:dyDescent="0.25">
      <c r="A1659" t="s">
        <v>92</v>
      </c>
      <c r="B1659" t="s">
        <v>67</v>
      </c>
      <c r="C1659" s="1">
        <v>44413</v>
      </c>
      <c r="D1659" s="4">
        <v>15794</v>
      </c>
    </row>
    <row r="1660" spans="1:4" x14ac:dyDescent="0.25">
      <c r="A1660" t="s">
        <v>98</v>
      </c>
      <c r="B1660" t="s">
        <v>73</v>
      </c>
      <c r="C1660" s="1">
        <v>44413</v>
      </c>
      <c r="D1660" s="4">
        <v>6704</v>
      </c>
    </row>
    <row r="1661" spans="1:4" x14ac:dyDescent="0.25">
      <c r="A1661" t="s">
        <v>94</v>
      </c>
      <c r="B1661" t="s">
        <v>67</v>
      </c>
      <c r="C1661" s="1">
        <v>44413</v>
      </c>
      <c r="D1661" s="4">
        <v>4374</v>
      </c>
    </row>
    <row r="1662" spans="1:4" x14ac:dyDescent="0.25">
      <c r="A1662" t="s">
        <v>121</v>
      </c>
      <c r="B1662" t="s">
        <v>139</v>
      </c>
      <c r="C1662" s="1">
        <v>44413</v>
      </c>
      <c r="D1662" s="4">
        <v>61709</v>
      </c>
    </row>
    <row r="1663" spans="1:4" x14ac:dyDescent="0.25">
      <c r="A1663" t="s">
        <v>137</v>
      </c>
      <c r="B1663" t="s">
        <v>67</v>
      </c>
      <c r="C1663" s="1">
        <v>44413</v>
      </c>
      <c r="D1663" s="4">
        <v>17073</v>
      </c>
    </row>
    <row r="1664" spans="1:4" x14ac:dyDescent="0.25">
      <c r="A1664" t="s">
        <v>90</v>
      </c>
      <c r="B1664" t="s">
        <v>67</v>
      </c>
      <c r="C1664" s="1">
        <v>44413</v>
      </c>
      <c r="D1664" s="4">
        <v>12194</v>
      </c>
    </row>
    <row r="1665" spans="1:4" x14ac:dyDescent="0.25">
      <c r="A1665" t="s">
        <v>154</v>
      </c>
      <c r="B1665" t="s">
        <v>62</v>
      </c>
      <c r="C1665" s="1">
        <v>44414</v>
      </c>
      <c r="D1665" s="4">
        <v>253750</v>
      </c>
    </row>
    <row r="1666" spans="1:4" x14ac:dyDescent="0.25">
      <c r="A1666" t="s">
        <v>103</v>
      </c>
      <c r="B1666" t="s">
        <v>67</v>
      </c>
      <c r="C1666" s="1">
        <v>44414</v>
      </c>
      <c r="D1666" s="4">
        <v>94550</v>
      </c>
    </row>
    <row r="1667" spans="1:4" x14ac:dyDescent="0.25">
      <c r="A1667" t="s">
        <v>143</v>
      </c>
      <c r="B1667" t="s">
        <v>73</v>
      </c>
      <c r="C1667" s="1">
        <v>44414</v>
      </c>
      <c r="D1667" s="4">
        <v>6451</v>
      </c>
    </row>
    <row r="1668" spans="1:4" x14ac:dyDescent="0.25">
      <c r="A1668" t="s">
        <v>71</v>
      </c>
      <c r="B1668" t="s">
        <v>67</v>
      </c>
      <c r="C1668" s="1">
        <v>44414</v>
      </c>
      <c r="D1668" s="4">
        <v>28980</v>
      </c>
    </row>
    <row r="1669" spans="1:4" x14ac:dyDescent="0.25">
      <c r="A1669" t="s">
        <v>90</v>
      </c>
      <c r="B1669" t="s">
        <v>67</v>
      </c>
      <c r="C1669" s="1">
        <v>44414</v>
      </c>
      <c r="D1669" s="4">
        <v>42241</v>
      </c>
    </row>
    <row r="1670" spans="1:4" x14ac:dyDescent="0.25">
      <c r="A1670" t="s">
        <v>149</v>
      </c>
      <c r="B1670" t="s">
        <v>148</v>
      </c>
      <c r="C1670" s="1">
        <v>44414</v>
      </c>
      <c r="D1670" s="4">
        <v>1858001</v>
      </c>
    </row>
    <row r="1671" spans="1:4" x14ac:dyDescent="0.25">
      <c r="A1671" t="s">
        <v>142</v>
      </c>
      <c r="B1671" t="s">
        <v>67</v>
      </c>
      <c r="C1671" s="1">
        <v>44415</v>
      </c>
      <c r="D1671" s="4">
        <v>8608</v>
      </c>
    </row>
    <row r="1672" spans="1:4" x14ac:dyDescent="0.25">
      <c r="A1672" t="s">
        <v>74</v>
      </c>
      <c r="B1672" t="s">
        <v>139</v>
      </c>
      <c r="C1672" s="1">
        <v>44415</v>
      </c>
      <c r="D1672" s="4">
        <v>27523.7</v>
      </c>
    </row>
    <row r="1673" spans="1:4" x14ac:dyDescent="0.25">
      <c r="A1673" t="s">
        <v>103</v>
      </c>
      <c r="B1673" t="s">
        <v>67</v>
      </c>
      <c r="C1673" s="1">
        <v>44425</v>
      </c>
      <c r="D1673" s="4">
        <v>10300</v>
      </c>
    </row>
    <row r="1674" spans="1:4" x14ac:dyDescent="0.25">
      <c r="A1674" t="s">
        <v>65</v>
      </c>
      <c r="B1674" t="s">
        <v>139</v>
      </c>
      <c r="C1674" s="1">
        <v>44425</v>
      </c>
      <c r="D1674" s="4">
        <v>5000</v>
      </c>
    </row>
    <row r="1675" spans="1:4" x14ac:dyDescent="0.25">
      <c r="A1675" t="s">
        <v>143</v>
      </c>
      <c r="B1675" t="s">
        <v>73</v>
      </c>
      <c r="C1675" s="1">
        <v>44425</v>
      </c>
      <c r="D1675" s="4">
        <v>16137</v>
      </c>
    </row>
    <row r="1676" spans="1:4" x14ac:dyDescent="0.25">
      <c r="A1676" t="s">
        <v>136</v>
      </c>
      <c r="B1676" t="s">
        <v>73</v>
      </c>
      <c r="C1676" s="1">
        <v>44425</v>
      </c>
      <c r="D1676" s="4">
        <v>15000</v>
      </c>
    </row>
    <row r="1677" spans="1:4" x14ac:dyDescent="0.25">
      <c r="A1677" t="s">
        <v>69</v>
      </c>
      <c r="B1677" t="s">
        <v>67</v>
      </c>
      <c r="C1677" s="1">
        <v>44425</v>
      </c>
      <c r="D1677" s="4">
        <v>129907</v>
      </c>
    </row>
    <row r="1678" spans="1:4" x14ac:dyDescent="0.25">
      <c r="A1678" t="s">
        <v>114</v>
      </c>
      <c r="B1678" t="s">
        <v>67</v>
      </c>
      <c r="C1678" s="1">
        <v>44425</v>
      </c>
      <c r="D1678" s="4">
        <v>13000</v>
      </c>
    </row>
    <row r="1679" spans="1:4" x14ac:dyDescent="0.25">
      <c r="A1679" t="s">
        <v>168</v>
      </c>
      <c r="B1679" t="s">
        <v>62</v>
      </c>
      <c r="C1679" s="1">
        <v>44426</v>
      </c>
      <c r="D1679" s="4">
        <v>20000</v>
      </c>
    </row>
    <row r="1680" spans="1:4" x14ac:dyDescent="0.25">
      <c r="A1680" t="s">
        <v>103</v>
      </c>
      <c r="B1680" t="s">
        <v>67</v>
      </c>
      <c r="C1680" s="1">
        <v>44426</v>
      </c>
      <c r="D1680" s="4">
        <v>63200</v>
      </c>
    </row>
    <row r="1681" spans="1:4" x14ac:dyDescent="0.25">
      <c r="A1681" t="s">
        <v>143</v>
      </c>
      <c r="B1681" t="s">
        <v>73</v>
      </c>
      <c r="C1681" s="1">
        <v>44426</v>
      </c>
      <c r="D1681" s="4">
        <v>7473</v>
      </c>
    </row>
    <row r="1682" spans="1:4" x14ac:dyDescent="0.25">
      <c r="A1682" t="s">
        <v>169</v>
      </c>
      <c r="B1682" t="s">
        <v>73</v>
      </c>
      <c r="C1682" s="1">
        <v>44426</v>
      </c>
      <c r="D1682" s="4">
        <v>9167</v>
      </c>
    </row>
    <row r="1683" spans="1:4" x14ac:dyDescent="0.25">
      <c r="A1683" t="s">
        <v>170</v>
      </c>
      <c r="B1683" t="s">
        <v>73</v>
      </c>
      <c r="C1683" s="1">
        <v>44426</v>
      </c>
      <c r="D1683" s="4">
        <v>15750</v>
      </c>
    </row>
    <row r="1684" spans="1:4" x14ac:dyDescent="0.25">
      <c r="A1684" t="s">
        <v>61</v>
      </c>
      <c r="B1684" t="s">
        <v>139</v>
      </c>
      <c r="C1684" s="1">
        <v>44427</v>
      </c>
      <c r="D1684" s="4">
        <v>25000</v>
      </c>
    </row>
    <row r="1685" spans="1:4" x14ac:dyDescent="0.25">
      <c r="A1685" t="s">
        <v>98</v>
      </c>
      <c r="B1685" t="s">
        <v>73</v>
      </c>
      <c r="C1685" s="1">
        <v>44427</v>
      </c>
      <c r="D1685" s="4">
        <v>45793</v>
      </c>
    </row>
    <row r="1686" spans="1:4" x14ac:dyDescent="0.25">
      <c r="A1686" t="s">
        <v>129</v>
      </c>
      <c r="B1686" t="s">
        <v>67</v>
      </c>
      <c r="C1686" s="1">
        <v>44427</v>
      </c>
      <c r="D1686" s="4">
        <v>76650</v>
      </c>
    </row>
    <row r="1687" spans="1:4" x14ac:dyDescent="0.25">
      <c r="A1687" t="s">
        <v>140</v>
      </c>
      <c r="B1687" t="s">
        <v>67</v>
      </c>
      <c r="C1687" s="1">
        <v>44427</v>
      </c>
      <c r="D1687" s="4">
        <v>10360</v>
      </c>
    </row>
    <row r="1688" spans="1:4" x14ac:dyDescent="0.25">
      <c r="A1688" t="s">
        <v>165</v>
      </c>
      <c r="B1688" t="s">
        <v>156</v>
      </c>
      <c r="C1688" s="1">
        <v>44427</v>
      </c>
      <c r="D1688" s="4">
        <v>60000</v>
      </c>
    </row>
    <row r="1689" spans="1:4" x14ac:dyDescent="0.25">
      <c r="A1689" t="s">
        <v>64</v>
      </c>
      <c r="B1689" t="s">
        <v>139</v>
      </c>
      <c r="C1689" s="1">
        <v>44428</v>
      </c>
      <c r="D1689" s="4">
        <v>7262</v>
      </c>
    </row>
    <row r="1690" spans="1:4" x14ac:dyDescent="0.25">
      <c r="A1690" t="s">
        <v>86</v>
      </c>
      <c r="B1690" t="s">
        <v>67</v>
      </c>
      <c r="C1690" s="1">
        <v>44428</v>
      </c>
      <c r="D1690" s="4">
        <v>780</v>
      </c>
    </row>
    <row r="1691" spans="1:4" x14ac:dyDescent="0.25">
      <c r="A1691" t="s">
        <v>89</v>
      </c>
      <c r="B1691" t="s">
        <v>67</v>
      </c>
      <c r="C1691" s="1">
        <v>44428</v>
      </c>
      <c r="D1691" s="4">
        <v>33822</v>
      </c>
    </row>
    <row r="1692" spans="1:4" x14ac:dyDescent="0.25">
      <c r="A1692" t="s">
        <v>133</v>
      </c>
      <c r="B1692" t="s">
        <v>67</v>
      </c>
      <c r="C1692" s="1">
        <v>44428</v>
      </c>
      <c r="D1692" s="4">
        <v>63598</v>
      </c>
    </row>
    <row r="1693" spans="1:4" x14ac:dyDescent="0.25">
      <c r="A1693" t="s">
        <v>64</v>
      </c>
      <c r="B1693" t="s">
        <v>139</v>
      </c>
      <c r="C1693" s="1">
        <v>44429</v>
      </c>
      <c r="D1693" s="4">
        <v>39710</v>
      </c>
    </row>
    <row r="1694" spans="1:4" x14ac:dyDescent="0.25">
      <c r="A1694" t="s">
        <v>86</v>
      </c>
      <c r="B1694" t="s">
        <v>67</v>
      </c>
      <c r="C1694" s="1">
        <v>44429</v>
      </c>
      <c r="D1694" s="4">
        <v>32368</v>
      </c>
    </row>
    <row r="1695" spans="1:4" x14ac:dyDescent="0.25">
      <c r="A1695" t="s">
        <v>171</v>
      </c>
      <c r="B1695" t="s">
        <v>148</v>
      </c>
      <c r="C1695" s="1">
        <v>44429</v>
      </c>
      <c r="D1695" s="4">
        <v>29280</v>
      </c>
    </row>
    <row r="1696" spans="1:4" x14ac:dyDescent="0.25">
      <c r="A1696" t="s">
        <v>140</v>
      </c>
      <c r="B1696" t="s">
        <v>67</v>
      </c>
      <c r="C1696" s="1">
        <v>44429</v>
      </c>
      <c r="D1696" s="4">
        <v>40000</v>
      </c>
    </row>
    <row r="1697" spans="1:4" x14ac:dyDescent="0.25">
      <c r="A1697" t="s">
        <v>121</v>
      </c>
      <c r="B1697" t="s">
        <v>139</v>
      </c>
      <c r="C1697" s="1">
        <v>44429</v>
      </c>
      <c r="D1697" s="4">
        <v>32768</v>
      </c>
    </row>
    <row r="1698" spans="1:4" x14ac:dyDescent="0.25">
      <c r="A1698" t="s">
        <v>143</v>
      </c>
      <c r="B1698" t="s">
        <v>73</v>
      </c>
      <c r="C1698" s="1">
        <v>44429</v>
      </c>
      <c r="D1698" s="4">
        <v>8128</v>
      </c>
    </row>
    <row r="1699" spans="1:4" x14ac:dyDescent="0.25">
      <c r="A1699" t="s">
        <v>100</v>
      </c>
      <c r="B1699" t="s">
        <v>67</v>
      </c>
      <c r="C1699" s="1">
        <v>44429</v>
      </c>
      <c r="D1699" s="4">
        <v>17985</v>
      </c>
    </row>
    <row r="1700" spans="1:4" x14ac:dyDescent="0.25">
      <c r="A1700" t="s">
        <v>78</v>
      </c>
      <c r="B1700" t="s">
        <v>139</v>
      </c>
      <c r="C1700" s="1">
        <v>44429</v>
      </c>
      <c r="D1700" s="4">
        <v>3982</v>
      </c>
    </row>
    <row r="1701" spans="1:4" x14ac:dyDescent="0.25">
      <c r="A1701" t="s">
        <v>149</v>
      </c>
      <c r="B1701" t="s">
        <v>148</v>
      </c>
      <c r="C1701" s="1">
        <v>44429</v>
      </c>
      <c r="D1701" s="4">
        <v>34507</v>
      </c>
    </row>
    <row r="1702" spans="1:4" x14ac:dyDescent="0.25">
      <c r="A1702" t="s">
        <v>150</v>
      </c>
      <c r="B1702" t="s">
        <v>67</v>
      </c>
      <c r="C1702" s="1">
        <v>44431</v>
      </c>
      <c r="D1702" s="4">
        <v>10250</v>
      </c>
    </row>
    <row r="1703" spans="1:4" x14ac:dyDescent="0.25">
      <c r="A1703" t="s">
        <v>157</v>
      </c>
      <c r="B1703" t="s">
        <v>67</v>
      </c>
      <c r="C1703" s="1">
        <v>44431</v>
      </c>
      <c r="D1703" s="4">
        <v>784</v>
      </c>
    </row>
    <row r="1704" spans="1:4" x14ac:dyDescent="0.25">
      <c r="A1704" t="s">
        <v>158</v>
      </c>
      <c r="B1704" t="s">
        <v>67</v>
      </c>
      <c r="C1704" s="1">
        <v>44431</v>
      </c>
      <c r="D1704" s="4">
        <v>6758</v>
      </c>
    </row>
    <row r="1705" spans="1:4" x14ac:dyDescent="0.25">
      <c r="A1705" t="s">
        <v>143</v>
      </c>
      <c r="B1705" t="s">
        <v>73</v>
      </c>
      <c r="C1705" s="1">
        <v>44431</v>
      </c>
      <c r="D1705" s="4">
        <v>11441.42</v>
      </c>
    </row>
    <row r="1706" spans="1:4" x14ac:dyDescent="0.25">
      <c r="A1706" t="s">
        <v>159</v>
      </c>
      <c r="B1706" t="s">
        <v>67</v>
      </c>
      <c r="C1706" s="1">
        <v>44431</v>
      </c>
      <c r="D1706" s="4">
        <v>8271</v>
      </c>
    </row>
    <row r="1707" spans="1:4" x14ac:dyDescent="0.25">
      <c r="A1707" t="s">
        <v>160</v>
      </c>
      <c r="B1707" t="s">
        <v>67</v>
      </c>
      <c r="C1707" s="1">
        <v>44431</v>
      </c>
      <c r="D1707" s="4">
        <v>9195</v>
      </c>
    </row>
    <row r="1708" spans="1:4" x14ac:dyDescent="0.25">
      <c r="A1708" t="s">
        <v>146</v>
      </c>
      <c r="B1708" t="s">
        <v>67</v>
      </c>
      <c r="C1708" s="1">
        <v>44431</v>
      </c>
      <c r="D1708" s="4">
        <v>1743</v>
      </c>
    </row>
    <row r="1709" spans="1:4" x14ac:dyDescent="0.25">
      <c r="A1709" t="s">
        <v>161</v>
      </c>
      <c r="B1709" t="s">
        <v>67</v>
      </c>
      <c r="C1709" s="1">
        <v>44431</v>
      </c>
      <c r="D1709" s="4">
        <v>4212</v>
      </c>
    </row>
    <row r="1710" spans="1:4" x14ac:dyDescent="0.25">
      <c r="A1710" t="s">
        <v>162</v>
      </c>
      <c r="B1710" t="s">
        <v>67</v>
      </c>
      <c r="C1710" s="1">
        <v>44431</v>
      </c>
      <c r="D1710" s="4">
        <v>5108</v>
      </c>
    </row>
    <row r="1711" spans="1:4" x14ac:dyDescent="0.25">
      <c r="A1711" t="s">
        <v>167</v>
      </c>
      <c r="B1711" t="s">
        <v>67</v>
      </c>
      <c r="C1711" s="1">
        <v>44431</v>
      </c>
      <c r="D1711" s="4">
        <v>158</v>
      </c>
    </row>
    <row r="1712" spans="1:4" x14ac:dyDescent="0.25">
      <c r="A1712" t="s">
        <v>76</v>
      </c>
      <c r="B1712" t="s">
        <v>73</v>
      </c>
      <c r="C1712" s="1">
        <v>44432</v>
      </c>
      <c r="D1712" s="4">
        <v>3246</v>
      </c>
    </row>
    <row r="1713" spans="1:4" x14ac:dyDescent="0.25">
      <c r="A1713" t="s">
        <v>103</v>
      </c>
      <c r="B1713" t="s">
        <v>67</v>
      </c>
      <c r="C1713" s="1">
        <v>44432</v>
      </c>
      <c r="D1713" s="4">
        <v>27500</v>
      </c>
    </row>
    <row r="1714" spans="1:4" x14ac:dyDescent="0.25">
      <c r="A1714" t="s">
        <v>96</v>
      </c>
      <c r="B1714" t="s">
        <v>73</v>
      </c>
      <c r="C1714" s="1">
        <v>44432</v>
      </c>
      <c r="D1714" s="4">
        <v>23067</v>
      </c>
    </row>
    <row r="1715" spans="1:4" x14ac:dyDescent="0.25">
      <c r="A1715" t="s">
        <v>99</v>
      </c>
      <c r="B1715" t="s">
        <v>73</v>
      </c>
      <c r="C1715" s="1">
        <v>44432</v>
      </c>
      <c r="D1715" s="4">
        <v>25449</v>
      </c>
    </row>
    <row r="1716" spans="1:4" x14ac:dyDescent="0.25">
      <c r="A1716" t="s">
        <v>137</v>
      </c>
      <c r="B1716" t="s">
        <v>67</v>
      </c>
      <c r="C1716" s="1">
        <v>44432</v>
      </c>
      <c r="D1716" s="4">
        <v>6896</v>
      </c>
    </row>
    <row r="1717" spans="1:4" x14ac:dyDescent="0.25">
      <c r="A1717" t="s">
        <v>163</v>
      </c>
      <c r="B1717" t="s">
        <v>62</v>
      </c>
      <c r="C1717" s="1">
        <v>44433</v>
      </c>
      <c r="D1717" s="4">
        <v>21797</v>
      </c>
    </row>
    <row r="1718" spans="1:4" x14ac:dyDescent="0.25">
      <c r="A1718" t="s">
        <v>111</v>
      </c>
      <c r="B1718" t="s">
        <v>67</v>
      </c>
      <c r="C1718" s="1">
        <v>44433</v>
      </c>
      <c r="D1718" s="4">
        <v>54253</v>
      </c>
    </row>
    <row r="1719" spans="1:4" x14ac:dyDescent="0.25">
      <c r="A1719" t="s">
        <v>87</v>
      </c>
      <c r="B1719" t="s">
        <v>67</v>
      </c>
      <c r="C1719" s="1">
        <v>44433</v>
      </c>
      <c r="D1719" s="4">
        <v>40952</v>
      </c>
    </row>
    <row r="1720" spans="1:4" x14ac:dyDescent="0.25">
      <c r="A1720" t="s">
        <v>172</v>
      </c>
      <c r="B1720" t="s">
        <v>156</v>
      </c>
      <c r="C1720" s="1">
        <v>44433</v>
      </c>
      <c r="D1720" s="4">
        <v>4338</v>
      </c>
    </row>
    <row r="1721" spans="1:4" x14ac:dyDescent="0.25">
      <c r="A1721" t="s">
        <v>143</v>
      </c>
      <c r="B1721" t="s">
        <v>73</v>
      </c>
      <c r="C1721" s="1">
        <v>44433</v>
      </c>
      <c r="D1721" s="4">
        <v>14207</v>
      </c>
    </row>
    <row r="1722" spans="1:4" x14ac:dyDescent="0.25">
      <c r="A1722" t="s">
        <v>91</v>
      </c>
      <c r="B1722" t="s">
        <v>139</v>
      </c>
      <c r="C1722" s="1">
        <v>44433</v>
      </c>
      <c r="D1722" s="4">
        <v>10000</v>
      </c>
    </row>
    <row r="1723" spans="1:4" x14ac:dyDescent="0.25">
      <c r="A1723" t="s">
        <v>150</v>
      </c>
      <c r="B1723" t="s">
        <v>67</v>
      </c>
      <c r="C1723" s="1">
        <v>44434</v>
      </c>
      <c r="D1723" s="4">
        <v>17046</v>
      </c>
    </row>
    <row r="1724" spans="1:4" x14ac:dyDescent="0.25">
      <c r="A1724" t="s">
        <v>98</v>
      </c>
      <c r="B1724" t="s">
        <v>73</v>
      </c>
      <c r="C1724" s="1">
        <v>44434</v>
      </c>
      <c r="D1724" s="4">
        <v>186164</v>
      </c>
    </row>
    <row r="1725" spans="1:4" x14ac:dyDescent="0.25">
      <c r="A1725" t="s">
        <v>171</v>
      </c>
      <c r="B1725" t="s">
        <v>148</v>
      </c>
      <c r="C1725" s="1">
        <v>44434</v>
      </c>
      <c r="D1725" s="4">
        <v>7840</v>
      </c>
    </row>
    <row r="1726" spans="1:4" x14ac:dyDescent="0.25">
      <c r="A1726" t="s">
        <v>152</v>
      </c>
      <c r="B1726" t="s">
        <v>73</v>
      </c>
      <c r="C1726" s="1">
        <v>44434</v>
      </c>
      <c r="D1726" s="4">
        <v>129248</v>
      </c>
    </row>
    <row r="1727" spans="1:4" x14ac:dyDescent="0.25">
      <c r="A1727" t="s">
        <v>172</v>
      </c>
      <c r="B1727" t="s">
        <v>156</v>
      </c>
      <c r="C1727" s="1">
        <v>44434</v>
      </c>
      <c r="D1727" s="4">
        <v>15060</v>
      </c>
    </row>
    <row r="1728" spans="1:4" x14ac:dyDescent="0.25">
      <c r="A1728" t="s">
        <v>65</v>
      </c>
      <c r="B1728" t="s">
        <v>139</v>
      </c>
      <c r="C1728" s="1">
        <v>44434</v>
      </c>
      <c r="D1728" s="4">
        <v>13347</v>
      </c>
    </row>
    <row r="1729" spans="1:4" x14ac:dyDescent="0.25">
      <c r="A1729" t="s">
        <v>82</v>
      </c>
      <c r="B1729" t="s">
        <v>67</v>
      </c>
      <c r="C1729" s="1">
        <v>44434</v>
      </c>
      <c r="D1729" s="4">
        <v>4126</v>
      </c>
    </row>
    <row r="1730" spans="1:4" x14ac:dyDescent="0.25">
      <c r="A1730" t="s">
        <v>99</v>
      </c>
      <c r="B1730" t="s">
        <v>73</v>
      </c>
      <c r="C1730" s="1">
        <v>44434</v>
      </c>
      <c r="D1730" s="4">
        <v>36850</v>
      </c>
    </row>
    <row r="1731" spans="1:4" x14ac:dyDescent="0.25">
      <c r="A1731" t="s">
        <v>120</v>
      </c>
      <c r="B1731" t="s">
        <v>73</v>
      </c>
      <c r="C1731" s="1">
        <v>44434</v>
      </c>
      <c r="D1731" s="4">
        <v>47983</v>
      </c>
    </row>
    <row r="1732" spans="1:4" x14ac:dyDescent="0.25">
      <c r="A1732" t="s">
        <v>116</v>
      </c>
      <c r="B1732" t="s">
        <v>67</v>
      </c>
      <c r="C1732" s="1">
        <v>44435</v>
      </c>
      <c r="D1732" s="4">
        <v>15080</v>
      </c>
    </row>
    <row r="1733" spans="1:4" x14ac:dyDescent="0.25">
      <c r="A1733" t="s">
        <v>154</v>
      </c>
      <c r="B1733" t="s">
        <v>62</v>
      </c>
      <c r="C1733" s="1">
        <v>44435</v>
      </c>
      <c r="D1733" s="4">
        <v>14820</v>
      </c>
    </row>
    <row r="1734" spans="1:4" x14ac:dyDescent="0.25">
      <c r="A1734" t="s">
        <v>121</v>
      </c>
      <c r="B1734" t="s">
        <v>139</v>
      </c>
      <c r="C1734" s="1">
        <v>44435</v>
      </c>
      <c r="D1734" s="4">
        <v>25680</v>
      </c>
    </row>
    <row r="1735" spans="1:4" x14ac:dyDescent="0.25">
      <c r="A1735" t="s">
        <v>144</v>
      </c>
      <c r="B1735" t="s">
        <v>139</v>
      </c>
      <c r="C1735" s="1">
        <v>44435</v>
      </c>
      <c r="D1735" s="4">
        <v>28141</v>
      </c>
    </row>
    <row r="1736" spans="1:4" x14ac:dyDescent="0.25">
      <c r="A1736" t="s">
        <v>91</v>
      </c>
      <c r="B1736" t="s">
        <v>139</v>
      </c>
      <c r="C1736" s="1">
        <v>44435</v>
      </c>
      <c r="D1736" s="4">
        <v>5000</v>
      </c>
    </row>
    <row r="1737" spans="1:4" x14ac:dyDescent="0.25">
      <c r="A1737" t="s">
        <v>76</v>
      </c>
      <c r="B1737" t="s">
        <v>73</v>
      </c>
      <c r="C1737" s="1">
        <v>44436</v>
      </c>
      <c r="D1737" s="4">
        <v>122883</v>
      </c>
    </row>
    <row r="1738" spans="1:4" x14ac:dyDescent="0.25">
      <c r="A1738" t="s">
        <v>103</v>
      </c>
      <c r="B1738" t="s">
        <v>67</v>
      </c>
      <c r="C1738" s="1">
        <v>44436</v>
      </c>
      <c r="D1738" s="4">
        <v>24000</v>
      </c>
    </row>
    <row r="1739" spans="1:4" x14ac:dyDescent="0.25">
      <c r="A1739" t="s">
        <v>165</v>
      </c>
      <c r="B1739" t="s">
        <v>156</v>
      </c>
      <c r="C1739" s="1">
        <v>44436</v>
      </c>
      <c r="D1739" s="4">
        <v>5000</v>
      </c>
    </row>
    <row r="1740" spans="1:4" x14ac:dyDescent="0.25">
      <c r="A1740" t="s">
        <v>143</v>
      </c>
      <c r="B1740" t="s">
        <v>73</v>
      </c>
      <c r="C1740" s="1">
        <v>44436</v>
      </c>
      <c r="D1740" s="4">
        <v>28723</v>
      </c>
    </row>
    <row r="1741" spans="1:4" x14ac:dyDescent="0.25">
      <c r="A1741" t="s">
        <v>136</v>
      </c>
      <c r="B1741" t="s">
        <v>73</v>
      </c>
      <c r="C1741" s="1">
        <v>44436</v>
      </c>
      <c r="D1741" s="4">
        <v>108000</v>
      </c>
    </row>
    <row r="1742" spans="1:4" x14ac:dyDescent="0.25">
      <c r="A1742" t="s">
        <v>69</v>
      </c>
      <c r="B1742" t="s">
        <v>67</v>
      </c>
      <c r="C1742" s="1">
        <v>44436</v>
      </c>
      <c r="D1742" s="4">
        <v>24444</v>
      </c>
    </row>
    <row r="1743" spans="1:4" x14ac:dyDescent="0.25">
      <c r="A1743" t="s">
        <v>143</v>
      </c>
      <c r="B1743" t="s">
        <v>73</v>
      </c>
      <c r="C1743" s="1">
        <v>44438</v>
      </c>
      <c r="D1743" s="4">
        <v>10421</v>
      </c>
    </row>
    <row r="1744" spans="1:4" x14ac:dyDescent="0.25">
      <c r="A1744" t="s">
        <v>106</v>
      </c>
      <c r="B1744" t="s">
        <v>67</v>
      </c>
      <c r="C1744" s="1">
        <v>44439</v>
      </c>
      <c r="D1744" s="4">
        <v>29212</v>
      </c>
    </row>
    <row r="1745" spans="1:4" x14ac:dyDescent="0.25">
      <c r="A1745" t="s">
        <v>85</v>
      </c>
      <c r="B1745" t="s">
        <v>156</v>
      </c>
      <c r="C1745" s="1">
        <v>44439</v>
      </c>
      <c r="D1745" s="4">
        <v>12130</v>
      </c>
    </row>
    <row r="1746" spans="1:4" x14ac:dyDescent="0.25">
      <c r="A1746" t="s">
        <v>89</v>
      </c>
      <c r="B1746" t="s">
        <v>67</v>
      </c>
      <c r="C1746" s="1">
        <v>44439</v>
      </c>
      <c r="D1746" s="4">
        <v>105578</v>
      </c>
    </row>
    <row r="1747" spans="1:4" x14ac:dyDescent="0.25">
      <c r="A1747" t="s">
        <v>110</v>
      </c>
      <c r="B1747" t="s">
        <v>156</v>
      </c>
      <c r="C1747" s="1">
        <v>44439</v>
      </c>
      <c r="D1747" s="4">
        <v>4070</v>
      </c>
    </row>
    <row r="1748" spans="1:4" x14ac:dyDescent="0.25">
      <c r="A1748" t="s">
        <v>155</v>
      </c>
      <c r="B1748" t="s">
        <v>156</v>
      </c>
      <c r="C1748" s="1">
        <v>44439</v>
      </c>
      <c r="D1748" s="4">
        <v>32939</v>
      </c>
    </row>
    <row r="1749" spans="1:4" x14ac:dyDescent="0.25">
      <c r="A1749" t="s">
        <v>91</v>
      </c>
      <c r="B1749" t="s">
        <v>156</v>
      </c>
      <c r="C1749" s="1">
        <v>44439</v>
      </c>
      <c r="D1749" s="4">
        <v>33774</v>
      </c>
    </row>
    <row r="1750" spans="1:4" x14ac:dyDescent="0.25">
      <c r="A1750" t="s">
        <v>137</v>
      </c>
      <c r="B1750" t="s">
        <v>67</v>
      </c>
      <c r="C1750" s="1">
        <v>44439</v>
      </c>
      <c r="D1750" s="4">
        <v>13861</v>
      </c>
    </row>
    <row r="1751" spans="1:4" x14ac:dyDescent="0.25">
      <c r="A1751" t="s">
        <v>90</v>
      </c>
      <c r="B1751" t="s">
        <v>67</v>
      </c>
      <c r="C1751" s="1">
        <v>44439</v>
      </c>
      <c r="D1751" s="4">
        <v>8910</v>
      </c>
    </row>
    <row r="1752" spans="1:4" x14ac:dyDescent="0.25">
      <c r="A1752" t="s">
        <v>149</v>
      </c>
      <c r="B1752" t="s">
        <v>67</v>
      </c>
      <c r="C1752" s="1">
        <v>44439</v>
      </c>
      <c r="D1752" s="4">
        <v>54072</v>
      </c>
    </row>
    <row r="1753" spans="1:4" x14ac:dyDescent="0.25">
      <c r="A1753" t="s">
        <v>143</v>
      </c>
      <c r="B1753" t="s">
        <v>67</v>
      </c>
      <c r="C1753" s="1">
        <v>44440</v>
      </c>
      <c r="D1753" s="4">
        <v>78660</v>
      </c>
    </row>
    <row r="1754" spans="1:4" x14ac:dyDescent="0.25">
      <c r="A1754" t="s">
        <v>89</v>
      </c>
      <c r="B1754" t="s">
        <v>67</v>
      </c>
      <c r="C1754" s="1">
        <v>44440</v>
      </c>
      <c r="D1754" s="4">
        <v>35506</v>
      </c>
    </row>
    <row r="1755" spans="1:4" x14ac:dyDescent="0.25">
      <c r="A1755" t="s">
        <v>128</v>
      </c>
      <c r="B1755" t="s">
        <v>156</v>
      </c>
      <c r="C1755" s="1">
        <v>44440</v>
      </c>
      <c r="D1755" s="4">
        <v>5257</v>
      </c>
    </row>
    <row r="1756" spans="1:4" x14ac:dyDescent="0.25">
      <c r="A1756" t="s">
        <v>115</v>
      </c>
      <c r="B1756" t="s">
        <v>156</v>
      </c>
      <c r="C1756" s="1">
        <v>44440</v>
      </c>
      <c r="D1756" s="4">
        <v>18820</v>
      </c>
    </row>
    <row r="1757" spans="1:4" x14ac:dyDescent="0.25">
      <c r="A1757" t="s">
        <v>81</v>
      </c>
      <c r="B1757" t="s">
        <v>67</v>
      </c>
      <c r="C1757" s="1">
        <v>44440</v>
      </c>
      <c r="D1757" s="4">
        <v>119849</v>
      </c>
    </row>
    <row r="1758" spans="1:4" x14ac:dyDescent="0.25">
      <c r="A1758" t="s">
        <v>82</v>
      </c>
      <c r="B1758" t="s">
        <v>67</v>
      </c>
      <c r="C1758" s="1">
        <v>44440</v>
      </c>
      <c r="D1758" s="4">
        <v>12596</v>
      </c>
    </row>
    <row r="1759" spans="1:4" x14ac:dyDescent="0.25">
      <c r="A1759" t="s">
        <v>91</v>
      </c>
      <c r="B1759" t="s">
        <v>156</v>
      </c>
      <c r="C1759" s="1">
        <v>44440</v>
      </c>
      <c r="D1759" s="4">
        <v>8055</v>
      </c>
    </row>
    <row r="1760" spans="1:4" x14ac:dyDescent="0.25">
      <c r="A1760" t="s">
        <v>105</v>
      </c>
      <c r="B1760" t="s">
        <v>62</v>
      </c>
      <c r="C1760" s="1">
        <v>44440</v>
      </c>
      <c r="D1760" s="4">
        <v>72571</v>
      </c>
    </row>
    <row r="1761" spans="1:4" x14ac:dyDescent="0.25">
      <c r="A1761" t="s">
        <v>92</v>
      </c>
      <c r="B1761" t="s">
        <v>67</v>
      </c>
      <c r="C1761" s="1">
        <v>44441</v>
      </c>
      <c r="D1761" s="4">
        <v>1388</v>
      </c>
    </row>
    <row r="1762" spans="1:4" x14ac:dyDescent="0.25">
      <c r="A1762" t="s">
        <v>168</v>
      </c>
      <c r="B1762" t="s">
        <v>62</v>
      </c>
      <c r="C1762" s="1">
        <v>44441</v>
      </c>
      <c r="D1762" s="4">
        <v>121000</v>
      </c>
    </row>
    <row r="1763" spans="1:4" x14ac:dyDescent="0.25">
      <c r="A1763" t="s">
        <v>80</v>
      </c>
      <c r="B1763" t="s">
        <v>62</v>
      </c>
      <c r="C1763" s="1">
        <v>44441</v>
      </c>
      <c r="D1763" s="4">
        <v>60000</v>
      </c>
    </row>
    <row r="1764" spans="1:4" x14ac:dyDescent="0.25">
      <c r="A1764" t="s">
        <v>102</v>
      </c>
      <c r="B1764" t="s">
        <v>156</v>
      </c>
      <c r="C1764" s="1">
        <v>44441</v>
      </c>
      <c r="D1764" s="4">
        <v>15000</v>
      </c>
    </row>
    <row r="1765" spans="1:4" x14ac:dyDescent="0.25">
      <c r="A1765" t="s">
        <v>136</v>
      </c>
      <c r="B1765" t="s">
        <v>67</v>
      </c>
      <c r="C1765" s="1">
        <v>44441</v>
      </c>
      <c r="D1765" s="4">
        <v>8065</v>
      </c>
    </row>
    <row r="1766" spans="1:4" x14ac:dyDescent="0.25">
      <c r="A1766" t="s">
        <v>75</v>
      </c>
      <c r="B1766" t="s">
        <v>67</v>
      </c>
      <c r="C1766" s="1">
        <v>44441</v>
      </c>
      <c r="D1766" s="4">
        <v>87630</v>
      </c>
    </row>
    <row r="1767" spans="1:4" x14ac:dyDescent="0.25">
      <c r="A1767" t="s">
        <v>94</v>
      </c>
      <c r="B1767" t="s">
        <v>67</v>
      </c>
      <c r="C1767" s="1">
        <v>44442</v>
      </c>
      <c r="D1767" s="4">
        <v>129698</v>
      </c>
    </row>
    <row r="1768" spans="1:4" x14ac:dyDescent="0.25">
      <c r="A1768" t="s">
        <v>79</v>
      </c>
      <c r="B1768" t="s">
        <v>156</v>
      </c>
      <c r="C1768" s="1">
        <v>44442</v>
      </c>
      <c r="D1768" s="4">
        <v>8678</v>
      </c>
    </row>
    <row r="1769" spans="1:4" x14ac:dyDescent="0.25">
      <c r="A1769" t="s">
        <v>69</v>
      </c>
      <c r="B1769" t="s">
        <v>67</v>
      </c>
      <c r="C1769" s="1">
        <v>44442</v>
      </c>
      <c r="D1769" s="4">
        <v>27840</v>
      </c>
    </row>
    <row r="1770" spans="1:4" x14ac:dyDescent="0.25">
      <c r="A1770" t="s">
        <v>90</v>
      </c>
      <c r="B1770" t="s">
        <v>67</v>
      </c>
      <c r="C1770" s="1">
        <v>44442</v>
      </c>
      <c r="D1770" s="4">
        <v>52000</v>
      </c>
    </row>
    <row r="1771" spans="1:4" x14ac:dyDescent="0.25">
      <c r="A1771" t="s">
        <v>76</v>
      </c>
      <c r="B1771" t="s">
        <v>156</v>
      </c>
      <c r="C1771" s="1">
        <v>44443</v>
      </c>
      <c r="D1771" s="4">
        <v>1440</v>
      </c>
    </row>
    <row r="1772" spans="1:4" x14ac:dyDescent="0.25">
      <c r="A1772" t="s">
        <v>121</v>
      </c>
      <c r="B1772" t="s">
        <v>62</v>
      </c>
      <c r="C1772" s="1">
        <v>44443</v>
      </c>
      <c r="D1772" s="4">
        <v>13823</v>
      </c>
    </row>
    <row r="1773" spans="1:4" x14ac:dyDescent="0.25">
      <c r="A1773" t="s">
        <v>143</v>
      </c>
      <c r="B1773" t="s">
        <v>67</v>
      </c>
      <c r="C1773" s="1">
        <v>44443</v>
      </c>
      <c r="D1773" s="4">
        <v>2788</v>
      </c>
    </row>
    <row r="1774" spans="1:4" x14ac:dyDescent="0.25">
      <c r="A1774" t="s">
        <v>80</v>
      </c>
      <c r="B1774" t="s">
        <v>62</v>
      </c>
      <c r="C1774" s="1">
        <v>44443</v>
      </c>
      <c r="D1774" s="4">
        <v>2000</v>
      </c>
    </row>
    <row r="1775" spans="1:4" x14ac:dyDescent="0.25">
      <c r="A1775" t="s">
        <v>99</v>
      </c>
      <c r="B1775" t="s">
        <v>67</v>
      </c>
      <c r="C1775" s="1">
        <v>44443</v>
      </c>
      <c r="D1775" s="4">
        <v>14050</v>
      </c>
    </row>
    <row r="1776" spans="1:4" x14ac:dyDescent="0.25">
      <c r="A1776" t="s">
        <v>141</v>
      </c>
      <c r="B1776" t="s">
        <v>67</v>
      </c>
      <c r="C1776" s="1">
        <v>44445</v>
      </c>
      <c r="D1776" s="4">
        <v>35016</v>
      </c>
    </row>
    <row r="1777" spans="1:4" x14ac:dyDescent="0.25">
      <c r="A1777" t="s">
        <v>132</v>
      </c>
      <c r="B1777" t="s">
        <v>156</v>
      </c>
      <c r="C1777" s="1">
        <v>44445</v>
      </c>
      <c r="D1777" s="4">
        <v>9576.5499999999993</v>
      </c>
    </row>
    <row r="1778" spans="1:4" x14ac:dyDescent="0.25">
      <c r="A1778" t="s">
        <v>78</v>
      </c>
      <c r="B1778" t="s">
        <v>156</v>
      </c>
      <c r="C1778" s="1">
        <v>44445</v>
      </c>
      <c r="D1778" s="4">
        <v>21138</v>
      </c>
    </row>
    <row r="1779" spans="1:4" x14ac:dyDescent="0.25">
      <c r="A1779" t="s">
        <v>114</v>
      </c>
      <c r="B1779" t="s">
        <v>67</v>
      </c>
      <c r="C1779" s="1">
        <v>44445</v>
      </c>
      <c r="D1779" s="4">
        <v>4180</v>
      </c>
    </row>
    <row r="1780" spans="1:4" x14ac:dyDescent="0.25">
      <c r="A1780" t="s">
        <v>76</v>
      </c>
      <c r="B1780" t="s">
        <v>156</v>
      </c>
      <c r="C1780" s="1">
        <v>44446</v>
      </c>
      <c r="D1780" s="4">
        <v>855</v>
      </c>
    </row>
    <row r="1781" spans="1:4" x14ac:dyDescent="0.25">
      <c r="A1781" t="s">
        <v>93</v>
      </c>
      <c r="B1781" t="s">
        <v>67</v>
      </c>
      <c r="C1781" s="1">
        <v>44446</v>
      </c>
      <c r="D1781" s="4">
        <v>1046322.5</v>
      </c>
    </row>
    <row r="1782" spans="1:4" x14ac:dyDescent="0.25">
      <c r="A1782" t="s">
        <v>171</v>
      </c>
      <c r="B1782" t="s">
        <v>156</v>
      </c>
      <c r="C1782" s="1">
        <v>44446</v>
      </c>
      <c r="D1782" s="4">
        <v>3270</v>
      </c>
    </row>
    <row r="1783" spans="1:4" x14ac:dyDescent="0.25">
      <c r="A1783" t="s">
        <v>172</v>
      </c>
      <c r="B1783" t="s">
        <v>156</v>
      </c>
      <c r="C1783" s="1">
        <v>44446</v>
      </c>
      <c r="D1783" s="4">
        <v>11474.38</v>
      </c>
    </row>
    <row r="1784" spans="1:4" x14ac:dyDescent="0.25">
      <c r="A1784" t="s">
        <v>147</v>
      </c>
      <c r="B1784" t="s">
        <v>62</v>
      </c>
      <c r="C1784" s="1">
        <v>44446</v>
      </c>
      <c r="D1784" s="4">
        <v>10000</v>
      </c>
    </row>
    <row r="1785" spans="1:4" x14ac:dyDescent="0.25">
      <c r="A1785" t="s">
        <v>128</v>
      </c>
      <c r="B1785" t="s">
        <v>156</v>
      </c>
      <c r="C1785" s="1">
        <v>44446</v>
      </c>
      <c r="D1785" s="4">
        <v>3041</v>
      </c>
    </row>
    <row r="1786" spans="1:4" x14ac:dyDescent="0.25">
      <c r="A1786" t="s">
        <v>153</v>
      </c>
      <c r="B1786" t="s">
        <v>156</v>
      </c>
      <c r="C1786" s="1">
        <v>44446</v>
      </c>
      <c r="D1786" s="4">
        <v>14875</v>
      </c>
    </row>
    <row r="1787" spans="1:4" x14ac:dyDescent="0.25">
      <c r="A1787" t="s">
        <v>173</v>
      </c>
      <c r="B1787" t="s">
        <v>156</v>
      </c>
      <c r="C1787" s="1">
        <v>44446</v>
      </c>
      <c r="D1787" s="4">
        <v>4433.8</v>
      </c>
    </row>
    <row r="1788" spans="1:4" x14ac:dyDescent="0.25">
      <c r="A1788" t="s">
        <v>155</v>
      </c>
      <c r="B1788" t="s">
        <v>156</v>
      </c>
      <c r="C1788" s="1">
        <v>44446</v>
      </c>
      <c r="D1788" s="4">
        <v>4410</v>
      </c>
    </row>
    <row r="1789" spans="1:4" x14ac:dyDescent="0.25">
      <c r="A1789" t="s">
        <v>69</v>
      </c>
      <c r="B1789" t="s">
        <v>67</v>
      </c>
      <c r="C1789" s="1">
        <v>44446</v>
      </c>
      <c r="D1789" s="4">
        <v>5925</v>
      </c>
    </row>
    <row r="1790" spans="1:4" x14ac:dyDescent="0.25">
      <c r="A1790" t="s">
        <v>90</v>
      </c>
      <c r="B1790" t="s">
        <v>67</v>
      </c>
      <c r="C1790" s="1">
        <v>44446</v>
      </c>
      <c r="D1790" s="4">
        <v>33546</v>
      </c>
    </row>
    <row r="1791" spans="1:4" x14ac:dyDescent="0.25">
      <c r="A1791" t="s">
        <v>125</v>
      </c>
      <c r="B1791" t="s">
        <v>67</v>
      </c>
      <c r="C1791" s="1">
        <v>44447</v>
      </c>
      <c r="D1791" s="4">
        <v>19856</v>
      </c>
    </row>
    <row r="1792" spans="1:4" x14ac:dyDescent="0.25">
      <c r="A1792" t="s">
        <v>76</v>
      </c>
      <c r="B1792" t="s">
        <v>156</v>
      </c>
      <c r="C1792" s="1">
        <v>44447</v>
      </c>
      <c r="D1792" s="4">
        <v>87350</v>
      </c>
    </row>
    <row r="1793" spans="1:4" x14ac:dyDescent="0.25">
      <c r="A1793" t="s">
        <v>71</v>
      </c>
      <c r="B1793" t="s">
        <v>67</v>
      </c>
      <c r="C1793" s="1">
        <v>44447</v>
      </c>
      <c r="D1793" s="4">
        <v>11500</v>
      </c>
    </row>
    <row r="1794" spans="1:4" x14ac:dyDescent="0.25">
      <c r="A1794" t="s">
        <v>96</v>
      </c>
      <c r="B1794" t="s">
        <v>62</v>
      </c>
      <c r="C1794" s="1">
        <v>44447</v>
      </c>
      <c r="D1794" s="4">
        <v>22995</v>
      </c>
    </row>
    <row r="1795" spans="1:4" x14ac:dyDescent="0.25">
      <c r="A1795" t="s">
        <v>74</v>
      </c>
      <c r="B1795" t="s">
        <v>156</v>
      </c>
      <c r="C1795" s="1">
        <v>44447</v>
      </c>
      <c r="D1795" s="4">
        <v>25721</v>
      </c>
    </row>
    <row r="1796" spans="1:4" x14ac:dyDescent="0.25">
      <c r="A1796" t="s">
        <v>103</v>
      </c>
      <c r="B1796" t="s">
        <v>67</v>
      </c>
      <c r="C1796" s="1">
        <v>44449</v>
      </c>
      <c r="D1796" s="4">
        <v>43448</v>
      </c>
    </row>
    <row r="1797" spans="1:4" x14ac:dyDescent="0.25">
      <c r="A1797" t="s">
        <v>65</v>
      </c>
      <c r="B1797" t="s">
        <v>156</v>
      </c>
      <c r="C1797" s="1">
        <v>44449</v>
      </c>
      <c r="D1797" s="4">
        <v>14765</v>
      </c>
    </row>
    <row r="1798" spans="1:4" x14ac:dyDescent="0.25">
      <c r="A1798" t="s">
        <v>147</v>
      </c>
      <c r="B1798" t="s">
        <v>62</v>
      </c>
      <c r="C1798" s="1">
        <v>44449</v>
      </c>
      <c r="D1798" s="4">
        <v>61619</v>
      </c>
    </row>
    <row r="1799" spans="1:4" x14ac:dyDescent="0.25">
      <c r="A1799" t="s">
        <v>114</v>
      </c>
      <c r="B1799" t="s">
        <v>67</v>
      </c>
      <c r="C1799" s="1">
        <v>44449</v>
      </c>
      <c r="D1799" s="4">
        <v>1480</v>
      </c>
    </row>
    <row r="1800" spans="1:4" x14ac:dyDescent="0.25">
      <c r="A1800" t="s">
        <v>90</v>
      </c>
      <c r="B1800" t="s">
        <v>67</v>
      </c>
      <c r="C1800" s="1">
        <v>44449</v>
      </c>
      <c r="D1800" s="4">
        <v>720</v>
      </c>
    </row>
    <row r="1801" spans="1:4" x14ac:dyDescent="0.25">
      <c r="A1801" t="s">
        <v>149</v>
      </c>
      <c r="B1801" t="s">
        <v>67</v>
      </c>
      <c r="C1801" s="1">
        <v>44449</v>
      </c>
      <c r="D1801" s="4">
        <v>4175</v>
      </c>
    </row>
    <row r="1802" spans="1:4" x14ac:dyDescent="0.25">
      <c r="A1802" t="s">
        <v>174</v>
      </c>
      <c r="B1802" t="s">
        <v>67</v>
      </c>
      <c r="C1802" s="1">
        <v>44450</v>
      </c>
      <c r="D1802" s="4">
        <v>5600</v>
      </c>
    </row>
    <row r="1803" spans="1:4" x14ac:dyDescent="0.25">
      <c r="A1803" t="s">
        <v>89</v>
      </c>
      <c r="B1803" t="s">
        <v>67</v>
      </c>
      <c r="C1803" s="1">
        <v>44450</v>
      </c>
      <c r="D1803" s="4">
        <v>35013</v>
      </c>
    </row>
    <row r="1804" spans="1:4" x14ac:dyDescent="0.25">
      <c r="A1804" t="s">
        <v>91</v>
      </c>
      <c r="B1804" t="s">
        <v>156</v>
      </c>
      <c r="C1804" s="1">
        <v>44450</v>
      </c>
      <c r="D1804" s="4">
        <v>2579</v>
      </c>
    </row>
    <row r="1805" spans="1:4" x14ac:dyDescent="0.25">
      <c r="A1805" t="s">
        <v>69</v>
      </c>
      <c r="B1805" t="s">
        <v>67</v>
      </c>
      <c r="C1805" s="1">
        <v>44450</v>
      </c>
      <c r="D1805" s="4">
        <v>56707</v>
      </c>
    </row>
    <row r="1806" spans="1:4" x14ac:dyDescent="0.25">
      <c r="A1806" t="s">
        <v>92</v>
      </c>
      <c r="B1806" t="s">
        <v>67</v>
      </c>
      <c r="C1806" s="1">
        <v>44452</v>
      </c>
      <c r="D1806" s="4">
        <v>16906</v>
      </c>
    </row>
    <row r="1807" spans="1:4" x14ac:dyDescent="0.25">
      <c r="A1807" t="s">
        <v>64</v>
      </c>
      <c r="B1807" t="s">
        <v>156</v>
      </c>
      <c r="C1807" s="1">
        <v>44452</v>
      </c>
      <c r="D1807" s="4">
        <v>35040</v>
      </c>
    </row>
    <row r="1808" spans="1:4" x14ac:dyDescent="0.25">
      <c r="A1808" t="s">
        <v>168</v>
      </c>
      <c r="B1808" t="s">
        <v>62</v>
      </c>
      <c r="C1808" s="1">
        <v>44452</v>
      </c>
      <c r="D1808" s="4">
        <v>1122</v>
      </c>
    </row>
    <row r="1809" spans="1:4" x14ac:dyDescent="0.25">
      <c r="A1809" t="s">
        <v>89</v>
      </c>
      <c r="B1809" t="s">
        <v>67</v>
      </c>
      <c r="C1809" s="1">
        <v>44452</v>
      </c>
      <c r="D1809" s="4">
        <v>26763</v>
      </c>
    </row>
    <row r="1810" spans="1:4" x14ac:dyDescent="0.25">
      <c r="A1810" t="s">
        <v>69</v>
      </c>
      <c r="B1810" t="s">
        <v>67</v>
      </c>
      <c r="C1810" s="1">
        <v>44452</v>
      </c>
      <c r="D1810" s="4">
        <v>55200</v>
      </c>
    </row>
    <row r="1811" spans="1:4" x14ac:dyDescent="0.25">
      <c r="A1811" t="s">
        <v>92</v>
      </c>
      <c r="B1811" t="s">
        <v>67</v>
      </c>
      <c r="C1811" s="1">
        <v>44453</v>
      </c>
      <c r="D1811" s="4">
        <v>16905</v>
      </c>
    </row>
    <row r="1812" spans="1:4" x14ac:dyDescent="0.25">
      <c r="A1812" t="s">
        <v>85</v>
      </c>
      <c r="B1812" t="s">
        <v>156</v>
      </c>
      <c r="C1812" s="1">
        <v>44453</v>
      </c>
      <c r="D1812" s="4">
        <v>51000</v>
      </c>
    </row>
    <row r="1813" spans="1:4" x14ac:dyDescent="0.25">
      <c r="A1813" t="s">
        <v>168</v>
      </c>
      <c r="B1813" t="s">
        <v>62</v>
      </c>
      <c r="C1813" s="1">
        <v>44453</v>
      </c>
      <c r="D1813" s="4">
        <v>1770</v>
      </c>
    </row>
    <row r="1814" spans="1:4" x14ac:dyDescent="0.25">
      <c r="A1814" t="s">
        <v>133</v>
      </c>
      <c r="B1814" t="s">
        <v>67</v>
      </c>
      <c r="C1814" s="1">
        <v>44453</v>
      </c>
      <c r="D1814" s="4">
        <v>39200</v>
      </c>
    </row>
    <row r="1815" spans="1:4" x14ac:dyDescent="0.25">
      <c r="A1815" t="s">
        <v>69</v>
      </c>
      <c r="B1815" t="s">
        <v>67</v>
      </c>
      <c r="C1815" s="1">
        <v>44453</v>
      </c>
      <c r="D1815" s="4">
        <v>55200</v>
      </c>
    </row>
    <row r="1816" spans="1:4" x14ac:dyDescent="0.25">
      <c r="A1816" t="s">
        <v>141</v>
      </c>
      <c r="B1816" t="s">
        <v>67</v>
      </c>
      <c r="C1816" s="1">
        <v>44454</v>
      </c>
      <c r="D1816" s="4">
        <v>1800</v>
      </c>
    </row>
    <row r="1817" spans="1:4" x14ac:dyDescent="0.25">
      <c r="A1817" t="s">
        <v>143</v>
      </c>
      <c r="B1817" t="s">
        <v>67</v>
      </c>
      <c r="C1817" s="1">
        <v>44454</v>
      </c>
      <c r="D1817" s="4">
        <v>4968</v>
      </c>
    </row>
    <row r="1818" spans="1:4" x14ac:dyDescent="0.25">
      <c r="A1818" t="s">
        <v>89</v>
      </c>
      <c r="B1818" t="s">
        <v>67</v>
      </c>
      <c r="C1818" s="1">
        <v>44454</v>
      </c>
      <c r="D1818" s="4">
        <v>7483</v>
      </c>
    </row>
    <row r="1819" spans="1:4" x14ac:dyDescent="0.25">
      <c r="A1819" t="s">
        <v>109</v>
      </c>
      <c r="B1819" t="s">
        <v>156</v>
      </c>
      <c r="C1819" s="1">
        <v>44454</v>
      </c>
      <c r="D1819" s="4">
        <v>57590</v>
      </c>
    </row>
    <row r="1820" spans="1:4" x14ac:dyDescent="0.25">
      <c r="A1820" t="s">
        <v>78</v>
      </c>
      <c r="B1820" t="s">
        <v>156</v>
      </c>
      <c r="C1820" s="1">
        <v>44454</v>
      </c>
      <c r="D1820" s="4">
        <v>1300</v>
      </c>
    </row>
    <row r="1821" spans="1:4" x14ac:dyDescent="0.25">
      <c r="A1821" t="s">
        <v>137</v>
      </c>
      <c r="B1821" t="s">
        <v>67</v>
      </c>
      <c r="C1821" s="1">
        <v>44454</v>
      </c>
      <c r="D1821" s="4">
        <v>8424</v>
      </c>
    </row>
    <row r="1822" spans="1:4" x14ac:dyDescent="0.25">
      <c r="A1822" t="s">
        <v>93</v>
      </c>
      <c r="B1822" t="s">
        <v>67</v>
      </c>
      <c r="C1822" s="1">
        <v>44455</v>
      </c>
      <c r="D1822" s="4">
        <v>35200</v>
      </c>
    </row>
    <row r="1823" spans="1:4" x14ac:dyDescent="0.25">
      <c r="A1823" t="s">
        <v>121</v>
      </c>
      <c r="B1823" t="s">
        <v>62</v>
      </c>
      <c r="C1823" s="1">
        <v>44455</v>
      </c>
      <c r="D1823" s="4">
        <v>28854</v>
      </c>
    </row>
    <row r="1824" spans="1:4" x14ac:dyDescent="0.25">
      <c r="A1824" t="s">
        <v>143</v>
      </c>
      <c r="B1824" t="s">
        <v>67</v>
      </c>
      <c r="C1824" s="1">
        <v>44455</v>
      </c>
      <c r="D1824" s="4">
        <v>6154</v>
      </c>
    </row>
    <row r="1825" spans="1:4" x14ac:dyDescent="0.25">
      <c r="A1825" t="s">
        <v>151</v>
      </c>
      <c r="B1825" t="s">
        <v>156</v>
      </c>
      <c r="C1825" s="1">
        <v>44455</v>
      </c>
      <c r="D1825" s="4">
        <v>25000</v>
      </c>
    </row>
    <row r="1826" spans="1:4" x14ac:dyDescent="0.25">
      <c r="A1826" t="s">
        <v>136</v>
      </c>
      <c r="B1826" t="s">
        <v>67</v>
      </c>
      <c r="C1826" s="1">
        <v>44455</v>
      </c>
      <c r="D1826" s="4">
        <v>15000</v>
      </c>
    </row>
    <row r="1827" spans="1:4" x14ac:dyDescent="0.25">
      <c r="A1827" t="s">
        <v>125</v>
      </c>
      <c r="B1827" t="s">
        <v>67</v>
      </c>
      <c r="C1827" s="1">
        <v>44456</v>
      </c>
      <c r="D1827" s="4">
        <v>42536</v>
      </c>
    </row>
    <row r="1828" spans="1:4" x14ac:dyDescent="0.25">
      <c r="A1828" t="s">
        <v>80</v>
      </c>
      <c r="B1828" t="s">
        <v>62</v>
      </c>
      <c r="C1828" s="1">
        <v>44456</v>
      </c>
      <c r="D1828" s="4">
        <v>5000</v>
      </c>
    </row>
    <row r="1829" spans="1:4" x14ac:dyDescent="0.25">
      <c r="A1829" t="s">
        <v>99</v>
      </c>
      <c r="B1829" t="s">
        <v>67</v>
      </c>
      <c r="C1829" s="1">
        <v>44456</v>
      </c>
      <c r="D1829" s="4">
        <v>2600</v>
      </c>
    </row>
    <row r="1830" spans="1:4" x14ac:dyDescent="0.25">
      <c r="A1830" t="s">
        <v>91</v>
      </c>
      <c r="B1830" t="s">
        <v>156</v>
      </c>
      <c r="C1830" s="1">
        <v>44456</v>
      </c>
      <c r="D1830" s="4">
        <v>30864.799999999999</v>
      </c>
    </row>
    <row r="1831" spans="1:4" x14ac:dyDescent="0.25">
      <c r="A1831" t="s">
        <v>105</v>
      </c>
      <c r="B1831" t="s">
        <v>62</v>
      </c>
      <c r="C1831" s="1">
        <v>44456</v>
      </c>
      <c r="D1831" s="4">
        <v>67988</v>
      </c>
    </row>
    <row r="1832" spans="1:4" x14ac:dyDescent="0.25">
      <c r="A1832" t="s">
        <v>61</v>
      </c>
      <c r="B1832" t="s">
        <v>156</v>
      </c>
      <c r="C1832" s="1">
        <v>44457</v>
      </c>
      <c r="D1832" s="4">
        <v>50000</v>
      </c>
    </row>
    <row r="1833" spans="1:4" x14ac:dyDescent="0.25">
      <c r="A1833" t="s">
        <v>98</v>
      </c>
      <c r="B1833" t="s">
        <v>62</v>
      </c>
      <c r="C1833" s="1">
        <v>44457</v>
      </c>
      <c r="D1833" s="4">
        <v>367393</v>
      </c>
    </row>
    <row r="1834" spans="1:4" x14ac:dyDescent="0.25">
      <c r="A1834" t="s">
        <v>171</v>
      </c>
      <c r="B1834" t="s">
        <v>156</v>
      </c>
      <c r="C1834" s="1">
        <v>44457</v>
      </c>
      <c r="D1834" s="4">
        <v>5944.5</v>
      </c>
    </row>
    <row r="1835" spans="1:4" x14ac:dyDescent="0.25">
      <c r="A1835" t="s">
        <v>143</v>
      </c>
      <c r="B1835" t="s">
        <v>67</v>
      </c>
      <c r="C1835" s="1">
        <v>44457</v>
      </c>
      <c r="D1835" s="4">
        <v>22936</v>
      </c>
    </row>
    <row r="1836" spans="1:4" x14ac:dyDescent="0.25">
      <c r="A1836" t="s">
        <v>64</v>
      </c>
      <c r="B1836" t="s">
        <v>156</v>
      </c>
      <c r="C1836" s="1">
        <v>44460</v>
      </c>
      <c r="D1836" s="4">
        <v>19530.900000000001</v>
      </c>
    </row>
    <row r="1837" spans="1:4" x14ac:dyDescent="0.25">
      <c r="A1837" t="s">
        <v>140</v>
      </c>
      <c r="B1837" t="s">
        <v>67</v>
      </c>
      <c r="C1837" s="1">
        <v>44460</v>
      </c>
      <c r="D1837" s="4">
        <v>10681.8</v>
      </c>
    </row>
    <row r="1838" spans="1:4" x14ac:dyDescent="0.25">
      <c r="A1838" t="s">
        <v>143</v>
      </c>
      <c r="B1838" t="s">
        <v>67</v>
      </c>
      <c r="C1838" s="1">
        <v>44460</v>
      </c>
      <c r="D1838" s="4">
        <v>8742.68</v>
      </c>
    </row>
    <row r="1839" spans="1:4" x14ac:dyDescent="0.25">
      <c r="A1839" t="s">
        <v>114</v>
      </c>
      <c r="B1839" t="s">
        <v>67</v>
      </c>
      <c r="C1839" s="1">
        <v>44460</v>
      </c>
      <c r="D1839" s="4">
        <v>12451.36</v>
      </c>
    </row>
    <row r="1840" spans="1:4" x14ac:dyDescent="0.25">
      <c r="A1840" t="s">
        <v>64</v>
      </c>
      <c r="B1840" t="s">
        <v>156</v>
      </c>
      <c r="C1840" s="1">
        <v>44461</v>
      </c>
      <c r="D1840" s="4">
        <v>20000</v>
      </c>
    </row>
    <row r="1841" spans="1:4" x14ac:dyDescent="0.25">
      <c r="A1841" t="s">
        <v>168</v>
      </c>
      <c r="B1841" t="s">
        <v>62</v>
      </c>
      <c r="C1841" s="1">
        <v>44461</v>
      </c>
      <c r="D1841" s="4">
        <v>42950</v>
      </c>
    </row>
    <row r="1842" spans="1:4" x14ac:dyDescent="0.25">
      <c r="A1842" t="s">
        <v>103</v>
      </c>
      <c r="B1842" t="s">
        <v>67</v>
      </c>
      <c r="C1842" s="1">
        <v>44461</v>
      </c>
      <c r="D1842" s="4">
        <v>307950</v>
      </c>
    </row>
    <row r="1843" spans="1:4" x14ac:dyDescent="0.25">
      <c r="A1843" t="s">
        <v>96</v>
      </c>
      <c r="B1843" t="s">
        <v>62</v>
      </c>
      <c r="C1843" s="1">
        <v>44461</v>
      </c>
      <c r="D1843" s="4">
        <v>16266.6</v>
      </c>
    </row>
    <row r="1844" spans="1:4" x14ac:dyDescent="0.25">
      <c r="A1844" t="s">
        <v>92</v>
      </c>
      <c r="B1844" t="s">
        <v>67</v>
      </c>
      <c r="C1844" s="1">
        <v>44462</v>
      </c>
      <c r="D1844" s="4">
        <v>25000</v>
      </c>
    </row>
    <row r="1845" spans="1:4" x14ac:dyDescent="0.25">
      <c r="A1845" t="s">
        <v>76</v>
      </c>
      <c r="B1845" t="s">
        <v>156</v>
      </c>
      <c r="C1845" s="1">
        <v>44462</v>
      </c>
      <c r="D1845" s="4">
        <v>4566.6000000000004</v>
      </c>
    </row>
    <row r="1846" spans="1:4" x14ac:dyDescent="0.25">
      <c r="A1846" t="s">
        <v>129</v>
      </c>
      <c r="B1846" t="s">
        <v>67</v>
      </c>
      <c r="C1846" s="1">
        <v>44462</v>
      </c>
      <c r="D1846" s="4">
        <v>70402</v>
      </c>
    </row>
    <row r="1847" spans="1:4" x14ac:dyDescent="0.25">
      <c r="A1847" t="s">
        <v>121</v>
      </c>
      <c r="B1847" t="s">
        <v>62</v>
      </c>
      <c r="C1847" s="1">
        <v>44462</v>
      </c>
      <c r="D1847" s="4">
        <v>10538</v>
      </c>
    </row>
    <row r="1848" spans="1:4" x14ac:dyDescent="0.25">
      <c r="A1848" t="s">
        <v>165</v>
      </c>
      <c r="B1848" t="s">
        <v>156</v>
      </c>
      <c r="C1848" s="1">
        <v>44462</v>
      </c>
      <c r="D1848" s="4">
        <v>64356.12</v>
      </c>
    </row>
    <row r="1849" spans="1:4" x14ac:dyDescent="0.25">
      <c r="A1849" t="s">
        <v>99</v>
      </c>
      <c r="B1849" t="s">
        <v>67</v>
      </c>
      <c r="C1849" s="1">
        <v>44462</v>
      </c>
      <c r="D1849" s="4">
        <v>35244.400000000001</v>
      </c>
    </row>
    <row r="1850" spans="1:4" x14ac:dyDescent="0.25">
      <c r="A1850" t="s">
        <v>137</v>
      </c>
      <c r="B1850" t="s">
        <v>67</v>
      </c>
      <c r="C1850" s="1">
        <v>44462</v>
      </c>
      <c r="D1850" s="4">
        <v>13520</v>
      </c>
    </row>
    <row r="1851" spans="1:4" x14ac:dyDescent="0.25">
      <c r="A1851" t="s">
        <v>64</v>
      </c>
      <c r="B1851" t="s">
        <v>156</v>
      </c>
      <c r="C1851" s="1">
        <v>44463</v>
      </c>
      <c r="D1851" s="4">
        <v>16511.64</v>
      </c>
    </row>
    <row r="1852" spans="1:4" x14ac:dyDescent="0.25">
      <c r="A1852" t="s">
        <v>121</v>
      </c>
      <c r="B1852" t="s">
        <v>62</v>
      </c>
      <c r="C1852" s="1">
        <v>44463</v>
      </c>
      <c r="D1852" s="4">
        <v>10035</v>
      </c>
    </row>
    <row r="1853" spans="1:4" x14ac:dyDescent="0.25">
      <c r="A1853" t="s">
        <v>169</v>
      </c>
      <c r="B1853" t="s">
        <v>67</v>
      </c>
      <c r="C1853" s="1">
        <v>44463</v>
      </c>
      <c r="D1853" s="4">
        <v>10036.39</v>
      </c>
    </row>
    <row r="1854" spans="1:4" x14ac:dyDescent="0.25">
      <c r="A1854" t="s">
        <v>89</v>
      </c>
      <c r="B1854" t="s">
        <v>67</v>
      </c>
      <c r="C1854" s="1">
        <v>44463</v>
      </c>
      <c r="D1854" s="4">
        <v>13706</v>
      </c>
    </row>
    <row r="1855" spans="1:4" x14ac:dyDescent="0.25">
      <c r="A1855" t="s">
        <v>144</v>
      </c>
      <c r="B1855" t="s">
        <v>156</v>
      </c>
      <c r="C1855" s="1">
        <v>44463</v>
      </c>
      <c r="D1855" s="4">
        <v>13790</v>
      </c>
    </row>
    <row r="1856" spans="1:4" x14ac:dyDescent="0.25">
      <c r="A1856" t="s">
        <v>99</v>
      </c>
      <c r="B1856" t="s">
        <v>67</v>
      </c>
      <c r="C1856" s="1">
        <v>44463</v>
      </c>
      <c r="D1856" s="4">
        <v>44824.2</v>
      </c>
    </row>
    <row r="1857" spans="1:4" x14ac:dyDescent="0.25">
      <c r="A1857" t="s">
        <v>105</v>
      </c>
      <c r="B1857" t="s">
        <v>62</v>
      </c>
      <c r="C1857" s="1">
        <v>44463</v>
      </c>
      <c r="D1857" s="4">
        <v>6530</v>
      </c>
    </row>
    <row r="1858" spans="1:4" x14ac:dyDescent="0.25">
      <c r="A1858" t="s">
        <v>120</v>
      </c>
      <c r="B1858" t="s">
        <v>156</v>
      </c>
      <c r="C1858" s="1">
        <v>44463</v>
      </c>
      <c r="D1858" s="4">
        <v>37623</v>
      </c>
    </row>
    <row r="1859" spans="1:4" x14ac:dyDescent="0.25">
      <c r="A1859" t="s">
        <v>111</v>
      </c>
      <c r="B1859" t="s">
        <v>67</v>
      </c>
      <c r="C1859" s="1">
        <v>44464</v>
      </c>
      <c r="D1859" s="4">
        <v>20000</v>
      </c>
    </row>
    <row r="1860" spans="1:4" x14ac:dyDescent="0.25">
      <c r="A1860" t="s">
        <v>154</v>
      </c>
      <c r="B1860" t="s">
        <v>62</v>
      </c>
      <c r="C1860" s="1">
        <v>44464</v>
      </c>
      <c r="D1860" s="4">
        <v>326720</v>
      </c>
    </row>
    <row r="1861" spans="1:4" x14ac:dyDescent="0.25">
      <c r="A1861" t="s">
        <v>141</v>
      </c>
      <c r="B1861" t="s">
        <v>67</v>
      </c>
      <c r="C1861" s="1">
        <v>44464</v>
      </c>
      <c r="D1861" s="4">
        <v>35014.29</v>
      </c>
    </row>
    <row r="1862" spans="1:4" x14ac:dyDescent="0.25">
      <c r="A1862" t="s">
        <v>174</v>
      </c>
      <c r="B1862" t="s">
        <v>67</v>
      </c>
      <c r="C1862" s="1">
        <v>44464</v>
      </c>
      <c r="D1862" s="4">
        <v>4663</v>
      </c>
    </row>
    <row r="1863" spans="1:4" x14ac:dyDescent="0.25">
      <c r="A1863" t="s">
        <v>87</v>
      </c>
      <c r="B1863" t="s">
        <v>67</v>
      </c>
      <c r="C1863" s="1">
        <v>44464</v>
      </c>
      <c r="D1863" s="4">
        <v>35000</v>
      </c>
    </row>
    <row r="1864" spans="1:4" x14ac:dyDescent="0.25">
      <c r="A1864" t="s">
        <v>152</v>
      </c>
      <c r="B1864" t="s">
        <v>62</v>
      </c>
      <c r="C1864" s="1">
        <v>44464</v>
      </c>
      <c r="D1864" s="4">
        <v>130000</v>
      </c>
    </row>
    <row r="1865" spans="1:4" x14ac:dyDescent="0.25">
      <c r="A1865" t="s">
        <v>143</v>
      </c>
      <c r="B1865" t="s">
        <v>67</v>
      </c>
      <c r="C1865" s="1">
        <v>44464</v>
      </c>
      <c r="D1865" s="4">
        <v>6415.55</v>
      </c>
    </row>
    <row r="1866" spans="1:4" x14ac:dyDescent="0.25">
      <c r="A1866" t="s">
        <v>116</v>
      </c>
      <c r="B1866" t="s">
        <v>67</v>
      </c>
      <c r="C1866" s="1">
        <v>44467</v>
      </c>
      <c r="D1866" s="4">
        <v>30000</v>
      </c>
    </row>
    <row r="1867" spans="1:4" x14ac:dyDescent="0.25">
      <c r="A1867" t="s">
        <v>168</v>
      </c>
      <c r="B1867" t="s">
        <v>62</v>
      </c>
      <c r="C1867" s="1">
        <v>44467</v>
      </c>
      <c r="D1867" s="4">
        <v>80000</v>
      </c>
    </row>
    <row r="1868" spans="1:4" x14ac:dyDescent="0.25">
      <c r="A1868" t="s">
        <v>143</v>
      </c>
      <c r="B1868" t="s">
        <v>67</v>
      </c>
      <c r="C1868" s="1">
        <v>44467</v>
      </c>
      <c r="D1868" s="4">
        <v>10393.84</v>
      </c>
    </row>
    <row r="1869" spans="1:4" x14ac:dyDescent="0.25">
      <c r="A1869" t="s">
        <v>78</v>
      </c>
      <c r="B1869" t="s">
        <v>156</v>
      </c>
      <c r="C1869" s="1">
        <v>44467</v>
      </c>
      <c r="D1869" s="4">
        <v>15000</v>
      </c>
    </row>
    <row r="1870" spans="1:4" x14ac:dyDescent="0.25">
      <c r="A1870" t="s">
        <v>69</v>
      </c>
      <c r="B1870" t="s">
        <v>67</v>
      </c>
      <c r="C1870" s="1">
        <v>44467</v>
      </c>
      <c r="D1870" s="4">
        <v>193071</v>
      </c>
    </row>
    <row r="1871" spans="1:4" x14ac:dyDescent="0.25">
      <c r="A1871" t="s">
        <v>76</v>
      </c>
      <c r="B1871" t="s">
        <v>156</v>
      </c>
      <c r="C1871" s="1">
        <v>44468</v>
      </c>
      <c r="D1871" s="4">
        <v>145152.95999999999</v>
      </c>
    </row>
    <row r="1872" spans="1:4" x14ac:dyDescent="0.25">
      <c r="A1872" t="s">
        <v>121</v>
      </c>
      <c r="B1872" t="s">
        <v>62</v>
      </c>
      <c r="C1872" s="1">
        <v>44468</v>
      </c>
      <c r="D1872" s="4">
        <v>103111</v>
      </c>
    </row>
    <row r="1873" spans="1:4" x14ac:dyDescent="0.25">
      <c r="A1873" t="s">
        <v>143</v>
      </c>
      <c r="B1873" t="s">
        <v>67</v>
      </c>
      <c r="C1873" s="1">
        <v>44468</v>
      </c>
      <c r="D1873" s="4">
        <v>421927</v>
      </c>
    </row>
    <row r="1874" spans="1:4" x14ac:dyDescent="0.25">
      <c r="A1874" t="s">
        <v>153</v>
      </c>
      <c r="B1874" t="s">
        <v>156</v>
      </c>
      <c r="C1874" s="1">
        <v>44468</v>
      </c>
      <c r="D1874" s="4">
        <v>4050</v>
      </c>
    </row>
    <row r="1875" spans="1:4" x14ac:dyDescent="0.25">
      <c r="A1875" t="s">
        <v>81</v>
      </c>
      <c r="B1875" t="s">
        <v>67</v>
      </c>
      <c r="C1875" s="1">
        <v>44468</v>
      </c>
      <c r="D1875" s="4">
        <v>119849</v>
      </c>
    </row>
    <row r="1876" spans="1:4" x14ac:dyDescent="0.25">
      <c r="A1876" t="s">
        <v>155</v>
      </c>
      <c r="B1876" t="s">
        <v>156</v>
      </c>
      <c r="C1876" s="1">
        <v>44468</v>
      </c>
      <c r="D1876" s="4">
        <v>20000</v>
      </c>
    </row>
    <row r="1877" spans="1:4" x14ac:dyDescent="0.25">
      <c r="A1877" t="s">
        <v>163</v>
      </c>
      <c r="B1877" t="s">
        <v>62</v>
      </c>
      <c r="C1877" s="1">
        <v>44469</v>
      </c>
      <c r="D1877" s="4">
        <v>14500</v>
      </c>
    </row>
    <row r="1878" spans="1:4" x14ac:dyDescent="0.25">
      <c r="A1878" t="s">
        <v>98</v>
      </c>
      <c r="B1878" t="s">
        <v>62</v>
      </c>
      <c r="C1878" s="1">
        <v>44469</v>
      </c>
      <c r="D1878" s="4">
        <v>60463</v>
      </c>
    </row>
    <row r="1879" spans="1:4" x14ac:dyDescent="0.25">
      <c r="A1879" t="s">
        <v>76</v>
      </c>
      <c r="B1879" t="s">
        <v>156</v>
      </c>
      <c r="C1879" s="1">
        <v>44469</v>
      </c>
      <c r="D1879" s="4">
        <v>8736</v>
      </c>
    </row>
    <row r="1880" spans="1:4" x14ac:dyDescent="0.25">
      <c r="A1880" t="s">
        <v>132</v>
      </c>
      <c r="B1880" t="s">
        <v>156</v>
      </c>
      <c r="C1880" s="1">
        <v>44469</v>
      </c>
      <c r="D1880" s="4">
        <v>9577</v>
      </c>
    </row>
    <row r="1881" spans="1:4" x14ac:dyDescent="0.25">
      <c r="A1881" t="s">
        <v>172</v>
      </c>
      <c r="B1881" t="s">
        <v>156</v>
      </c>
      <c r="C1881" s="1">
        <v>44469</v>
      </c>
      <c r="D1881" s="4">
        <v>11474</v>
      </c>
    </row>
    <row r="1882" spans="1:4" x14ac:dyDescent="0.25">
      <c r="A1882" t="s">
        <v>121</v>
      </c>
      <c r="B1882" t="s">
        <v>62</v>
      </c>
      <c r="C1882" s="1">
        <v>44469</v>
      </c>
      <c r="D1882" s="4">
        <v>15803</v>
      </c>
    </row>
    <row r="1883" spans="1:4" x14ac:dyDescent="0.25">
      <c r="A1883" t="s">
        <v>165</v>
      </c>
      <c r="B1883" t="s">
        <v>156</v>
      </c>
      <c r="C1883" s="1">
        <v>44469</v>
      </c>
      <c r="D1883" s="4">
        <v>64356</v>
      </c>
    </row>
    <row r="1884" spans="1:4" x14ac:dyDescent="0.25">
      <c r="A1884" t="s">
        <v>169</v>
      </c>
      <c r="B1884" t="s">
        <v>67</v>
      </c>
      <c r="C1884" s="1">
        <v>44469</v>
      </c>
      <c r="D1884" s="4">
        <v>8812.33</v>
      </c>
    </row>
    <row r="1885" spans="1:4" x14ac:dyDescent="0.25">
      <c r="A1885" t="s">
        <v>144</v>
      </c>
      <c r="B1885" t="s">
        <v>156</v>
      </c>
      <c r="C1885" s="1">
        <v>44469</v>
      </c>
      <c r="D1885" s="4">
        <v>13300</v>
      </c>
    </row>
    <row r="1886" spans="1:4" x14ac:dyDescent="0.25">
      <c r="A1886" t="s">
        <v>173</v>
      </c>
      <c r="B1886" t="s">
        <v>156</v>
      </c>
      <c r="C1886" s="1">
        <v>44469</v>
      </c>
      <c r="D1886" s="4">
        <v>4434</v>
      </c>
    </row>
    <row r="1887" spans="1:4" x14ac:dyDescent="0.25">
      <c r="A1887" t="s">
        <v>175</v>
      </c>
      <c r="B1887" t="s">
        <v>67</v>
      </c>
      <c r="C1887" s="1">
        <v>44469</v>
      </c>
      <c r="D1887" s="4">
        <v>8204</v>
      </c>
    </row>
    <row r="1888" spans="1:4" x14ac:dyDescent="0.25">
      <c r="A1888" t="s">
        <v>155</v>
      </c>
      <c r="B1888" t="s">
        <v>156</v>
      </c>
      <c r="C1888" s="1">
        <v>44469</v>
      </c>
      <c r="D1888" s="4">
        <v>18198</v>
      </c>
    </row>
    <row r="1889" spans="1:4" x14ac:dyDescent="0.25">
      <c r="A1889" t="s">
        <v>137</v>
      </c>
      <c r="B1889" t="s">
        <v>67</v>
      </c>
      <c r="C1889" s="1">
        <v>44469</v>
      </c>
      <c r="D1889" s="4">
        <v>13228</v>
      </c>
    </row>
    <row r="1890" spans="1:4" x14ac:dyDescent="0.25">
      <c r="A1890" t="s">
        <v>176</v>
      </c>
      <c r="B1890" t="s">
        <v>67</v>
      </c>
      <c r="C1890" s="1">
        <v>44469</v>
      </c>
      <c r="D1890" s="4">
        <v>5000</v>
      </c>
    </row>
    <row r="1891" spans="1:4" x14ac:dyDescent="0.25">
      <c r="A1891" t="s">
        <v>69</v>
      </c>
      <c r="B1891" t="s">
        <v>67</v>
      </c>
      <c r="C1891" s="1">
        <v>44469</v>
      </c>
      <c r="D1891" s="4">
        <v>28800</v>
      </c>
    </row>
    <row r="1892" spans="1:4" x14ac:dyDescent="0.25">
      <c r="A1892" t="s">
        <v>114</v>
      </c>
      <c r="B1892" t="s">
        <v>67</v>
      </c>
      <c r="C1892" s="1">
        <v>44469</v>
      </c>
      <c r="D1892" s="4">
        <v>4767</v>
      </c>
    </row>
    <row r="1893" spans="1:4" x14ac:dyDescent="0.25">
      <c r="A1893" t="s">
        <v>85</v>
      </c>
      <c r="B1893" t="s">
        <v>156</v>
      </c>
      <c r="C1893" s="1">
        <v>44470</v>
      </c>
      <c r="D1893" s="4">
        <v>26538</v>
      </c>
    </row>
    <row r="1894" spans="1:4" x14ac:dyDescent="0.25">
      <c r="A1894" t="s">
        <v>98</v>
      </c>
      <c r="B1894" t="s">
        <v>62</v>
      </c>
      <c r="C1894" s="1">
        <v>44470</v>
      </c>
      <c r="D1894" s="4">
        <v>10290</v>
      </c>
    </row>
    <row r="1895" spans="1:4" x14ac:dyDescent="0.25">
      <c r="A1895" t="s">
        <v>76</v>
      </c>
      <c r="B1895" t="s">
        <v>156</v>
      </c>
      <c r="C1895" s="1">
        <v>44470</v>
      </c>
      <c r="D1895" s="4">
        <v>145151</v>
      </c>
    </row>
    <row r="1896" spans="1:4" x14ac:dyDescent="0.25">
      <c r="A1896" t="s">
        <v>103</v>
      </c>
      <c r="B1896" t="s">
        <v>67</v>
      </c>
      <c r="C1896" s="1">
        <v>44470</v>
      </c>
      <c r="D1896" s="4">
        <v>5000</v>
      </c>
    </row>
    <row r="1897" spans="1:4" x14ac:dyDescent="0.25">
      <c r="A1897" t="s">
        <v>89</v>
      </c>
      <c r="B1897" t="s">
        <v>67</v>
      </c>
      <c r="C1897" s="1">
        <v>44470</v>
      </c>
      <c r="D1897" s="4">
        <v>40480</v>
      </c>
    </row>
    <row r="1898" spans="1:4" x14ac:dyDescent="0.25">
      <c r="A1898" t="s">
        <v>102</v>
      </c>
      <c r="B1898" t="s">
        <v>156</v>
      </c>
      <c r="C1898" s="1">
        <v>44470</v>
      </c>
      <c r="D1898" s="4">
        <v>4000</v>
      </c>
    </row>
    <row r="1899" spans="1:4" x14ac:dyDescent="0.25">
      <c r="A1899" t="s">
        <v>110</v>
      </c>
      <c r="B1899" t="s">
        <v>156</v>
      </c>
      <c r="C1899" s="1">
        <v>44470</v>
      </c>
      <c r="D1899" s="4">
        <v>5404</v>
      </c>
    </row>
    <row r="1900" spans="1:4" x14ac:dyDescent="0.25">
      <c r="A1900" t="s">
        <v>82</v>
      </c>
      <c r="B1900" t="s">
        <v>67</v>
      </c>
      <c r="C1900" s="1">
        <v>44470</v>
      </c>
      <c r="D1900" s="4">
        <v>4000</v>
      </c>
    </row>
    <row r="1901" spans="1:4" x14ac:dyDescent="0.25">
      <c r="A1901" t="s">
        <v>133</v>
      </c>
      <c r="B1901" t="s">
        <v>67</v>
      </c>
      <c r="C1901" s="1">
        <v>44470</v>
      </c>
      <c r="D1901" s="4">
        <v>17000</v>
      </c>
    </row>
    <row r="1902" spans="1:4" x14ac:dyDescent="0.25">
      <c r="A1902" t="s">
        <v>176</v>
      </c>
      <c r="B1902" t="s">
        <v>67</v>
      </c>
      <c r="C1902" s="1">
        <v>44470</v>
      </c>
      <c r="D1902" s="4">
        <v>3000</v>
      </c>
    </row>
    <row r="1903" spans="1:4" x14ac:dyDescent="0.25">
      <c r="A1903" t="s">
        <v>75</v>
      </c>
      <c r="B1903" t="s">
        <v>67</v>
      </c>
      <c r="C1903" s="1">
        <v>44470</v>
      </c>
      <c r="D1903" s="4">
        <v>83750</v>
      </c>
    </row>
    <row r="1904" spans="1:4" x14ac:dyDescent="0.25">
      <c r="A1904" t="s">
        <v>175</v>
      </c>
      <c r="B1904" t="s">
        <v>67</v>
      </c>
      <c r="C1904" s="1">
        <v>44471</v>
      </c>
      <c r="D1904" s="4">
        <v>11033.560000000001</v>
      </c>
    </row>
    <row r="1905" spans="1:4" x14ac:dyDescent="0.25">
      <c r="A1905" t="s">
        <v>69</v>
      </c>
      <c r="B1905" t="s">
        <v>67</v>
      </c>
      <c r="C1905" s="1">
        <v>44473</v>
      </c>
      <c r="D1905" s="4">
        <v>26800</v>
      </c>
    </row>
    <row r="1906" spans="1:4" x14ac:dyDescent="0.25">
      <c r="A1906" t="s">
        <v>132</v>
      </c>
      <c r="B1906" t="s">
        <v>156</v>
      </c>
      <c r="C1906" s="1">
        <v>44474</v>
      </c>
      <c r="D1906" s="4">
        <v>8785</v>
      </c>
    </row>
    <row r="1907" spans="1:4" x14ac:dyDescent="0.25">
      <c r="A1907" t="s">
        <v>109</v>
      </c>
      <c r="B1907" t="s">
        <v>156</v>
      </c>
      <c r="C1907" s="1">
        <v>44474</v>
      </c>
      <c r="D1907" s="4">
        <v>47643</v>
      </c>
    </row>
    <row r="1908" spans="1:4" x14ac:dyDescent="0.25">
      <c r="A1908" t="s">
        <v>80</v>
      </c>
      <c r="B1908" t="s">
        <v>62</v>
      </c>
      <c r="C1908" s="1">
        <v>44474</v>
      </c>
      <c r="D1908" s="4">
        <v>65855</v>
      </c>
    </row>
    <row r="1909" spans="1:4" x14ac:dyDescent="0.25">
      <c r="A1909" t="s">
        <v>99</v>
      </c>
      <c r="B1909" t="s">
        <v>67</v>
      </c>
      <c r="C1909" s="1">
        <v>44474</v>
      </c>
      <c r="D1909" s="4">
        <v>14195</v>
      </c>
    </row>
    <row r="1910" spans="1:4" x14ac:dyDescent="0.25">
      <c r="A1910" t="s">
        <v>91</v>
      </c>
      <c r="B1910" t="s">
        <v>156</v>
      </c>
      <c r="C1910" s="1">
        <v>44474</v>
      </c>
      <c r="D1910" s="4">
        <v>88704</v>
      </c>
    </row>
    <row r="1911" spans="1:4" x14ac:dyDescent="0.25">
      <c r="A1911" t="s">
        <v>69</v>
      </c>
      <c r="B1911" t="s">
        <v>67</v>
      </c>
      <c r="C1911" s="1">
        <v>44474</v>
      </c>
      <c r="D1911" s="4">
        <v>26880</v>
      </c>
    </row>
    <row r="1912" spans="1:4" x14ac:dyDescent="0.25">
      <c r="A1912" t="s">
        <v>75</v>
      </c>
      <c r="B1912" t="s">
        <v>67</v>
      </c>
      <c r="C1912" s="1">
        <v>44474</v>
      </c>
      <c r="D1912" s="4">
        <v>15520</v>
      </c>
    </row>
    <row r="1913" spans="1:4" x14ac:dyDescent="0.25">
      <c r="A1913" t="s">
        <v>103</v>
      </c>
      <c r="B1913" t="s">
        <v>67</v>
      </c>
      <c r="C1913" s="1">
        <v>44475</v>
      </c>
      <c r="D1913" s="4">
        <v>464500</v>
      </c>
    </row>
    <row r="1914" spans="1:4" x14ac:dyDescent="0.25">
      <c r="A1914" t="s">
        <v>65</v>
      </c>
      <c r="B1914" t="s">
        <v>156</v>
      </c>
      <c r="C1914" s="1">
        <v>44475</v>
      </c>
      <c r="D1914" s="4">
        <v>10517</v>
      </c>
    </row>
    <row r="1915" spans="1:4" x14ac:dyDescent="0.25">
      <c r="A1915" t="s">
        <v>175</v>
      </c>
      <c r="B1915" t="s">
        <v>67</v>
      </c>
      <c r="C1915" s="1">
        <v>44475</v>
      </c>
      <c r="D1915" s="4">
        <v>11286.810000000001</v>
      </c>
    </row>
    <row r="1916" spans="1:4" x14ac:dyDescent="0.25">
      <c r="A1916" t="s">
        <v>82</v>
      </c>
      <c r="B1916" t="s">
        <v>67</v>
      </c>
      <c r="C1916" s="1">
        <v>44475</v>
      </c>
      <c r="D1916" s="4">
        <v>3367</v>
      </c>
    </row>
    <row r="1917" spans="1:4" x14ac:dyDescent="0.25">
      <c r="A1917" t="s">
        <v>61</v>
      </c>
      <c r="B1917" t="s">
        <v>156</v>
      </c>
      <c r="C1917" s="1">
        <v>44477</v>
      </c>
      <c r="D1917" s="4">
        <v>32960.06</v>
      </c>
    </row>
    <row r="1918" spans="1:4" x14ac:dyDescent="0.25">
      <c r="A1918" t="s">
        <v>177</v>
      </c>
      <c r="B1918" t="s">
        <v>67</v>
      </c>
      <c r="C1918" s="1">
        <v>44477</v>
      </c>
      <c r="D1918" s="4">
        <v>7905.9</v>
      </c>
    </row>
    <row r="1919" spans="1:4" x14ac:dyDescent="0.25">
      <c r="A1919" t="s">
        <v>102</v>
      </c>
      <c r="B1919" t="s">
        <v>156</v>
      </c>
      <c r="C1919" s="1">
        <v>44477</v>
      </c>
      <c r="D1919" s="4">
        <v>14745</v>
      </c>
    </row>
    <row r="1920" spans="1:4" x14ac:dyDescent="0.25">
      <c r="A1920" t="s">
        <v>175</v>
      </c>
      <c r="B1920" t="s">
        <v>67</v>
      </c>
      <c r="C1920" s="1">
        <v>44477</v>
      </c>
      <c r="D1920" s="4">
        <v>16941.75</v>
      </c>
    </row>
    <row r="1921" spans="1:4" x14ac:dyDescent="0.25">
      <c r="A1921" t="s">
        <v>74</v>
      </c>
      <c r="B1921" t="s">
        <v>156</v>
      </c>
      <c r="C1921" s="1">
        <v>44477</v>
      </c>
      <c r="D1921" s="4">
        <v>28655</v>
      </c>
    </row>
    <row r="1922" spans="1:4" x14ac:dyDescent="0.25">
      <c r="A1922" t="s">
        <v>114</v>
      </c>
      <c r="B1922" t="s">
        <v>67</v>
      </c>
      <c r="C1922" s="1">
        <v>44477</v>
      </c>
      <c r="D1922" s="4">
        <v>18425</v>
      </c>
    </row>
    <row r="1923" spans="1:4" x14ac:dyDescent="0.25">
      <c r="A1923" t="s">
        <v>64</v>
      </c>
      <c r="B1923" t="s">
        <v>156</v>
      </c>
      <c r="C1923" s="1">
        <v>44478</v>
      </c>
      <c r="D1923" s="4">
        <v>5650</v>
      </c>
    </row>
    <row r="1924" spans="1:4" x14ac:dyDescent="0.25">
      <c r="A1924" t="s">
        <v>145</v>
      </c>
      <c r="B1924" t="s">
        <v>156</v>
      </c>
      <c r="C1924" s="1">
        <v>44478</v>
      </c>
      <c r="D1924" s="4">
        <v>5355</v>
      </c>
    </row>
    <row r="1925" spans="1:4" x14ac:dyDescent="0.25">
      <c r="A1925" t="s">
        <v>153</v>
      </c>
      <c r="B1925" t="s">
        <v>156</v>
      </c>
      <c r="C1925" s="1">
        <v>44478</v>
      </c>
      <c r="D1925" s="4">
        <v>21516</v>
      </c>
    </row>
    <row r="1926" spans="1:4" x14ac:dyDescent="0.25">
      <c r="A1926" t="s">
        <v>71</v>
      </c>
      <c r="B1926" t="s">
        <v>67</v>
      </c>
      <c r="C1926" s="1">
        <v>44478</v>
      </c>
      <c r="D1926" s="4">
        <v>17325</v>
      </c>
    </row>
    <row r="1927" spans="1:4" x14ac:dyDescent="0.25">
      <c r="A1927" t="s">
        <v>91</v>
      </c>
      <c r="B1927" t="s">
        <v>156</v>
      </c>
      <c r="C1927" s="1">
        <v>44478</v>
      </c>
      <c r="D1927" s="4">
        <v>4042</v>
      </c>
    </row>
    <row r="1928" spans="1:4" x14ac:dyDescent="0.25">
      <c r="A1928" t="s">
        <v>69</v>
      </c>
      <c r="B1928" t="s">
        <v>67</v>
      </c>
      <c r="C1928" s="1">
        <v>44478</v>
      </c>
      <c r="D1928" s="4">
        <v>5925</v>
      </c>
    </row>
    <row r="1929" spans="1:4" x14ac:dyDescent="0.25">
      <c r="A1929" t="s">
        <v>147</v>
      </c>
      <c r="B1929" t="s">
        <v>62</v>
      </c>
      <c r="C1929" s="1">
        <v>44481</v>
      </c>
      <c r="D1929" s="4">
        <v>30691</v>
      </c>
    </row>
    <row r="1930" spans="1:4" x14ac:dyDescent="0.25">
      <c r="A1930" t="s">
        <v>170</v>
      </c>
      <c r="B1930" t="s">
        <v>67</v>
      </c>
      <c r="C1930" s="1">
        <v>44481</v>
      </c>
      <c r="D1930" s="4">
        <v>10258.719999999999</v>
      </c>
    </row>
    <row r="1931" spans="1:4" x14ac:dyDescent="0.25">
      <c r="A1931" t="s">
        <v>92</v>
      </c>
      <c r="B1931" t="s">
        <v>67</v>
      </c>
      <c r="C1931" s="1">
        <v>44482</v>
      </c>
      <c r="D1931" s="4">
        <v>25000</v>
      </c>
    </row>
    <row r="1932" spans="1:4" x14ac:dyDescent="0.25">
      <c r="A1932" t="s">
        <v>76</v>
      </c>
      <c r="B1932" t="s">
        <v>156</v>
      </c>
      <c r="C1932" s="1">
        <v>44482</v>
      </c>
      <c r="D1932" s="4">
        <v>11990</v>
      </c>
    </row>
    <row r="1933" spans="1:4" x14ac:dyDescent="0.25">
      <c r="A1933" t="s">
        <v>178</v>
      </c>
      <c r="B1933" t="s">
        <v>67</v>
      </c>
      <c r="C1933" s="1">
        <v>44482</v>
      </c>
      <c r="D1933" s="4">
        <v>9168</v>
      </c>
    </row>
    <row r="1934" spans="1:4" x14ac:dyDescent="0.25">
      <c r="A1934" t="s">
        <v>140</v>
      </c>
      <c r="B1934" t="s">
        <v>67</v>
      </c>
      <c r="C1934" s="1">
        <v>44482</v>
      </c>
      <c r="D1934" s="4">
        <v>9827.7000000000007</v>
      </c>
    </row>
    <row r="1935" spans="1:4" x14ac:dyDescent="0.25">
      <c r="A1935" t="s">
        <v>65</v>
      </c>
      <c r="B1935" t="s">
        <v>156</v>
      </c>
      <c r="C1935" s="1">
        <v>44482</v>
      </c>
      <c r="D1935" s="4">
        <v>8807.4</v>
      </c>
    </row>
    <row r="1936" spans="1:4" x14ac:dyDescent="0.25">
      <c r="A1936" t="s">
        <v>121</v>
      </c>
      <c r="B1936" t="s">
        <v>62</v>
      </c>
      <c r="C1936" s="1">
        <v>44482</v>
      </c>
      <c r="D1936" s="4">
        <v>58783</v>
      </c>
    </row>
    <row r="1937" spans="1:4" x14ac:dyDescent="0.25">
      <c r="A1937" t="s">
        <v>89</v>
      </c>
      <c r="B1937" t="s">
        <v>67</v>
      </c>
      <c r="C1937" s="1">
        <v>44482</v>
      </c>
      <c r="D1937" s="4">
        <v>39781</v>
      </c>
    </row>
    <row r="1938" spans="1:4" x14ac:dyDescent="0.25">
      <c r="A1938" t="s">
        <v>173</v>
      </c>
      <c r="B1938" t="s">
        <v>156</v>
      </c>
      <c r="C1938" s="1">
        <v>44482</v>
      </c>
      <c r="D1938" s="4">
        <v>340</v>
      </c>
    </row>
    <row r="1939" spans="1:4" x14ac:dyDescent="0.25">
      <c r="A1939" t="s">
        <v>137</v>
      </c>
      <c r="B1939" t="s">
        <v>67</v>
      </c>
      <c r="C1939" s="1">
        <v>44482</v>
      </c>
      <c r="D1939" s="4">
        <v>6340</v>
      </c>
    </row>
    <row r="1940" spans="1:4" x14ac:dyDescent="0.25">
      <c r="A1940" t="s">
        <v>90</v>
      </c>
      <c r="B1940" t="s">
        <v>67</v>
      </c>
      <c r="C1940" s="1">
        <v>44482</v>
      </c>
      <c r="D1940" s="4">
        <v>43613.9</v>
      </c>
    </row>
    <row r="1941" spans="1:4" x14ac:dyDescent="0.25">
      <c r="A1941" t="s">
        <v>76</v>
      </c>
      <c r="B1941" t="s">
        <v>156</v>
      </c>
      <c r="C1941" s="1">
        <v>44483</v>
      </c>
      <c r="D1941" s="4">
        <v>2036</v>
      </c>
    </row>
    <row r="1942" spans="1:4" x14ac:dyDescent="0.25">
      <c r="A1942" t="s">
        <v>152</v>
      </c>
      <c r="B1942" t="s">
        <v>62</v>
      </c>
      <c r="C1942" s="1">
        <v>44483</v>
      </c>
      <c r="D1942" s="4">
        <v>7000</v>
      </c>
    </row>
    <row r="1943" spans="1:4" x14ac:dyDescent="0.25">
      <c r="A1943" t="s">
        <v>99</v>
      </c>
      <c r="B1943" t="s">
        <v>67</v>
      </c>
      <c r="C1943" s="1">
        <v>44484</v>
      </c>
      <c r="D1943" s="4">
        <v>27780</v>
      </c>
    </row>
    <row r="1944" spans="1:4" x14ac:dyDescent="0.25">
      <c r="A1944" t="s">
        <v>176</v>
      </c>
      <c r="B1944" t="s">
        <v>67</v>
      </c>
      <c r="C1944" s="1">
        <v>44484</v>
      </c>
      <c r="D1944" s="4">
        <v>20000</v>
      </c>
    </row>
    <row r="1945" spans="1:4" x14ac:dyDescent="0.25">
      <c r="A1945" t="s">
        <v>149</v>
      </c>
      <c r="B1945" t="s">
        <v>67</v>
      </c>
      <c r="C1945" s="1">
        <v>44484</v>
      </c>
      <c r="D1945" s="4">
        <v>13933.32</v>
      </c>
    </row>
    <row r="1946" spans="1:4" x14ac:dyDescent="0.25">
      <c r="A1946" t="s">
        <v>140</v>
      </c>
      <c r="B1946" t="s">
        <v>67</v>
      </c>
      <c r="C1946" s="1">
        <v>44485</v>
      </c>
      <c r="D1946" s="4">
        <v>17160.5</v>
      </c>
    </row>
    <row r="1947" spans="1:4" x14ac:dyDescent="0.25">
      <c r="A1947" t="s">
        <v>91</v>
      </c>
      <c r="B1947" t="s">
        <v>156</v>
      </c>
      <c r="C1947" s="1">
        <v>44485</v>
      </c>
      <c r="D1947" s="4">
        <v>34247</v>
      </c>
    </row>
    <row r="1948" spans="1:4" x14ac:dyDescent="0.25">
      <c r="A1948" t="s">
        <v>154</v>
      </c>
      <c r="B1948" t="s">
        <v>62</v>
      </c>
      <c r="C1948" s="1">
        <v>44488</v>
      </c>
      <c r="D1948" s="4">
        <v>15340</v>
      </c>
    </row>
    <row r="1949" spans="1:4" x14ac:dyDescent="0.25">
      <c r="A1949" t="s">
        <v>177</v>
      </c>
      <c r="B1949" t="s">
        <v>67</v>
      </c>
      <c r="C1949" s="1">
        <v>44488</v>
      </c>
      <c r="D1949" s="4">
        <v>6938</v>
      </c>
    </row>
    <row r="1950" spans="1:4" x14ac:dyDescent="0.25">
      <c r="A1950" t="s">
        <v>65</v>
      </c>
      <c r="B1950" t="s">
        <v>156</v>
      </c>
      <c r="C1950" s="1">
        <v>44488</v>
      </c>
      <c r="D1950" s="4">
        <v>1020</v>
      </c>
    </row>
    <row r="1951" spans="1:4" x14ac:dyDescent="0.25">
      <c r="A1951" t="s">
        <v>121</v>
      </c>
      <c r="B1951" t="s">
        <v>62</v>
      </c>
      <c r="C1951" s="1">
        <v>44488</v>
      </c>
      <c r="D1951" s="4">
        <v>28854</v>
      </c>
    </row>
    <row r="1952" spans="1:4" x14ac:dyDescent="0.25">
      <c r="A1952" t="s">
        <v>175</v>
      </c>
      <c r="B1952" t="s">
        <v>67</v>
      </c>
      <c r="C1952" s="1">
        <v>44488</v>
      </c>
      <c r="D1952" s="4">
        <v>15498.98</v>
      </c>
    </row>
    <row r="1953" spans="1:4" x14ac:dyDescent="0.25">
      <c r="A1953" t="s">
        <v>82</v>
      </c>
      <c r="B1953" t="s">
        <v>67</v>
      </c>
      <c r="C1953" s="1">
        <v>44488</v>
      </c>
      <c r="D1953" s="4">
        <v>1119</v>
      </c>
    </row>
    <row r="1954" spans="1:4" x14ac:dyDescent="0.25">
      <c r="A1954" t="s">
        <v>96</v>
      </c>
      <c r="B1954" t="s">
        <v>62</v>
      </c>
      <c r="C1954" s="1">
        <v>44488</v>
      </c>
      <c r="D1954" s="4">
        <v>45000</v>
      </c>
    </row>
    <row r="1955" spans="1:4" x14ac:dyDescent="0.25">
      <c r="A1955" t="s">
        <v>133</v>
      </c>
      <c r="B1955" t="s">
        <v>67</v>
      </c>
      <c r="C1955" s="1">
        <v>44488</v>
      </c>
      <c r="D1955" s="4">
        <v>25684.799999999999</v>
      </c>
    </row>
    <row r="1956" spans="1:4" x14ac:dyDescent="0.25">
      <c r="A1956" t="s">
        <v>137</v>
      </c>
      <c r="B1956" t="s">
        <v>67</v>
      </c>
      <c r="C1956" s="1">
        <v>44488</v>
      </c>
      <c r="D1956" s="4">
        <v>2520</v>
      </c>
    </row>
    <row r="1957" spans="1:4" x14ac:dyDescent="0.25">
      <c r="A1957" t="s">
        <v>114</v>
      </c>
      <c r="B1957" t="s">
        <v>67</v>
      </c>
      <c r="C1957" s="1">
        <v>44488</v>
      </c>
      <c r="D1957" s="4">
        <v>19245</v>
      </c>
    </row>
    <row r="1958" spans="1:4" x14ac:dyDescent="0.25">
      <c r="A1958" t="s">
        <v>129</v>
      </c>
      <c r="B1958" t="s">
        <v>67</v>
      </c>
      <c r="C1958" s="1">
        <v>44489</v>
      </c>
      <c r="D1958" s="4">
        <v>1183</v>
      </c>
    </row>
    <row r="1959" spans="1:4" x14ac:dyDescent="0.25">
      <c r="A1959" t="s">
        <v>103</v>
      </c>
      <c r="B1959" t="s">
        <v>67</v>
      </c>
      <c r="C1959" s="1">
        <v>44489</v>
      </c>
      <c r="D1959" s="4">
        <v>562150</v>
      </c>
    </row>
    <row r="1960" spans="1:4" x14ac:dyDescent="0.25">
      <c r="A1960" t="s">
        <v>91</v>
      </c>
      <c r="B1960" t="s">
        <v>156</v>
      </c>
      <c r="C1960" s="1">
        <v>44489</v>
      </c>
      <c r="D1960" s="4">
        <v>4997</v>
      </c>
    </row>
    <row r="1961" spans="1:4" x14ac:dyDescent="0.25">
      <c r="A1961" t="s">
        <v>105</v>
      </c>
      <c r="B1961" t="s">
        <v>62</v>
      </c>
      <c r="C1961" s="1">
        <v>44489</v>
      </c>
      <c r="D1961" s="4">
        <v>92157</v>
      </c>
    </row>
    <row r="1962" spans="1:4" x14ac:dyDescent="0.25">
      <c r="A1962" t="s">
        <v>141</v>
      </c>
      <c r="B1962" t="s">
        <v>67</v>
      </c>
      <c r="C1962" s="1">
        <v>44490</v>
      </c>
      <c r="D1962" s="4">
        <v>34200</v>
      </c>
    </row>
    <row r="1963" spans="1:4" x14ac:dyDescent="0.25">
      <c r="A1963" t="s">
        <v>103</v>
      </c>
      <c r="B1963" t="s">
        <v>67</v>
      </c>
      <c r="C1963" s="1">
        <v>44490</v>
      </c>
      <c r="D1963" s="4">
        <v>48000</v>
      </c>
    </row>
    <row r="1964" spans="1:4" x14ac:dyDescent="0.25">
      <c r="A1964" t="s">
        <v>65</v>
      </c>
      <c r="B1964" t="s">
        <v>156</v>
      </c>
      <c r="C1964" s="1">
        <v>44490</v>
      </c>
      <c r="D1964" s="4">
        <v>10350</v>
      </c>
    </row>
    <row r="1965" spans="1:4" x14ac:dyDescent="0.25">
      <c r="A1965" t="s">
        <v>99</v>
      </c>
      <c r="B1965" t="s">
        <v>67</v>
      </c>
      <c r="C1965" s="1">
        <v>44490</v>
      </c>
      <c r="D1965" s="4">
        <v>49789.8</v>
      </c>
    </row>
    <row r="1966" spans="1:4" x14ac:dyDescent="0.25">
      <c r="A1966" t="s">
        <v>111</v>
      </c>
      <c r="B1966" t="s">
        <v>67</v>
      </c>
      <c r="C1966" s="1">
        <v>44491</v>
      </c>
      <c r="D1966" s="4">
        <v>35000</v>
      </c>
    </row>
    <row r="1967" spans="1:4" x14ac:dyDescent="0.25">
      <c r="A1967" t="s">
        <v>103</v>
      </c>
      <c r="B1967" t="s">
        <v>67</v>
      </c>
      <c r="C1967" s="1">
        <v>44491</v>
      </c>
      <c r="D1967" s="4">
        <v>25000</v>
      </c>
    </row>
    <row r="1968" spans="1:4" x14ac:dyDescent="0.25">
      <c r="A1968" t="s">
        <v>175</v>
      </c>
      <c r="B1968" t="s">
        <v>67</v>
      </c>
      <c r="C1968" s="1">
        <v>44491</v>
      </c>
      <c r="D1968" s="4">
        <v>1107.31</v>
      </c>
    </row>
    <row r="1969" spans="1:4" x14ac:dyDescent="0.25">
      <c r="A1969" t="s">
        <v>99</v>
      </c>
      <c r="B1969" t="s">
        <v>67</v>
      </c>
      <c r="C1969" s="1">
        <v>44491</v>
      </c>
      <c r="D1969" s="4">
        <v>20947.8</v>
      </c>
    </row>
    <row r="1970" spans="1:4" x14ac:dyDescent="0.25">
      <c r="A1970" t="s">
        <v>137</v>
      </c>
      <c r="B1970" t="s">
        <v>67</v>
      </c>
      <c r="C1970" s="1">
        <v>44491</v>
      </c>
      <c r="D1970" s="4">
        <v>7805</v>
      </c>
    </row>
    <row r="1971" spans="1:4" x14ac:dyDescent="0.25">
      <c r="A1971" t="s">
        <v>114</v>
      </c>
      <c r="B1971" t="s">
        <v>67</v>
      </c>
      <c r="C1971" s="1">
        <v>44491</v>
      </c>
      <c r="D1971" s="4">
        <v>117.6</v>
      </c>
    </row>
    <row r="1972" spans="1:4" x14ac:dyDescent="0.25">
      <c r="A1972" t="s">
        <v>171</v>
      </c>
      <c r="B1972" t="s">
        <v>156</v>
      </c>
      <c r="C1972" s="1">
        <v>44492</v>
      </c>
      <c r="D1972" s="4">
        <v>25000</v>
      </c>
    </row>
    <row r="1973" spans="1:4" x14ac:dyDescent="0.25">
      <c r="A1973" t="s">
        <v>65</v>
      </c>
      <c r="B1973" t="s">
        <v>156</v>
      </c>
      <c r="C1973" s="1">
        <v>44492</v>
      </c>
      <c r="D1973" s="4">
        <v>1560</v>
      </c>
    </row>
    <row r="1974" spans="1:4" x14ac:dyDescent="0.25">
      <c r="A1974" t="s">
        <v>146</v>
      </c>
      <c r="B1974" t="s">
        <v>67</v>
      </c>
      <c r="C1974" s="1">
        <v>44492</v>
      </c>
      <c r="D1974" s="4">
        <v>3896</v>
      </c>
    </row>
    <row r="1975" spans="1:4" x14ac:dyDescent="0.25">
      <c r="A1975" t="s">
        <v>175</v>
      </c>
      <c r="B1975" t="s">
        <v>67</v>
      </c>
      <c r="C1975" s="1">
        <v>44492</v>
      </c>
      <c r="D1975" s="4">
        <v>31300.5</v>
      </c>
    </row>
    <row r="1976" spans="1:4" x14ac:dyDescent="0.25">
      <c r="A1976" t="s">
        <v>105</v>
      </c>
      <c r="B1976" t="s">
        <v>62</v>
      </c>
      <c r="C1976" s="1">
        <v>44492</v>
      </c>
      <c r="D1976" s="4">
        <v>76021</v>
      </c>
    </row>
    <row r="1977" spans="1:4" x14ac:dyDescent="0.25">
      <c r="A1977" t="s">
        <v>120</v>
      </c>
      <c r="B1977" t="s">
        <v>156</v>
      </c>
      <c r="C1977" s="1">
        <v>44495</v>
      </c>
      <c r="D1977" s="4">
        <v>29977</v>
      </c>
    </row>
    <row r="1978" spans="1:4" x14ac:dyDescent="0.25">
      <c r="A1978" t="s">
        <v>69</v>
      </c>
      <c r="B1978" t="s">
        <v>67</v>
      </c>
      <c r="C1978" s="1">
        <v>44495</v>
      </c>
      <c r="D1978" s="4">
        <v>155110</v>
      </c>
    </row>
    <row r="1979" spans="1:4" x14ac:dyDescent="0.25">
      <c r="A1979" t="s">
        <v>163</v>
      </c>
      <c r="B1979" t="s">
        <v>62</v>
      </c>
      <c r="C1979" s="1">
        <v>44496</v>
      </c>
      <c r="D1979" s="4">
        <v>10000</v>
      </c>
    </row>
    <row r="1980" spans="1:4" x14ac:dyDescent="0.25">
      <c r="A1980" t="s">
        <v>64</v>
      </c>
      <c r="B1980" t="s">
        <v>156</v>
      </c>
      <c r="C1980" s="1">
        <v>44496</v>
      </c>
      <c r="D1980" s="4">
        <v>15000</v>
      </c>
    </row>
    <row r="1981" spans="1:4" x14ac:dyDescent="0.25">
      <c r="A1981" t="s">
        <v>154</v>
      </c>
      <c r="B1981" t="s">
        <v>62</v>
      </c>
      <c r="C1981" s="1">
        <v>44496</v>
      </c>
      <c r="D1981" s="4">
        <v>7362</v>
      </c>
    </row>
    <row r="1982" spans="1:4" x14ac:dyDescent="0.25">
      <c r="A1982" t="s">
        <v>87</v>
      </c>
      <c r="B1982" t="s">
        <v>67</v>
      </c>
      <c r="C1982" s="1">
        <v>44496</v>
      </c>
      <c r="D1982" s="4">
        <v>35000</v>
      </c>
    </row>
    <row r="1983" spans="1:4" x14ac:dyDescent="0.25">
      <c r="A1983" t="s">
        <v>152</v>
      </c>
      <c r="B1983" t="s">
        <v>62</v>
      </c>
      <c r="C1983" s="1">
        <v>44496</v>
      </c>
      <c r="D1983" s="4">
        <v>260232</v>
      </c>
    </row>
    <row r="1984" spans="1:4" x14ac:dyDescent="0.25">
      <c r="A1984" t="s">
        <v>168</v>
      </c>
      <c r="B1984" t="s">
        <v>62</v>
      </c>
      <c r="C1984" s="1">
        <v>44496</v>
      </c>
      <c r="D1984" s="4">
        <v>10000</v>
      </c>
    </row>
    <row r="1985" spans="1:4" x14ac:dyDescent="0.25">
      <c r="A1985" t="s">
        <v>140</v>
      </c>
      <c r="B1985" t="s">
        <v>67</v>
      </c>
      <c r="C1985" s="1">
        <v>44496</v>
      </c>
      <c r="D1985" s="4">
        <v>10882.8</v>
      </c>
    </row>
    <row r="1986" spans="1:4" x14ac:dyDescent="0.25">
      <c r="A1986" t="s">
        <v>121</v>
      </c>
      <c r="B1986" t="s">
        <v>62</v>
      </c>
      <c r="C1986" s="1">
        <v>44496</v>
      </c>
      <c r="D1986" s="4">
        <v>15481</v>
      </c>
    </row>
    <row r="1987" spans="1:4" x14ac:dyDescent="0.25">
      <c r="A1987" t="s">
        <v>170</v>
      </c>
      <c r="B1987" t="s">
        <v>67</v>
      </c>
      <c r="C1987" s="1">
        <v>44496</v>
      </c>
      <c r="D1987" s="4">
        <v>14254.97</v>
      </c>
    </row>
    <row r="1988" spans="1:4" x14ac:dyDescent="0.25">
      <c r="A1988" t="s">
        <v>176</v>
      </c>
      <c r="B1988" t="s">
        <v>67</v>
      </c>
      <c r="C1988" s="1">
        <v>44496</v>
      </c>
      <c r="D1988" s="4">
        <v>30000</v>
      </c>
    </row>
    <row r="1989" spans="1:4" x14ac:dyDescent="0.25">
      <c r="A1989" t="s">
        <v>90</v>
      </c>
      <c r="B1989" t="s">
        <v>67</v>
      </c>
      <c r="C1989" s="1">
        <v>44496</v>
      </c>
      <c r="D1989" s="4">
        <v>10683</v>
      </c>
    </row>
    <row r="1990" spans="1:4" x14ac:dyDescent="0.25">
      <c r="A1990" t="s">
        <v>116</v>
      </c>
      <c r="B1990" t="s">
        <v>67</v>
      </c>
      <c r="C1990" s="1">
        <v>44497</v>
      </c>
      <c r="D1990" s="4">
        <v>30000</v>
      </c>
    </row>
    <row r="1991" spans="1:4" x14ac:dyDescent="0.25">
      <c r="A1991" t="s">
        <v>76</v>
      </c>
      <c r="B1991" t="s">
        <v>156</v>
      </c>
      <c r="C1991" s="1">
        <v>44497</v>
      </c>
      <c r="D1991" s="4">
        <v>135172</v>
      </c>
    </row>
    <row r="1992" spans="1:4" x14ac:dyDescent="0.25">
      <c r="A1992" t="s">
        <v>103</v>
      </c>
      <c r="B1992" t="s">
        <v>67</v>
      </c>
      <c r="C1992" s="1">
        <v>44497</v>
      </c>
      <c r="D1992" s="4">
        <v>320000</v>
      </c>
    </row>
    <row r="1993" spans="1:4" x14ac:dyDescent="0.25">
      <c r="A1993" t="s">
        <v>89</v>
      </c>
      <c r="B1993" t="s">
        <v>67</v>
      </c>
      <c r="C1993" s="1">
        <v>44497</v>
      </c>
      <c r="D1993" s="4">
        <v>3970</v>
      </c>
    </row>
    <row r="1994" spans="1:4" x14ac:dyDescent="0.25">
      <c r="A1994" t="s">
        <v>137</v>
      </c>
      <c r="B1994" t="s">
        <v>67</v>
      </c>
      <c r="C1994" s="1">
        <v>44497</v>
      </c>
      <c r="D1994" s="4">
        <v>11886</v>
      </c>
    </row>
    <row r="1995" spans="1:4" x14ac:dyDescent="0.25">
      <c r="A1995" t="s">
        <v>92</v>
      </c>
      <c r="B1995" t="s">
        <v>67</v>
      </c>
      <c r="C1995" s="1">
        <v>44498</v>
      </c>
      <c r="D1995" s="4">
        <v>2460</v>
      </c>
    </row>
    <row r="1996" spans="1:4" x14ac:dyDescent="0.25">
      <c r="A1996" t="s">
        <v>103</v>
      </c>
      <c r="B1996" t="s">
        <v>67</v>
      </c>
      <c r="C1996" s="1">
        <v>44498</v>
      </c>
      <c r="D1996" s="4">
        <v>30000</v>
      </c>
    </row>
    <row r="1997" spans="1:4" x14ac:dyDescent="0.25">
      <c r="A1997" t="s">
        <v>89</v>
      </c>
      <c r="B1997" t="s">
        <v>67</v>
      </c>
      <c r="C1997" s="1">
        <v>44498</v>
      </c>
      <c r="D1997" s="4">
        <v>47727.1</v>
      </c>
    </row>
    <row r="1998" spans="1:4" x14ac:dyDescent="0.25">
      <c r="A1998" t="s">
        <v>81</v>
      </c>
      <c r="B1998" t="s">
        <v>67</v>
      </c>
      <c r="C1998" s="1">
        <v>44498</v>
      </c>
      <c r="D1998" s="4">
        <v>120000</v>
      </c>
    </row>
    <row r="1999" spans="1:4" x14ac:dyDescent="0.25">
      <c r="A1999" t="s">
        <v>176</v>
      </c>
      <c r="B1999" t="s">
        <v>67</v>
      </c>
      <c r="C1999" s="1">
        <v>44498</v>
      </c>
      <c r="D1999" s="4">
        <v>6000</v>
      </c>
    </row>
    <row r="2000" spans="1:4" x14ac:dyDescent="0.25">
      <c r="A2000" t="s">
        <v>69</v>
      </c>
      <c r="B2000" t="s">
        <v>67</v>
      </c>
      <c r="C2000" s="1">
        <v>44498</v>
      </c>
      <c r="D2000" s="4">
        <v>14872.28</v>
      </c>
    </row>
    <row r="2001" spans="1:4" x14ac:dyDescent="0.25">
      <c r="A2001" t="s">
        <v>92</v>
      </c>
      <c r="B2001" t="s">
        <v>67</v>
      </c>
      <c r="C2001" s="1">
        <v>44499</v>
      </c>
      <c r="D2001" s="4">
        <v>25000</v>
      </c>
    </row>
    <row r="2002" spans="1:4" x14ac:dyDescent="0.25">
      <c r="A2002" t="s">
        <v>154</v>
      </c>
      <c r="B2002" t="s">
        <v>62</v>
      </c>
      <c r="C2002" s="1">
        <v>44499</v>
      </c>
      <c r="D2002" s="4">
        <v>288378</v>
      </c>
    </row>
    <row r="2003" spans="1:4" x14ac:dyDescent="0.25">
      <c r="A2003" t="s">
        <v>177</v>
      </c>
      <c r="B2003" t="s">
        <v>67</v>
      </c>
      <c r="C2003" s="1">
        <v>44499</v>
      </c>
      <c r="D2003" s="4">
        <v>27599.599999999999</v>
      </c>
    </row>
    <row r="2004" spans="1:4" x14ac:dyDescent="0.25">
      <c r="A2004" t="s">
        <v>179</v>
      </c>
      <c r="B2004" t="s">
        <v>62</v>
      </c>
      <c r="C2004" s="1">
        <v>44499</v>
      </c>
      <c r="D2004" s="4">
        <v>17219</v>
      </c>
    </row>
    <row r="2005" spans="1:4" x14ac:dyDescent="0.25">
      <c r="A2005" t="s">
        <v>155</v>
      </c>
      <c r="B2005" t="s">
        <v>156</v>
      </c>
      <c r="C2005" s="1">
        <v>44499</v>
      </c>
      <c r="D2005" s="4">
        <v>15000</v>
      </c>
    </row>
    <row r="2006" spans="1:4" x14ac:dyDescent="0.25">
      <c r="A2006" t="s">
        <v>91</v>
      </c>
      <c r="B2006" t="s">
        <v>156</v>
      </c>
      <c r="C2006" s="1">
        <v>44499</v>
      </c>
      <c r="D2006" s="4">
        <v>98159</v>
      </c>
    </row>
    <row r="2007" spans="1:4" x14ac:dyDescent="0.25">
      <c r="A2007" t="s">
        <v>137</v>
      </c>
      <c r="B2007" t="s">
        <v>67</v>
      </c>
      <c r="C2007" s="1">
        <v>44499</v>
      </c>
      <c r="D2007" s="4">
        <v>4462.4799999999996</v>
      </c>
    </row>
    <row r="2008" spans="1:4" x14ac:dyDescent="0.25">
      <c r="A2008" t="s">
        <v>69</v>
      </c>
      <c r="B2008" t="s">
        <v>67</v>
      </c>
      <c r="C2008" s="1">
        <v>44499</v>
      </c>
      <c r="D2008" s="4">
        <v>25200</v>
      </c>
    </row>
    <row r="2009" spans="1:4" x14ac:dyDescent="0.25">
      <c r="A2009" t="s">
        <v>116</v>
      </c>
      <c r="B2009" t="s">
        <v>67</v>
      </c>
      <c r="C2009" s="1">
        <v>44500</v>
      </c>
      <c r="D2009" s="4"/>
    </row>
    <row r="2010" spans="1:4" x14ac:dyDescent="0.25">
      <c r="A2010" t="s">
        <v>116</v>
      </c>
      <c r="B2010" t="s">
        <v>67</v>
      </c>
      <c r="C2010" s="1">
        <v>44501</v>
      </c>
      <c r="D2010" s="4"/>
    </row>
    <row r="2011" spans="1:4" x14ac:dyDescent="0.25">
      <c r="A2011" t="s">
        <v>85</v>
      </c>
      <c r="B2011" t="s">
        <v>156</v>
      </c>
      <c r="C2011" s="1">
        <v>44502</v>
      </c>
      <c r="D2011" s="4">
        <v>30762</v>
      </c>
    </row>
    <row r="2012" spans="1:4" x14ac:dyDescent="0.25">
      <c r="A2012" t="s">
        <v>129</v>
      </c>
      <c r="B2012" t="s">
        <v>67</v>
      </c>
      <c r="C2012" s="1">
        <v>44502</v>
      </c>
      <c r="D2012" s="4">
        <v>50000</v>
      </c>
    </row>
    <row r="2013" spans="1:4" x14ac:dyDescent="0.25">
      <c r="A2013" t="s">
        <v>65</v>
      </c>
      <c r="B2013" t="s">
        <v>156</v>
      </c>
      <c r="C2013" s="1">
        <v>44502</v>
      </c>
      <c r="D2013" s="4">
        <v>6589</v>
      </c>
    </row>
    <row r="2014" spans="1:4" x14ac:dyDescent="0.25">
      <c r="A2014" t="s">
        <v>143</v>
      </c>
      <c r="B2014" t="s">
        <v>67</v>
      </c>
      <c r="C2014" s="1">
        <v>44502</v>
      </c>
      <c r="D2014" s="4">
        <v>9776.18</v>
      </c>
    </row>
    <row r="2015" spans="1:4" x14ac:dyDescent="0.25">
      <c r="A2015" t="s">
        <v>102</v>
      </c>
      <c r="B2015" t="s">
        <v>156</v>
      </c>
      <c r="C2015" s="1">
        <v>44502</v>
      </c>
      <c r="D2015" s="4">
        <v>14477.2</v>
      </c>
    </row>
    <row r="2016" spans="1:4" x14ac:dyDescent="0.25">
      <c r="A2016" t="s">
        <v>144</v>
      </c>
      <c r="B2016" t="s">
        <v>156</v>
      </c>
      <c r="C2016" s="1">
        <v>44502</v>
      </c>
      <c r="D2016" s="4">
        <v>24375</v>
      </c>
    </row>
    <row r="2017" spans="1:4" x14ac:dyDescent="0.25">
      <c r="A2017" t="s">
        <v>153</v>
      </c>
      <c r="B2017" t="s">
        <v>156</v>
      </c>
      <c r="C2017" s="1">
        <v>44502</v>
      </c>
      <c r="D2017" s="4">
        <v>20171</v>
      </c>
    </row>
    <row r="2018" spans="1:4" x14ac:dyDescent="0.25">
      <c r="A2018" t="s">
        <v>133</v>
      </c>
      <c r="B2018" t="s">
        <v>180</v>
      </c>
      <c r="C2018" s="1">
        <v>44502</v>
      </c>
      <c r="D2018" s="4">
        <v>117901.8</v>
      </c>
    </row>
    <row r="2019" spans="1:4" x14ac:dyDescent="0.25">
      <c r="A2019" t="s">
        <v>74</v>
      </c>
      <c r="B2019" t="s">
        <v>156</v>
      </c>
      <c r="C2019" s="1">
        <v>44502</v>
      </c>
      <c r="D2019" s="4">
        <v>28175.35</v>
      </c>
    </row>
    <row r="2020" spans="1:4" x14ac:dyDescent="0.25">
      <c r="A2020" t="s">
        <v>105</v>
      </c>
      <c r="B2020" t="s">
        <v>62</v>
      </c>
      <c r="C2020" s="1">
        <v>44502</v>
      </c>
      <c r="D2020" s="4">
        <v>35000</v>
      </c>
    </row>
    <row r="2021" spans="1:4" x14ac:dyDescent="0.25">
      <c r="A2021" t="s">
        <v>98</v>
      </c>
      <c r="B2021" t="s">
        <v>62</v>
      </c>
      <c r="C2021" s="1">
        <v>44503</v>
      </c>
      <c r="D2021" s="4">
        <v>37560</v>
      </c>
    </row>
    <row r="2022" spans="1:4" x14ac:dyDescent="0.25">
      <c r="A2022" t="s">
        <v>132</v>
      </c>
      <c r="B2022" t="s">
        <v>156</v>
      </c>
      <c r="C2022" s="1">
        <v>44503</v>
      </c>
      <c r="D2022" s="4">
        <v>10645</v>
      </c>
    </row>
    <row r="2023" spans="1:4" x14ac:dyDescent="0.25">
      <c r="A2023" t="s">
        <v>168</v>
      </c>
      <c r="B2023" t="s">
        <v>62</v>
      </c>
      <c r="C2023" s="1">
        <v>44503</v>
      </c>
      <c r="D2023" s="4">
        <v>97022</v>
      </c>
    </row>
    <row r="2024" spans="1:4" x14ac:dyDescent="0.25">
      <c r="A2024" t="s">
        <v>181</v>
      </c>
      <c r="B2024" t="s">
        <v>62</v>
      </c>
      <c r="C2024" s="1">
        <v>44503</v>
      </c>
      <c r="D2024" s="4">
        <v>87000</v>
      </c>
    </row>
    <row r="2025" spans="1:4" x14ac:dyDescent="0.25">
      <c r="A2025" t="s">
        <v>147</v>
      </c>
      <c r="B2025" t="s">
        <v>62</v>
      </c>
      <c r="C2025" s="1">
        <v>44503</v>
      </c>
      <c r="D2025" s="4">
        <v>56792</v>
      </c>
    </row>
    <row r="2026" spans="1:4" x14ac:dyDescent="0.25">
      <c r="A2026" t="s">
        <v>169</v>
      </c>
      <c r="B2026" t="s">
        <v>67</v>
      </c>
      <c r="C2026" s="1">
        <v>44503</v>
      </c>
      <c r="D2026" s="4">
        <v>4444.3</v>
      </c>
    </row>
    <row r="2027" spans="1:4" x14ac:dyDescent="0.25">
      <c r="A2027" t="s">
        <v>80</v>
      </c>
      <c r="B2027" t="s">
        <v>62</v>
      </c>
      <c r="C2027" s="1">
        <v>44503</v>
      </c>
      <c r="D2027" s="4">
        <v>84140</v>
      </c>
    </row>
    <row r="2028" spans="1:4" x14ac:dyDescent="0.25">
      <c r="A2028" t="s">
        <v>103</v>
      </c>
      <c r="B2028" t="s">
        <v>67</v>
      </c>
      <c r="C2028" s="1">
        <v>44504</v>
      </c>
      <c r="D2028" s="4">
        <v>21430</v>
      </c>
    </row>
    <row r="2029" spans="1:4" x14ac:dyDescent="0.25">
      <c r="A2029" t="s">
        <v>109</v>
      </c>
      <c r="B2029" t="s">
        <v>156</v>
      </c>
      <c r="C2029" s="1">
        <v>44504</v>
      </c>
      <c r="D2029" s="4">
        <v>48389</v>
      </c>
    </row>
    <row r="2030" spans="1:4" x14ac:dyDescent="0.25">
      <c r="A2030" t="s">
        <v>82</v>
      </c>
      <c r="B2030" t="s">
        <v>67</v>
      </c>
      <c r="C2030" s="1">
        <v>44504</v>
      </c>
      <c r="D2030" s="4">
        <v>10000</v>
      </c>
    </row>
    <row r="2031" spans="1:4" x14ac:dyDescent="0.25">
      <c r="A2031" t="s">
        <v>90</v>
      </c>
      <c r="B2031" t="s">
        <v>67</v>
      </c>
      <c r="C2031" s="1">
        <v>44504</v>
      </c>
      <c r="D2031" s="4">
        <v>33546.449999999997</v>
      </c>
    </row>
    <row r="2032" spans="1:4" x14ac:dyDescent="0.25">
      <c r="A2032" t="s">
        <v>64</v>
      </c>
      <c r="B2032" t="s">
        <v>156</v>
      </c>
      <c r="C2032" s="1">
        <v>44505</v>
      </c>
      <c r="D2032" s="4">
        <v>5500</v>
      </c>
    </row>
    <row r="2033" spans="1:4" x14ac:dyDescent="0.25">
      <c r="A2033" t="s">
        <v>76</v>
      </c>
      <c r="B2033" t="s">
        <v>156</v>
      </c>
      <c r="C2033" s="1">
        <v>44505</v>
      </c>
      <c r="D2033" s="4">
        <v>1136</v>
      </c>
    </row>
    <row r="2034" spans="1:4" x14ac:dyDescent="0.25">
      <c r="A2034" t="s">
        <v>103</v>
      </c>
      <c r="B2034" t="s">
        <v>67</v>
      </c>
      <c r="C2034" s="1">
        <v>44505</v>
      </c>
      <c r="D2034" s="4">
        <v>63000</v>
      </c>
    </row>
    <row r="2035" spans="1:4" x14ac:dyDescent="0.25">
      <c r="A2035" t="s">
        <v>181</v>
      </c>
      <c r="B2035" t="s">
        <v>62</v>
      </c>
      <c r="C2035" s="1">
        <v>44505</v>
      </c>
      <c r="D2035" s="4">
        <v>47958</v>
      </c>
    </row>
    <row r="2036" spans="1:4" x14ac:dyDescent="0.25">
      <c r="A2036" t="s">
        <v>96</v>
      </c>
      <c r="B2036" t="s">
        <v>62</v>
      </c>
      <c r="C2036" s="1">
        <v>44505</v>
      </c>
      <c r="D2036" s="4">
        <v>35000</v>
      </c>
    </row>
    <row r="2037" spans="1:4" x14ac:dyDescent="0.25">
      <c r="A2037" t="s">
        <v>64</v>
      </c>
      <c r="B2037" t="s">
        <v>156</v>
      </c>
      <c r="C2037" s="1">
        <v>44506</v>
      </c>
      <c r="D2037" s="4">
        <v>21032</v>
      </c>
    </row>
    <row r="2038" spans="1:4" x14ac:dyDescent="0.25">
      <c r="A2038" t="s">
        <v>181</v>
      </c>
      <c r="B2038" t="s">
        <v>62</v>
      </c>
      <c r="C2038" s="1">
        <v>44506</v>
      </c>
      <c r="D2038" s="4">
        <v>58146</v>
      </c>
    </row>
    <row r="2039" spans="1:4" x14ac:dyDescent="0.25">
      <c r="A2039" t="s">
        <v>140</v>
      </c>
      <c r="B2039" t="s">
        <v>67</v>
      </c>
      <c r="C2039" s="1">
        <v>44506</v>
      </c>
      <c r="D2039" s="4">
        <v>4605.6000000000004</v>
      </c>
    </row>
    <row r="2040" spans="1:4" x14ac:dyDescent="0.25">
      <c r="A2040" t="s">
        <v>173</v>
      </c>
      <c r="B2040" t="s">
        <v>156</v>
      </c>
      <c r="C2040" s="1">
        <v>44506</v>
      </c>
      <c r="D2040" s="4">
        <v>4428</v>
      </c>
    </row>
    <row r="2041" spans="1:4" x14ac:dyDescent="0.25">
      <c r="A2041" t="s">
        <v>116</v>
      </c>
      <c r="B2041" t="s">
        <v>67</v>
      </c>
      <c r="C2041" s="1">
        <v>44507</v>
      </c>
      <c r="D2041" s="4"/>
    </row>
    <row r="2042" spans="1:4" x14ac:dyDescent="0.25">
      <c r="A2042" t="s">
        <v>116</v>
      </c>
      <c r="B2042" t="s">
        <v>67</v>
      </c>
      <c r="C2042" s="1">
        <v>44508</v>
      </c>
      <c r="D2042" s="4"/>
    </row>
    <row r="2043" spans="1:4" x14ac:dyDescent="0.25">
      <c r="A2043" t="s">
        <v>116</v>
      </c>
      <c r="B2043" t="s">
        <v>67</v>
      </c>
      <c r="C2043" s="1">
        <v>44509</v>
      </c>
      <c r="D2043" s="4"/>
    </row>
    <row r="2044" spans="1:4" x14ac:dyDescent="0.25">
      <c r="A2044" t="s">
        <v>181</v>
      </c>
      <c r="B2044" t="s">
        <v>62</v>
      </c>
      <c r="C2044" s="1">
        <v>44510</v>
      </c>
      <c r="D2044" s="4">
        <v>51905</v>
      </c>
    </row>
    <row r="2045" spans="1:4" x14ac:dyDescent="0.25">
      <c r="A2045" t="s">
        <v>89</v>
      </c>
      <c r="B2045" t="s">
        <v>67</v>
      </c>
      <c r="C2045" s="1">
        <v>44510</v>
      </c>
      <c r="D2045" s="4">
        <v>46440</v>
      </c>
    </row>
    <row r="2046" spans="1:4" x14ac:dyDescent="0.25">
      <c r="A2046" t="s">
        <v>182</v>
      </c>
      <c r="B2046" t="s">
        <v>67</v>
      </c>
      <c r="C2046" s="1">
        <v>44510</v>
      </c>
      <c r="D2046" s="4">
        <v>1183054</v>
      </c>
    </row>
    <row r="2047" spans="1:4" x14ac:dyDescent="0.25">
      <c r="A2047" t="s">
        <v>183</v>
      </c>
      <c r="B2047" t="s">
        <v>67</v>
      </c>
      <c r="C2047" s="1">
        <v>44511</v>
      </c>
      <c r="D2047" s="4">
        <v>8664</v>
      </c>
    </row>
    <row r="2048" spans="1:4" x14ac:dyDescent="0.25">
      <c r="A2048" t="s">
        <v>181</v>
      </c>
      <c r="B2048" t="s">
        <v>62</v>
      </c>
      <c r="C2048" s="1">
        <v>44511</v>
      </c>
      <c r="D2048" s="4">
        <v>27044</v>
      </c>
    </row>
    <row r="2049" spans="1:4" x14ac:dyDescent="0.25">
      <c r="A2049" t="s">
        <v>121</v>
      </c>
      <c r="B2049" t="s">
        <v>62</v>
      </c>
      <c r="C2049" s="1">
        <v>44511</v>
      </c>
      <c r="D2049" s="4">
        <v>10965</v>
      </c>
    </row>
    <row r="2050" spans="1:4" x14ac:dyDescent="0.25">
      <c r="A2050" t="s">
        <v>153</v>
      </c>
      <c r="B2050" t="s">
        <v>156</v>
      </c>
      <c r="C2050" s="1">
        <v>44511</v>
      </c>
      <c r="D2050" s="4">
        <v>20171</v>
      </c>
    </row>
    <row r="2051" spans="1:4" x14ac:dyDescent="0.25">
      <c r="A2051" t="s">
        <v>137</v>
      </c>
      <c r="B2051" t="s">
        <v>180</v>
      </c>
      <c r="C2051" s="1">
        <v>44511</v>
      </c>
      <c r="D2051" s="4">
        <v>6956</v>
      </c>
    </row>
    <row r="2052" spans="1:4" x14ac:dyDescent="0.25">
      <c r="A2052" t="s">
        <v>183</v>
      </c>
      <c r="B2052" t="s">
        <v>67</v>
      </c>
      <c r="C2052" s="1">
        <v>44512</v>
      </c>
      <c r="D2052" s="4">
        <v>3550</v>
      </c>
    </row>
    <row r="2053" spans="1:4" x14ac:dyDescent="0.25">
      <c r="A2053" t="s">
        <v>152</v>
      </c>
      <c r="B2053" t="s">
        <v>62</v>
      </c>
      <c r="C2053" s="1">
        <v>44512</v>
      </c>
      <c r="D2053" s="4">
        <v>5000</v>
      </c>
    </row>
    <row r="2054" spans="1:4" x14ac:dyDescent="0.25">
      <c r="A2054" t="s">
        <v>181</v>
      </c>
      <c r="B2054" t="s">
        <v>62</v>
      </c>
      <c r="C2054" s="1">
        <v>44512</v>
      </c>
      <c r="D2054" s="4">
        <v>11900</v>
      </c>
    </row>
    <row r="2055" spans="1:4" x14ac:dyDescent="0.25">
      <c r="A2055" t="s">
        <v>65</v>
      </c>
      <c r="B2055" t="s">
        <v>156</v>
      </c>
      <c r="C2055" s="1">
        <v>44512</v>
      </c>
      <c r="D2055" s="4">
        <v>7395</v>
      </c>
    </row>
    <row r="2056" spans="1:4" x14ac:dyDescent="0.25">
      <c r="A2056" t="s">
        <v>184</v>
      </c>
      <c r="B2056" t="s">
        <v>67</v>
      </c>
      <c r="C2056" s="1">
        <v>44512</v>
      </c>
      <c r="D2056" s="4">
        <v>35000</v>
      </c>
    </row>
    <row r="2057" spans="1:4" x14ac:dyDescent="0.25">
      <c r="A2057" t="s">
        <v>183</v>
      </c>
      <c r="B2057" t="s">
        <v>67</v>
      </c>
      <c r="C2057" s="1">
        <v>44513</v>
      </c>
      <c r="D2057" s="4">
        <v>4500</v>
      </c>
    </row>
    <row r="2058" spans="1:4" x14ac:dyDescent="0.25">
      <c r="A2058" t="s">
        <v>154</v>
      </c>
      <c r="B2058" t="s">
        <v>62</v>
      </c>
      <c r="C2058" s="1">
        <v>44513</v>
      </c>
      <c r="D2058" s="4">
        <v>15860</v>
      </c>
    </row>
    <row r="2059" spans="1:4" x14ac:dyDescent="0.25">
      <c r="A2059" t="s">
        <v>143</v>
      </c>
      <c r="B2059" t="s">
        <v>67</v>
      </c>
      <c r="C2059" s="1">
        <v>44513</v>
      </c>
      <c r="D2059" s="4">
        <v>8129</v>
      </c>
    </row>
    <row r="2060" spans="1:4" x14ac:dyDescent="0.25">
      <c r="A2060" t="s">
        <v>169</v>
      </c>
      <c r="B2060" t="s">
        <v>67</v>
      </c>
      <c r="C2060" s="1">
        <v>44513</v>
      </c>
      <c r="D2060" s="4">
        <v>4453</v>
      </c>
    </row>
    <row r="2061" spans="1:4" x14ac:dyDescent="0.25">
      <c r="A2061" t="s">
        <v>116</v>
      </c>
      <c r="B2061" t="s">
        <v>67</v>
      </c>
      <c r="C2061" s="1">
        <v>44514</v>
      </c>
      <c r="D2061" s="4"/>
    </row>
    <row r="2062" spans="1:4" x14ac:dyDescent="0.25">
      <c r="A2062" t="s">
        <v>116</v>
      </c>
      <c r="B2062" t="s">
        <v>67</v>
      </c>
      <c r="C2062" s="1">
        <v>44515</v>
      </c>
      <c r="D2062" s="4"/>
    </row>
    <row r="2063" spans="1:4" x14ac:dyDescent="0.25">
      <c r="A2063" t="s">
        <v>61</v>
      </c>
      <c r="B2063" t="s">
        <v>156</v>
      </c>
      <c r="C2063" s="1">
        <v>44516</v>
      </c>
      <c r="D2063" s="4">
        <v>11622.18</v>
      </c>
    </row>
    <row r="2064" spans="1:4" x14ac:dyDescent="0.25">
      <c r="A2064" t="s">
        <v>181</v>
      </c>
      <c r="B2064" t="s">
        <v>62</v>
      </c>
      <c r="C2064" s="1">
        <v>44516</v>
      </c>
      <c r="D2064" s="4">
        <v>47000</v>
      </c>
    </row>
    <row r="2065" spans="1:4" x14ac:dyDescent="0.25">
      <c r="A2065" t="s">
        <v>185</v>
      </c>
      <c r="B2065" t="s">
        <v>180</v>
      </c>
      <c r="C2065" s="1">
        <v>44516</v>
      </c>
      <c r="D2065" s="4">
        <v>2150.4</v>
      </c>
    </row>
    <row r="2066" spans="1:4" x14ac:dyDescent="0.25">
      <c r="A2066" t="s">
        <v>76</v>
      </c>
      <c r="B2066" t="s">
        <v>156</v>
      </c>
      <c r="C2066" s="1">
        <v>44517</v>
      </c>
      <c r="D2066" s="4">
        <v>2106</v>
      </c>
    </row>
    <row r="2067" spans="1:4" x14ac:dyDescent="0.25">
      <c r="A2067" t="s">
        <v>103</v>
      </c>
      <c r="B2067" t="s">
        <v>67</v>
      </c>
      <c r="C2067" s="1">
        <v>44517</v>
      </c>
      <c r="D2067" s="4">
        <v>108400</v>
      </c>
    </row>
    <row r="2068" spans="1:4" x14ac:dyDescent="0.25">
      <c r="A2068" t="s">
        <v>181</v>
      </c>
      <c r="B2068" t="s">
        <v>62</v>
      </c>
      <c r="C2068" s="1">
        <v>44517</v>
      </c>
      <c r="D2068" s="4">
        <v>8000</v>
      </c>
    </row>
    <row r="2069" spans="1:4" x14ac:dyDescent="0.25">
      <c r="A2069" t="s">
        <v>169</v>
      </c>
      <c r="B2069" t="s">
        <v>67</v>
      </c>
      <c r="C2069" s="1">
        <v>44517</v>
      </c>
      <c r="D2069" s="4">
        <v>3832.88</v>
      </c>
    </row>
    <row r="2070" spans="1:4" x14ac:dyDescent="0.25">
      <c r="A2070" t="s">
        <v>69</v>
      </c>
      <c r="B2070" t="s">
        <v>67</v>
      </c>
      <c r="C2070" s="1">
        <v>44517</v>
      </c>
      <c r="D2070" s="4">
        <v>1200</v>
      </c>
    </row>
    <row r="2071" spans="1:4" x14ac:dyDescent="0.25">
      <c r="A2071" t="s">
        <v>90</v>
      </c>
      <c r="B2071" t="s">
        <v>67</v>
      </c>
      <c r="C2071" s="1">
        <v>44517</v>
      </c>
      <c r="D2071" s="4">
        <v>4810</v>
      </c>
    </row>
    <row r="2072" spans="1:4" x14ac:dyDescent="0.25">
      <c r="A2072" t="s">
        <v>64</v>
      </c>
      <c r="B2072" t="s">
        <v>156</v>
      </c>
      <c r="C2072" s="1">
        <v>44518</v>
      </c>
      <c r="D2072" s="4">
        <v>28386.05</v>
      </c>
    </row>
    <row r="2073" spans="1:4" x14ac:dyDescent="0.25">
      <c r="A2073" t="s">
        <v>168</v>
      </c>
      <c r="B2073" t="s">
        <v>62</v>
      </c>
      <c r="C2073" s="1">
        <v>44518</v>
      </c>
      <c r="D2073" s="4">
        <v>15000</v>
      </c>
    </row>
    <row r="2074" spans="1:4" x14ac:dyDescent="0.25">
      <c r="A2074" t="s">
        <v>65</v>
      </c>
      <c r="B2074" t="s">
        <v>156</v>
      </c>
      <c r="C2074" s="1">
        <v>44518</v>
      </c>
      <c r="D2074" s="4">
        <v>9950</v>
      </c>
    </row>
    <row r="2075" spans="1:4" x14ac:dyDescent="0.25">
      <c r="A2075" t="s">
        <v>143</v>
      </c>
      <c r="B2075" t="s">
        <v>67</v>
      </c>
      <c r="C2075" s="1">
        <v>44518</v>
      </c>
      <c r="D2075" s="4">
        <v>7153.9</v>
      </c>
    </row>
    <row r="2076" spans="1:4" x14ac:dyDescent="0.25">
      <c r="A2076" t="s">
        <v>169</v>
      </c>
      <c r="B2076" t="s">
        <v>67</v>
      </c>
      <c r="C2076" s="1">
        <v>44518</v>
      </c>
      <c r="D2076" s="4">
        <v>17714.349999999999</v>
      </c>
    </row>
    <row r="2077" spans="1:4" x14ac:dyDescent="0.25">
      <c r="A2077" t="s">
        <v>186</v>
      </c>
      <c r="B2077" t="s">
        <v>62</v>
      </c>
      <c r="C2077" s="1">
        <v>44518</v>
      </c>
      <c r="D2077" s="4">
        <v>45000</v>
      </c>
    </row>
    <row r="2078" spans="1:4" x14ac:dyDescent="0.25">
      <c r="A2078" t="s">
        <v>69</v>
      </c>
      <c r="B2078" t="s">
        <v>67</v>
      </c>
      <c r="C2078" s="1">
        <v>44518</v>
      </c>
      <c r="D2078" s="4">
        <v>90088</v>
      </c>
    </row>
    <row r="2079" spans="1:4" x14ac:dyDescent="0.25">
      <c r="A2079" t="s">
        <v>76</v>
      </c>
      <c r="B2079" t="s">
        <v>156</v>
      </c>
      <c r="C2079" s="1">
        <v>44519</v>
      </c>
      <c r="D2079" s="4">
        <v>1260</v>
      </c>
    </row>
    <row r="2080" spans="1:4" x14ac:dyDescent="0.25">
      <c r="A2080" t="s">
        <v>168</v>
      </c>
      <c r="B2080" t="s">
        <v>62</v>
      </c>
      <c r="C2080" s="1">
        <v>44519</v>
      </c>
      <c r="D2080" s="4">
        <v>14000</v>
      </c>
    </row>
    <row r="2081" spans="1:4" x14ac:dyDescent="0.25">
      <c r="A2081" t="s">
        <v>181</v>
      </c>
      <c r="B2081" t="s">
        <v>62</v>
      </c>
      <c r="C2081" s="1">
        <v>44519</v>
      </c>
      <c r="D2081" s="4">
        <v>24000</v>
      </c>
    </row>
    <row r="2082" spans="1:4" x14ac:dyDescent="0.25">
      <c r="A2082" t="s">
        <v>165</v>
      </c>
      <c r="B2082" t="s">
        <v>156</v>
      </c>
      <c r="C2082" s="1">
        <v>44519</v>
      </c>
      <c r="D2082" s="4">
        <v>29807</v>
      </c>
    </row>
    <row r="2083" spans="1:4" x14ac:dyDescent="0.25">
      <c r="A2083" t="s">
        <v>143</v>
      </c>
      <c r="B2083" t="s">
        <v>67</v>
      </c>
      <c r="C2083" s="1">
        <v>44519</v>
      </c>
      <c r="D2083" s="4">
        <v>4356.91</v>
      </c>
    </row>
    <row r="2084" spans="1:4" x14ac:dyDescent="0.25">
      <c r="A2084" t="s">
        <v>187</v>
      </c>
      <c r="B2084" t="s">
        <v>62</v>
      </c>
      <c r="C2084" s="1">
        <v>44519</v>
      </c>
      <c r="D2084" s="4">
        <v>30000</v>
      </c>
    </row>
    <row r="2085" spans="1:4" x14ac:dyDescent="0.25">
      <c r="A2085" t="s">
        <v>111</v>
      </c>
      <c r="B2085" t="s">
        <v>67</v>
      </c>
      <c r="C2085" s="1">
        <v>44520</v>
      </c>
      <c r="D2085" s="4">
        <v>5000</v>
      </c>
    </row>
    <row r="2086" spans="1:4" x14ac:dyDescent="0.25">
      <c r="A2086" t="s">
        <v>152</v>
      </c>
      <c r="B2086" t="s">
        <v>62</v>
      </c>
      <c r="C2086" s="1">
        <v>44520</v>
      </c>
      <c r="D2086" s="4">
        <v>3000</v>
      </c>
    </row>
    <row r="2087" spans="1:4" x14ac:dyDescent="0.25">
      <c r="A2087" t="s">
        <v>188</v>
      </c>
      <c r="B2087" t="s">
        <v>67</v>
      </c>
      <c r="C2087" s="1">
        <v>44520</v>
      </c>
      <c r="D2087" s="4">
        <v>31415</v>
      </c>
    </row>
    <row r="2088" spans="1:4" x14ac:dyDescent="0.25">
      <c r="A2088" t="s">
        <v>103</v>
      </c>
      <c r="B2088" t="s">
        <v>67</v>
      </c>
      <c r="C2088" s="1">
        <v>44520</v>
      </c>
      <c r="D2088" s="4">
        <v>31000</v>
      </c>
    </row>
    <row r="2089" spans="1:4" x14ac:dyDescent="0.25">
      <c r="A2089" t="s">
        <v>181</v>
      </c>
      <c r="B2089" t="s">
        <v>62</v>
      </c>
      <c r="C2089" s="1">
        <v>44520</v>
      </c>
      <c r="D2089" s="4">
        <v>63898</v>
      </c>
    </row>
    <row r="2090" spans="1:4" x14ac:dyDescent="0.25">
      <c r="A2090" t="s">
        <v>99</v>
      </c>
      <c r="B2090" t="s">
        <v>67</v>
      </c>
      <c r="C2090" s="1">
        <v>44520</v>
      </c>
      <c r="D2090" s="4">
        <v>35000</v>
      </c>
    </row>
    <row r="2091" spans="1:4" x14ac:dyDescent="0.25">
      <c r="A2091" t="s">
        <v>91</v>
      </c>
      <c r="B2091" t="s">
        <v>156</v>
      </c>
      <c r="C2091" s="1">
        <v>44520</v>
      </c>
      <c r="D2091" s="4">
        <v>17872</v>
      </c>
    </row>
    <row r="2092" spans="1:4" x14ac:dyDescent="0.25">
      <c r="A2092" t="s">
        <v>116</v>
      </c>
      <c r="B2092" t="s">
        <v>67</v>
      </c>
      <c r="C2092" s="1">
        <v>44521</v>
      </c>
      <c r="D2092" s="4"/>
    </row>
    <row r="2093" spans="1:4" x14ac:dyDescent="0.25">
      <c r="A2093" t="s">
        <v>116</v>
      </c>
      <c r="B2093" t="s">
        <v>67</v>
      </c>
      <c r="C2093" s="1">
        <v>44522</v>
      </c>
      <c r="D2093" s="4"/>
    </row>
    <row r="2094" spans="1:4" x14ac:dyDescent="0.25">
      <c r="A2094" t="s">
        <v>64</v>
      </c>
      <c r="B2094" t="s">
        <v>156</v>
      </c>
      <c r="C2094" s="1">
        <v>44523</v>
      </c>
      <c r="D2094" s="4">
        <v>23748</v>
      </c>
    </row>
    <row r="2095" spans="1:4" x14ac:dyDescent="0.25">
      <c r="A2095" t="s">
        <v>177</v>
      </c>
      <c r="B2095" t="s">
        <v>67</v>
      </c>
      <c r="C2095" s="1">
        <v>44523</v>
      </c>
      <c r="D2095" s="4">
        <v>22438</v>
      </c>
    </row>
    <row r="2096" spans="1:4" x14ac:dyDescent="0.25">
      <c r="A2096" t="s">
        <v>181</v>
      </c>
      <c r="B2096" t="s">
        <v>62</v>
      </c>
      <c r="C2096" s="1">
        <v>44523</v>
      </c>
      <c r="D2096" s="4">
        <v>3684</v>
      </c>
    </row>
    <row r="2097" spans="1:4" x14ac:dyDescent="0.25">
      <c r="A2097" t="s">
        <v>65</v>
      </c>
      <c r="B2097" t="s">
        <v>156</v>
      </c>
      <c r="C2097" s="1">
        <v>44523</v>
      </c>
      <c r="D2097" s="4">
        <v>6950</v>
      </c>
    </row>
    <row r="2098" spans="1:4" x14ac:dyDescent="0.25">
      <c r="A2098" t="s">
        <v>99</v>
      </c>
      <c r="B2098" t="s">
        <v>67</v>
      </c>
      <c r="C2098" s="1">
        <v>44523</v>
      </c>
      <c r="D2098" s="4">
        <v>35000</v>
      </c>
    </row>
    <row r="2099" spans="1:4" x14ac:dyDescent="0.25">
      <c r="A2099" t="s">
        <v>189</v>
      </c>
      <c r="B2099" t="s">
        <v>62</v>
      </c>
      <c r="C2099" s="1">
        <v>44523</v>
      </c>
      <c r="D2099" s="4">
        <v>18282</v>
      </c>
    </row>
    <row r="2100" spans="1:4" x14ac:dyDescent="0.25">
      <c r="A2100" t="s">
        <v>105</v>
      </c>
      <c r="B2100" t="s">
        <v>62</v>
      </c>
      <c r="C2100" s="1">
        <v>44523</v>
      </c>
      <c r="D2100" s="4">
        <v>18682</v>
      </c>
    </row>
    <row r="2101" spans="1:4" x14ac:dyDescent="0.25">
      <c r="A2101" t="s">
        <v>163</v>
      </c>
      <c r="B2101" t="s">
        <v>62</v>
      </c>
      <c r="C2101" s="1">
        <v>44524</v>
      </c>
      <c r="D2101" s="4">
        <v>20000</v>
      </c>
    </row>
    <row r="2102" spans="1:4" x14ac:dyDescent="0.25">
      <c r="A2102" t="s">
        <v>181</v>
      </c>
      <c r="B2102" t="s">
        <v>62</v>
      </c>
      <c r="C2102" s="1">
        <v>44524</v>
      </c>
      <c r="D2102" s="4">
        <v>3700</v>
      </c>
    </row>
    <row r="2103" spans="1:4" x14ac:dyDescent="0.25">
      <c r="A2103" t="s">
        <v>143</v>
      </c>
      <c r="B2103" t="s">
        <v>67</v>
      </c>
      <c r="C2103" s="1">
        <v>44524</v>
      </c>
      <c r="D2103" s="4">
        <v>13533</v>
      </c>
    </row>
    <row r="2104" spans="1:4" x14ac:dyDescent="0.25">
      <c r="A2104" t="s">
        <v>190</v>
      </c>
      <c r="B2104" t="s">
        <v>180</v>
      </c>
      <c r="C2104" s="1">
        <v>44524</v>
      </c>
      <c r="D2104" s="4">
        <v>18656</v>
      </c>
    </row>
    <row r="2105" spans="1:4" x14ac:dyDescent="0.25">
      <c r="A2105" t="s">
        <v>155</v>
      </c>
      <c r="B2105" t="s">
        <v>156</v>
      </c>
      <c r="C2105" s="1">
        <v>44524</v>
      </c>
      <c r="D2105" s="4">
        <v>20000</v>
      </c>
    </row>
    <row r="2106" spans="1:4" x14ac:dyDescent="0.25">
      <c r="A2106" t="s">
        <v>137</v>
      </c>
      <c r="B2106" t="s">
        <v>180</v>
      </c>
      <c r="C2106" s="1">
        <v>44524</v>
      </c>
      <c r="D2106" s="4">
        <v>31110</v>
      </c>
    </row>
    <row r="2107" spans="1:4" x14ac:dyDescent="0.25">
      <c r="A2107" t="s">
        <v>111</v>
      </c>
      <c r="B2107" t="s">
        <v>67</v>
      </c>
      <c r="C2107" s="1">
        <v>44525</v>
      </c>
      <c r="D2107" s="4">
        <v>30000</v>
      </c>
    </row>
    <row r="2108" spans="1:4" x14ac:dyDescent="0.25">
      <c r="A2108" t="s">
        <v>76</v>
      </c>
      <c r="B2108" t="s">
        <v>156</v>
      </c>
      <c r="C2108" s="1">
        <v>44525</v>
      </c>
      <c r="D2108" s="4">
        <v>702</v>
      </c>
    </row>
    <row r="2109" spans="1:4" x14ac:dyDescent="0.25">
      <c r="A2109" t="s">
        <v>152</v>
      </c>
      <c r="B2109" t="s">
        <v>62</v>
      </c>
      <c r="C2109" s="1">
        <v>44525</v>
      </c>
      <c r="D2109" s="4">
        <v>200000</v>
      </c>
    </row>
    <row r="2110" spans="1:4" x14ac:dyDescent="0.25">
      <c r="A2110" t="s">
        <v>129</v>
      </c>
      <c r="B2110" t="s">
        <v>67</v>
      </c>
      <c r="C2110" s="1">
        <v>44525</v>
      </c>
      <c r="D2110" s="4">
        <v>50000</v>
      </c>
    </row>
    <row r="2111" spans="1:4" x14ac:dyDescent="0.25">
      <c r="A2111" t="s">
        <v>103</v>
      </c>
      <c r="B2111" t="s">
        <v>67</v>
      </c>
      <c r="C2111" s="1">
        <v>44525</v>
      </c>
      <c r="D2111" s="4">
        <v>194000</v>
      </c>
    </row>
    <row r="2112" spans="1:4" x14ac:dyDescent="0.25">
      <c r="A2112" t="s">
        <v>143</v>
      </c>
      <c r="B2112" t="s">
        <v>67</v>
      </c>
      <c r="C2112" s="1">
        <v>44525</v>
      </c>
      <c r="D2112" s="4">
        <v>24200</v>
      </c>
    </row>
    <row r="2113" spans="1:4" x14ac:dyDescent="0.25">
      <c r="A2113" t="s">
        <v>89</v>
      </c>
      <c r="B2113" t="s">
        <v>67</v>
      </c>
      <c r="C2113" s="1">
        <v>44525</v>
      </c>
      <c r="D2113" s="4">
        <v>10352</v>
      </c>
    </row>
    <row r="2114" spans="1:4" x14ac:dyDescent="0.25">
      <c r="A2114" t="s">
        <v>110</v>
      </c>
      <c r="B2114" t="s">
        <v>156</v>
      </c>
      <c r="C2114" s="1">
        <v>44525</v>
      </c>
      <c r="D2114" s="4">
        <v>2810</v>
      </c>
    </row>
    <row r="2115" spans="1:4" x14ac:dyDescent="0.25">
      <c r="A2115" t="s">
        <v>153</v>
      </c>
      <c r="B2115" t="s">
        <v>156</v>
      </c>
      <c r="C2115" s="1">
        <v>44525</v>
      </c>
      <c r="D2115" s="4">
        <v>14250</v>
      </c>
    </row>
    <row r="2116" spans="1:4" x14ac:dyDescent="0.25">
      <c r="A2116" t="s">
        <v>191</v>
      </c>
      <c r="B2116" t="s">
        <v>67</v>
      </c>
      <c r="C2116" s="1">
        <v>44525</v>
      </c>
      <c r="D2116" s="4">
        <v>12030</v>
      </c>
    </row>
    <row r="2117" spans="1:4" x14ac:dyDescent="0.25">
      <c r="A2117" t="s">
        <v>114</v>
      </c>
      <c r="B2117" t="s">
        <v>180</v>
      </c>
      <c r="C2117" s="1">
        <v>44525</v>
      </c>
      <c r="D2117" s="4">
        <v>65250.34</v>
      </c>
    </row>
    <row r="2118" spans="1:4" x14ac:dyDescent="0.25">
      <c r="A2118" t="s">
        <v>116</v>
      </c>
      <c r="B2118" t="s">
        <v>67</v>
      </c>
      <c r="C2118" s="1">
        <v>44526</v>
      </c>
      <c r="D2118" s="4">
        <v>35000</v>
      </c>
    </row>
    <row r="2119" spans="1:4" x14ac:dyDescent="0.25">
      <c r="A2119" t="s">
        <v>92</v>
      </c>
      <c r="B2119" t="s">
        <v>67</v>
      </c>
      <c r="C2119" s="1">
        <v>44526</v>
      </c>
      <c r="D2119" s="4">
        <v>11952.05</v>
      </c>
    </row>
    <row r="2120" spans="1:4" x14ac:dyDescent="0.25">
      <c r="A2120" t="s">
        <v>76</v>
      </c>
      <c r="B2120" t="s">
        <v>156</v>
      </c>
      <c r="C2120" s="1">
        <v>44526</v>
      </c>
      <c r="D2120" s="4">
        <v>125782.34</v>
      </c>
    </row>
    <row r="2121" spans="1:4" x14ac:dyDescent="0.25">
      <c r="A2121" t="s">
        <v>168</v>
      </c>
      <c r="B2121" t="s">
        <v>62</v>
      </c>
      <c r="C2121" s="1">
        <v>44526</v>
      </c>
      <c r="D2121" s="4">
        <v>20000</v>
      </c>
    </row>
    <row r="2122" spans="1:4" x14ac:dyDescent="0.25">
      <c r="A2122" t="s">
        <v>188</v>
      </c>
      <c r="B2122" t="s">
        <v>67</v>
      </c>
      <c r="C2122" s="1">
        <v>44526</v>
      </c>
      <c r="D2122" s="4">
        <v>31415</v>
      </c>
    </row>
    <row r="2123" spans="1:4" x14ac:dyDescent="0.25">
      <c r="A2123" t="s">
        <v>103</v>
      </c>
      <c r="B2123" t="s">
        <v>67</v>
      </c>
      <c r="C2123" s="1">
        <v>44526</v>
      </c>
      <c r="D2123" s="4">
        <v>56000</v>
      </c>
    </row>
    <row r="2124" spans="1:4" x14ac:dyDescent="0.25">
      <c r="A2124" t="s">
        <v>92</v>
      </c>
      <c r="B2124" t="s">
        <v>67</v>
      </c>
      <c r="C2124" s="1">
        <v>44527</v>
      </c>
      <c r="D2124" s="4">
        <v>25000</v>
      </c>
    </row>
    <row r="2125" spans="1:4" x14ac:dyDescent="0.25">
      <c r="A2125" t="s">
        <v>154</v>
      </c>
      <c r="B2125" t="s">
        <v>62</v>
      </c>
      <c r="C2125" s="1">
        <v>44527</v>
      </c>
      <c r="D2125" s="4">
        <v>230000</v>
      </c>
    </row>
    <row r="2126" spans="1:4" x14ac:dyDescent="0.25">
      <c r="A2126" t="s">
        <v>87</v>
      </c>
      <c r="B2126" t="s">
        <v>180</v>
      </c>
      <c r="C2126" s="1">
        <v>44527</v>
      </c>
      <c r="D2126" s="4">
        <v>33671</v>
      </c>
    </row>
    <row r="2127" spans="1:4" x14ac:dyDescent="0.25">
      <c r="A2127" t="s">
        <v>177</v>
      </c>
      <c r="B2127" t="s">
        <v>67</v>
      </c>
      <c r="C2127" s="1">
        <v>44527</v>
      </c>
      <c r="D2127" s="4">
        <v>12048</v>
      </c>
    </row>
    <row r="2128" spans="1:4" x14ac:dyDescent="0.25">
      <c r="A2128" t="s">
        <v>181</v>
      </c>
      <c r="B2128" t="s">
        <v>62</v>
      </c>
      <c r="C2128" s="1">
        <v>44527</v>
      </c>
      <c r="D2128" s="4">
        <v>56055</v>
      </c>
    </row>
    <row r="2129" spans="1:4" x14ac:dyDescent="0.25">
      <c r="A2129" t="s">
        <v>192</v>
      </c>
      <c r="B2129" t="s">
        <v>62</v>
      </c>
      <c r="C2129" s="1">
        <v>44527</v>
      </c>
      <c r="D2129" s="4">
        <v>107721</v>
      </c>
    </row>
    <row r="2130" spans="1:4" x14ac:dyDescent="0.25">
      <c r="A2130" t="s">
        <v>137</v>
      </c>
      <c r="B2130" t="s">
        <v>180</v>
      </c>
      <c r="C2130" s="1">
        <v>44527</v>
      </c>
      <c r="D2130" s="4">
        <v>39516.199999999997</v>
      </c>
    </row>
    <row r="2131" spans="1:4" x14ac:dyDescent="0.25">
      <c r="A2131" t="s">
        <v>116</v>
      </c>
      <c r="B2131" t="s">
        <v>67</v>
      </c>
      <c r="C2131" s="1">
        <v>44528</v>
      </c>
      <c r="D2131" s="4"/>
    </row>
    <row r="2132" spans="1:4" x14ac:dyDescent="0.25">
      <c r="A2132" t="s">
        <v>116</v>
      </c>
      <c r="B2132" t="s">
        <v>67</v>
      </c>
      <c r="C2132" s="1">
        <v>44529</v>
      </c>
      <c r="D2132" s="4"/>
    </row>
    <row r="2133" spans="1:4" x14ac:dyDescent="0.25">
      <c r="A2133" t="s">
        <v>81</v>
      </c>
      <c r="B2133" t="s">
        <v>67</v>
      </c>
      <c r="C2133" s="1">
        <v>44529</v>
      </c>
      <c r="D2133" s="4">
        <v>120000</v>
      </c>
    </row>
    <row r="2134" spans="1:4" x14ac:dyDescent="0.25">
      <c r="A2134" t="s">
        <v>133</v>
      </c>
      <c r="B2134" t="s">
        <v>180</v>
      </c>
      <c r="C2134" s="1">
        <v>44529</v>
      </c>
      <c r="D2134" s="4">
        <v>69490</v>
      </c>
    </row>
    <row r="2135" spans="1:4" x14ac:dyDescent="0.25">
      <c r="A2135" t="s">
        <v>105</v>
      </c>
      <c r="B2135" t="s">
        <v>62</v>
      </c>
      <c r="C2135" s="1">
        <v>44529</v>
      </c>
      <c r="D2135" s="4">
        <v>126407</v>
      </c>
    </row>
    <row r="2136" spans="1:4" x14ac:dyDescent="0.25">
      <c r="A2136" t="s">
        <v>141</v>
      </c>
      <c r="B2136" t="s">
        <v>67</v>
      </c>
      <c r="C2136" s="1">
        <v>44530</v>
      </c>
      <c r="D2136" s="4">
        <v>34200</v>
      </c>
    </row>
    <row r="2137" spans="1:4" x14ac:dyDescent="0.25">
      <c r="A2137" t="s">
        <v>103</v>
      </c>
      <c r="B2137" t="s">
        <v>67</v>
      </c>
      <c r="C2137" s="1">
        <v>44530</v>
      </c>
      <c r="D2137" s="4">
        <v>28812.400000000001</v>
      </c>
    </row>
    <row r="2138" spans="1:4" x14ac:dyDescent="0.25">
      <c r="A2138" t="s">
        <v>143</v>
      </c>
      <c r="B2138" t="s">
        <v>67</v>
      </c>
      <c r="C2138" s="1">
        <v>44530</v>
      </c>
      <c r="D2138" s="4">
        <v>19921</v>
      </c>
    </row>
    <row r="2139" spans="1:4" x14ac:dyDescent="0.25">
      <c r="A2139" t="s">
        <v>79</v>
      </c>
      <c r="B2139" t="s">
        <v>156</v>
      </c>
      <c r="C2139" s="1">
        <v>44530</v>
      </c>
      <c r="D2139" s="4">
        <v>12349</v>
      </c>
    </row>
    <row r="2140" spans="1:4" x14ac:dyDescent="0.25">
      <c r="A2140" t="s">
        <v>102</v>
      </c>
      <c r="B2140" t="s">
        <v>156</v>
      </c>
      <c r="C2140" s="1">
        <v>44530</v>
      </c>
      <c r="D2140" s="4">
        <v>15591.7</v>
      </c>
    </row>
    <row r="2141" spans="1:4" x14ac:dyDescent="0.25">
      <c r="A2141" t="s">
        <v>91</v>
      </c>
      <c r="B2141" t="s">
        <v>156</v>
      </c>
      <c r="C2141" s="1">
        <v>44530</v>
      </c>
      <c r="D2141" s="4">
        <v>49902.5</v>
      </c>
    </row>
    <row r="2142" spans="1:4" x14ac:dyDescent="0.25">
      <c r="A2142" t="s">
        <v>69</v>
      </c>
      <c r="B2142" t="s">
        <v>67</v>
      </c>
      <c r="C2142" s="1">
        <v>44530</v>
      </c>
      <c r="D2142" s="4">
        <v>24000</v>
      </c>
    </row>
    <row r="2143" spans="1:4" x14ac:dyDescent="0.25">
      <c r="A2143" t="s">
        <v>181</v>
      </c>
      <c r="B2143" t="s">
        <v>180</v>
      </c>
      <c r="C2143" s="1">
        <v>44531</v>
      </c>
      <c r="D2143" s="4">
        <v>17000</v>
      </c>
    </row>
    <row r="2144" spans="1:4" x14ac:dyDescent="0.25">
      <c r="A2144" t="s">
        <v>140</v>
      </c>
      <c r="B2144" t="s">
        <v>67</v>
      </c>
      <c r="C2144" s="1">
        <v>44531</v>
      </c>
      <c r="D2144" s="4">
        <v>19053.599999999999</v>
      </c>
    </row>
    <row r="2145" spans="1:4" x14ac:dyDescent="0.25">
      <c r="A2145" t="s">
        <v>65</v>
      </c>
      <c r="B2145" t="s">
        <v>156</v>
      </c>
      <c r="C2145" s="1">
        <v>44531</v>
      </c>
      <c r="D2145" s="4">
        <v>4275</v>
      </c>
    </row>
    <row r="2146" spans="1:4" x14ac:dyDescent="0.25">
      <c r="A2146" t="s">
        <v>143</v>
      </c>
      <c r="B2146" t="s">
        <v>67</v>
      </c>
      <c r="C2146" s="1">
        <v>44531</v>
      </c>
      <c r="D2146" s="4">
        <v>16903.36</v>
      </c>
    </row>
    <row r="2147" spans="1:4" x14ac:dyDescent="0.25">
      <c r="A2147" t="s">
        <v>89</v>
      </c>
      <c r="B2147" t="s">
        <v>67</v>
      </c>
      <c r="C2147" s="1">
        <v>44531</v>
      </c>
      <c r="D2147" s="4">
        <v>48760</v>
      </c>
    </row>
    <row r="2148" spans="1:4" x14ac:dyDescent="0.25">
      <c r="A2148" t="s">
        <v>115</v>
      </c>
      <c r="B2148" t="s">
        <v>156</v>
      </c>
      <c r="C2148" s="1">
        <v>44531</v>
      </c>
      <c r="D2148" s="4">
        <v>19494.8</v>
      </c>
    </row>
    <row r="2149" spans="1:4" x14ac:dyDescent="0.25">
      <c r="A2149" t="s">
        <v>74</v>
      </c>
      <c r="B2149" t="s">
        <v>156</v>
      </c>
      <c r="C2149" s="1">
        <v>44531</v>
      </c>
      <c r="D2149" s="4">
        <v>24764.85</v>
      </c>
    </row>
    <row r="2150" spans="1:4" x14ac:dyDescent="0.25">
      <c r="A2150" t="s">
        <v>85</v>
      </c>
      <c r="B2150" t="s">
        <v>156</v>
      </c>
      <c r="C2150" s="1">
        <v>44532</v>
      </c>
      <c r="D2150" s="4">
        <v>27801.4</v>
      </c>
    </row>
    <row r="2151" spans="1:4" x14ac:dyDescent="0.25">
      <c r="A2151" t="s">
        <v>174</v>
      </c>
      <c r="B2151" t="s">
        <v>67</v>
      </c>
      <c r="C2151" s="1">
        <v>44532</v>
      </c>
      <c r="D2151" s="4">
        <v>33290.5</v>
      </c>
    </row>
    <row r="2152" spans="1:4" x14ac:dyDescent="0.25">
      <c r="A2152" t="s">
        <v>140</v>
      </c>
      <c r="B2152" t="s">
        <v>67</v>
      </c>
      <c r="C2152" s="1">
        <v>44532</v>
      </c>
      <c r="D2152" s="4">
        <v>11337.6</v>
      </c>
    </row>
    <row r="2153" spans="1:4" x14ac:dyDescent="0.25">
      <c r="A2153" t="s">
        <v>80</v>
      </c>
      <c r="B2153" t="s">
        <v>156</v>
      </c>
      <c r="C2153" s="1">
        <v>44532</v>
      </c>
      <c r="D2153" s="4">
        <v>75288</v>
      </c>
    </row>
    <row r="2154" spans="1:4" x14ac:dyDescent="0.25">
      <c r="A2154" t="s">
        <v>133</v>
      </c>
      <c r="B2154" t="s">
        <v>180</v>
      </c>
      <c r="C2154" s="1">
        <v>44532</v>
      </c>
      <c r="D2154" s="4">
        <v>6360</v>
      </c>
    </row>
    <row r="2155" spans="1:4" x14ac:dyDescent="0.25">
      <c r="A2155" t="s">
        <v>69</v>
      </c>
      <c r="B2155" t="s">
        <v>67</v>
      </c>
      <c r="C2155" s="1">
        <v>44532</v>
      </c>
      <c r="D2155" s="4">
        <v>42916.79</v>
      </c>
    </row>
    <row r="2156" spans="1:4" x14ac:dyDescent="0.25">
      <c r="A2156" t="s">
        <v>90</v>
      </c>
      <c r="B2156" t="s">
        <v>67</v>
      </c>
      <c r="C2156" s="1">
        <v>44532</v>
      </c>
      <c r="D2156" s="4">
        <v>36151.175000000003</v>
      </c>
    </row>
    <row r="2157" spans="1:4" x14ac:dyDescent="0.25">
      <c r="A2157" t="s">
        <v>174</v>
      </c>
      <c r="B2157" t="s">
        <v>67</v>
      </c>
      <c r="C2157" s="1">
        <v>44533</v>
      </c>
      <c r="D2157" s="4">
        <v>163203.88</v>
      </c>
    </row>
    <row r="2158" spans="1:4" x14ac:dyDescent="0.25">
      <c r="A2158" t="s">
        <v>178</v>
      </c>
      <c r="B2158" t="s">
        <v>67</v>
      </c>
      <c r="C2158" s="1">
        <v>44533</v>
      </c>
      <c r="D2158" s="4">
        <v>4954</v>
      </c>
    </row>
    <row r="2159" spans="1:4" x14ac:dyDescent="0.25">
      <c r="A2159" t="s">
        <v>188</v>
      </c>
      <c r="B2159" t="s">
        <v>67</v>
      </c>
      <c r="C2159" s="1">
        <v>44533</v>
      </c>
      <c r="D2159" s="4">
        <v>5460</v>
      </c>
    </row>
    <row r="2160" spans="1:4" x14ac:dyDescent="0.25">
      <c r="A2160" t="s">
        <v>103</v>
      </c>
      <c r="B2160" t="s">
        <v>67</v>
      </c>
      <c r="C2160" s="1">
        <v>44533</v>
      </c>
      <c r="D2160" s="4">
        <v>14194.88</v>
      </c>
    </row>
    <row r="2161" spans="1:4" x14ac:dyDescent="0.25">
      <c r="A2161" t="s">
        <v>96</v>
      </c>
      <c r="B2161" t="s">
        <v>180</v>
      </c>
      <c r="C2161" s="1">
        <v>44533</v>
      </c>
      <c r="D2161" s="4">
        <v>35000</v>
      </c>
    </row>
    <row r="2162" spans="1:4" x14ac:dyDescent="0.25">
      <c r="A2162" t="s">
        <v>76</v>
      </c>
      <c r="B2162" t="s">
        <v>156</v>
      </c>
      <c r="C2162" s="1">
        <v>44534</v>
      </c>
      <c r="D2162" s="4">
        <v>2786</v>
      </c>
    </row>
    <row r="2163" spans="1:4" x14ac:dyDescent="0.25">
      <c r="A2163" t="s">
        <v>181</v>
      </c>
      <c r="B2163" t="s">
        <v>180</v>
      </c>
      <c r="C2163" s="1">
        <v>44534</v>
      </c>
      <c r="D2163" s="4">
        <v>104578</v>
      </c>
    </row>
    <row r="2164" spans="1:4" x14ac:dyDescent="0.25">
      <c r="A2164" t="s">
        <v>140</v>
      </c>
      <c r="B2164" t="s">
        <v>67</v>
      </c>
      <c r="C2164" s="1">
        <v>44534</v>
      </c>
      <c r="D2164" s="4">
        <v>12361.05</v>
      </c>
    </row>
    <row r="2165" spans="1:4" x14ac:dyDescent="0.25">
      <c r="A2165" t="s">
        <v>89</v>
      </c>
      <c r="B2165" t="s">
        <v>67</v>
      </c>
      <c r="C2165" s="1">
        <v>44534</v>
      </c>
      <c r="D2165" s="4">
        <v>10352</v>
      </c>
    </row>
    <row r="2166" spans="1:4" x14ac:dyDescent="0.25">
      <c r="A2166" t="s">
        <v>91</v>
      </c>
      <c r="B2166" t="s">
        <v>156</v>
      </c>
      <c r="C2166" s="1">
        <v>44534</v>
      </c>
      <c r="D2166" s="4">
        <v>6376</v>
      </c>
    </row>
    <row r="2167" spans="1:4" x14ac:dyDescent="0.25">
      <c r="A2167" t="s">
        <v>69</v>
      </c>
      <c r="B2167" t="s">
        <v>67</v>
      </c>
      <c r="C2167" s="1">
        <v>44534</v>
      </c>
      <c r="D2167" s="4">
        <v>72570</v>
      </c>
    </row>
    <row r="2168" spans="1:4" x14ac:dyDescent="0.25">
      <c r="A2168" t="s">
        <v>78</v>
      </c>
      <c r="B2168" t="s">
        <v>156</v>
      </c>
      <c r="C2168" s="1">
        <v>44536</v>
      </c>
      <c r="D2168" s="4">
        <v>8647</v>
      </c>
    </row>
    <row r="2169" spans="1:4" x14ac:dyDescent="0.25">
      <c r="A2169" t="s">
        <v>132</v>
      </c>
      <c r="B2169" t="s">
        <v>156</v>
      </c>
      <c r="C2169" s="1">
        <v>44537</v>
      </c>
      <c r="D2169" s="4">
        <v>8113.3</v>
      </c>
    </row>
    <row r="2170" spans="1:4" x14ac:dyDescent="0.25">
      <c r="A2170" t="s">
        <v>168</v>
      </c>
      <c r="B2170" t="s">
        <v>156</v>
      </c>
      <c r="C2170" s="1">
        <v>44537</v>
      </c>
      <c r="D2170" s="4">
        <v>13949</v>
      </c>
    </row>
    <row r="2171" spans="1:4" x14ac:dyDescent="0.25">
      <c r="A2171" t="s">
        <v>103</v>
      </c>
      <c r="B2171" t="s">
        <v>67</v>
      </c>
      <c r="C2171" s="1">
        <v>44537</v>
      </c>
      <c r="D2171" s="4">
        <v>58665</v>
      </c>
    </row>
    <row r="2172" spans="1:4" x14ac:dyDescent="0.25">
      <c r="A2172" t="s">
        <v>169</v>
      </c>
      <c r="B2172" t="s">
        <v>67</v>
      </c>
      <c r="C2172" s="1">
        <v>44537</v>
      </c>
      <c r="D2172" s="4">
        <v>6585</v>
      </c>
    </row>
    <row r="2173" spans="1:4" x14ac:dyDescent="0.25">
      <c r="A2173" t="s">
        <v>89</v>
      </c>
      <c r="B2173" t="s">
        <v>67</v>
      </c>
      <c r="C2173" s="1">
        <v>44537</v>
      </c>
      <c r="D2173" s="4">
        <v>47761</v>
      </c>
    </row>
    <row r="2174" spans="1:4" x14ac:dyDescent="0.25">
      <c r="A2174" t="s">
        <v>109</v>
      </c>
      <c r="B2174" t="s">
        <v>156</v>
      </c>
      <c r="C2174" s="1">
        <v>44537</v>
      </c>
      <c r="D2174" s="4">
        <v>47124.4</v>
      </c>
    </row>
    <row r="2175" spans="1:4" x14ac:dyDescent="0.25">
      <c r="A2175" t="s">
        <v>173</v>
      </c>
      <c r="B2175" t="s">
        <v>156</v>
      </c>
      <c r="C2175" s="1">
        <v>44537</v>
      </c>
      <c r="D2175" s="4">
        <v>4175</v>
      </c>
    </row>
    <row r="2176" spans="1:4" x14ac:dyDescent="0.25">
      <c r="A2176" t="s">
        <v>155</v>
      </c>
      <c r="B2176" t="s">
        <v>156</v>
      </c>
      <c r="C2176" s="1">
        <v>44537</v>
      </c>
      <c r="D2176" s="4">
        <v>4795</v>
      </c>
    </row>
    <row r="2177" spans="1:4" x14ac:dyDescent="0.25">
      <c r="A2177" t="s">
        <v>168</v>
      </c>
      <c r="B2177" t="s">
        <v>156</v>
      </c>
      <c r="C2177" s="1">
        <v>44538</v>
      </c>
      <c r="D2177" s="4">
        <v>84920</v>
      </c>
    </row>
    <row r="2178" spans="1:4" x14ac:dyDescent="0.25">
      <c r="A2178" t="s">
        <v>188</v>
      </c>
      <c r="B2178" t="s">
        <v>67</v>
      </c>
      <c r="C2178" s="1">
        <v>44538</v>
      </c>
      <c r="D2178" s="4">
        <v>33194</v>
      </c>
    </row>
    <row r="2179" spans="1:4" x14ac:dyDescent="0.25">
      <c r="A2179" t="s">
        <v>153</v>
      </c>
      <c r="B2179" t="s">
        <v>156</v>
      </c>
      <c r="C2179" s="1">
        <v>44538</v>
      </c>
      <c r="D2179" s="4">
        <v>25611.4</v>
      </c>
    </row>
    <row r="2180" spans="1:4" x14ac:dyDescent="0.25">
      <c r="A2180" t="s">
        <v>103</v>
      </c>
      <c r="B2180" t="s">
        <v>67</v>
      </c>
      <c r="C2180" s="1">
        <v>44539</v>
      </c>
      <c r="D2180" s="4">
        <v>190000</v>
      </c>
    </row>
    <row r="2181" spans="1:4" x14ac:dyDescent="0.25">
      <c r="A2181" t="s">
        <v>186</v>
      </c>
      <c r="B2181" t="s">
        <v>156</v>
      </c>
      <c r="C2181" s="1">
        <v>44539</v>
      </c>
      <c r="D2181" s="4">
        <v>48080</v>
      </c>
    </row>
    <row r="2182" spans="1:4" x14ac:dyDescent="0.25">
      <c r="A2182" t="s">
        <v>115</v>
      </c>
      <c r="B2182" t="s">
        <v>156</v>
      </c>
      <c r="C2182" s="1">
        <v>44539</v>
      </c>
      <c r="D2182" s="4">
        <v>3260</v>
      </c>
    </row>
    <row r="2183" spans="1:4" x14ac:dyDescent="0.25">
      <c r="A2183" t="s">
        <v>91</v>
      </c>
      <c r="B2183" t="s">
        <v>156</v>
      </c>
      <c r="C2183" s="1">
        <v>44539</v>
      </c>
      <c r="D2183" s="4">
        <v>17281</v>
      </c>
    </row>
    <row r="2184" spans="1:4" x14ac:dyDescent="0.25">
      <c r="A2184" t="s">
        <v>149</v>
      </c>
      <c r="B2184" t="s">
        <v>67</v>
      </c>
      <c r="C2184" s="1">
        <v>44539</v>
      </c>
      <c r="D2184" s="4">
        <v>3439</v>
      </c>
    </row>
    <row r="2185" spans="1:4" x14ac:dyDescent="0.25">
      <c r="A2185" t="s">
        <v>121</v>
      </c>
      <c r="B2185" t="s">
        <v>180</v>
      </c>
      <c r="C2185" s="1">
        <v>44540</v>
      </c>
      <c r="D2185" s="4">
        <v>37384</v>
      </c>
    </row>
    <row r="2186" spans="1:4" x14ac:dyDescent="0.25">
      <c r="A2186" t="s">
        <v>61</v>
      </c>
      <c r="B2186" t="s">
        <v>156</v>
      </c>
      <c r="C2186" s="1">
        <v>44541</v>
      </c>
      <c r="D2186" s="4">
        <v>10574.6</v>
      </c>
    </row>
    <row r="2187" spans="1:4" x14ac:dyDescent="0.25">
      <c r="A2187" t="s">
        <v>154</v>
      </c>
      <c r="B2187" t="s">
        <v>156</v>
      </c>
      <c r="C2187" s="1">
        <v>44541</v>
      </c>
      <c r="D2187" s="4">
        <v>224325</v>
      </c>
    </row>
    <row r="2188" spans="1:4" x14ac:dyDescent="0.25">
      <c r="A2188" t="s">
        <v>103</v>
      </c>
      <c r="B2188" t="s">
        <v>67</v>
      </c>
      <c r="C2188" s="1">
        <v>44541</v>
      </c>
      <c r="D2188" s="4">
        <v>39850</v>
      </c>
    </row>
    <row r="2189" spans="1:4" x14ac:dyDescent="0.25">
      <c r="A2189" t="s">
        <v>181</v>
      </c>
      <c r="B2189" t="s">
        <v>180</v>
      </c>
      <c r="C2189" s="1">
        <v>44541</v>
      </c>
      <c r="D2189" s="4">
        <v>130399</v>
      </c>
    </row>
    <row r="2190" spans="1:4" x14ac:dyDescent="0.25">
      <c r="A2190" t="s">
        <v>143</v>
      </c>
      <c r="B2190" t="s">
        <v>67</v>
      </c>
      <c r="C2190" s="1">
        <v>44541</v>
      </c>
      <c r="D2190" s="4">
        <v>9747.5</v>
      </c>
    </row>
    <row r="2191" spans="1:4" x14ac:dyDescent="0.25">
      <c r="A2191" t="s">
        <v>169</v>
      </c>
      <c r="B2191" t="s">
        <v>67</v>
      </c>
      <c r="C2191" s="1">
        <v>44541</v>
      </c>
      <c r="D2191" s="4">
        <v>6994.5</v>
      </c>
    </row>
    <row r="2192" spans="1:4" x14ac:dyDescent="0.25">
      <c r="A2192" t="s">
        <v>98</v>
      </c>
      <c r="B2192" t="s">
        <v>156</v>
      </c>
      <c r="C2192" s="1">
        <v>44543</v>
      </c>
      <c r="D2192" s="4">
        <v>51137.84</v>
      </c>
    </row>
    <row r="2193" spans="1:4" x14ac:dyDescent="0.25">
      <c r="A2193" t="s">
        <v>168</v>
      </c>
      <c r="B2193" t="s">
        <v>156</v>
      </c>
      <c r="C2193" s="1">
        <v>44544</v>
      </c>
      <c r="D2193" s="4">
        <v>1730</v>
      </c>
    </row>
    <row r="2194" spans="1:4" x14ac:dyDescent="0.25">
      <c r="A2194" t="s">
        <v>181</v>
      </c>
      <c r="B2194" t="s">
        <v>180</v>
      </c>
      <c r="C2194" s="1">
        <v>44544</v>
      </c>
      <c r="D2194" s="4">
        <v>109462</v>
      </c>
    </row>
    <row r="2195" spans="1:4" x14ac:dyDescent="0.25">
      <c r="A2195" t="s">
        <v>192</v>
      </c>
      <c r="B2195" t="s">
        <v>156</v>
      </c>
      <c r="C2195" s="1">
        <v>44544</v>
      </c>
      <c r="D2195" s="4">
        <v>12124</v>
      </c>
    </row>
    <row r="2196" spans="1:4" x14ac:dyDescent="0.25">
      <c r="A2196" t="s">
        <v>92</v>
      </c>
      <c r="B2196" t="s">
        <v>67</v>
      </c>
      <c r="C2196" s="1">
        <v>44546</v>
      </c>
      <c r="D2196" s="4">
        <v>12914.54</v>
      </c>
    </row>
    <row r="2197" spans="1:4" x14ac:dyDescent="0.25">
      <c r="A2197" t="s">
        <v>76</v>
      </c>
      <c r="B2197" t="s">
        <v>156</v>
      </c>
      <c r="C2197" s="1">
        <v>44546</v>
      </c>
      <c r="D2197" s="4">
        <v>7690</v>
      </c>
    </row>
    <row r="2198" spans="1:4" x14ac:dyDescent="0.25">
      <c r="A2198" t="s">
        <v>177</v>
      </c>
      <c r="B2198" t="s">
        <v>67</v>
      </c>
      <c r="C2198" s="1">
        <v>44546</v>
      </c>
      <c r="D2198" s="4">
        <v>19641</v>
      </c>
    </row>
    <row r="2199" spans="1:4" x14ac:dyDescent="0.25">
      <c r="A2199" t="s">
        <v>181</v>
      </c>
      <c r="B2199" t="s">
        <v>180</v>
      </c>
      <c r="C2199" s="1">
        <v>44546</v>
      </c>
      <c r="D2199" s="4">
        <v>8500</v>
      </c>
    </row>
    <row r="2200" spans="1:4" x14ac:dyDescent="0.25">
      <c r="A2200" t="s">
        <v>82</v>
      </c>
      <c r="B2200" t="s">
        <v>67</v>
      </c>
      <c r="C2200" s="1">
        <v>44546</v>
      </c>
      <c r="D2200" s="4">
        <v>43767.89</v>
      </c>
    </row>
    <row r="2201" spans="1:4" x14ac:dyDescent="0.25">
      <c r="A2201" t="s">
        <v>137</v>
      </c>
      <c r="B2201" t="s">
        <v>180</v>
      </c>
      <c r="C2201" s="1">
        <v>44546</v>
      </c>
      <c r="D2201" s="4">
        <v>14566.7</v>
      </c>
    </row>
    <row r="2202" spans="1:4" x14ac:dyDescent="0.25">
      <c r="A2202" t="s">
        <v>181</v>
      </c>
      <c r="B2202" t="s">
        <v>180</v>
      </c>
      <c r="C2202" s="1">
        <v>44547</v>
      </c>
      <c r="D2202" s="4">
        <v>16000</v>
      </c>
    </row>
    <row r="2203" spans="1:4" x14ac:dyDescent="0.25">
      <c r="A2203" t="s">
        <v>193</v>
      </c>
      <c r="B2203" t="s">
        <v>180</v>
      </c>
      <c r="C2203" s="1">
        <v>44547</v>
      </c>
      <c r="D2203" s="4">
        <v>127347</v>
      </c>
    </row>
    <row r="2204" spans="1:4" x14ac:dyDescent="0.25">
      <c r="A2204" t="s">
        <v>174</v>
      </c>
      <c r="B2204" t="s">
        <v>67</v>
      </c>
      <c r="C2204" s="1">
        <v>44548</v>
      </c>
      <c r="D2204" s="4">
        <v>1477045</v>
      </c>
    </row>
    <row r="2205" spans="1:4" x14ac:dyDescent="0.25">
      <c r="A2205" t="s">
        <v>103</v>
      </c>
      <c r="B2205" t="s">
        <v>67</v>
      </c>
      <c r="C2205" s="1">
        <v>44548</v>
      </c>
      <c r="D2205" s="4">
        <v>184000</v>
      </c>
    </row>
    <row r="2206" spans="1:4" x14ac:dyDescent="0.25">
      <c r="A2206" t="s">
        <v>165</v>
      </c>
      <c r="B2206" t="s">
        <v>156</v>
      </c>
      <c r="C2206" s="1">
        <v>44548</v>
      </c>
      <c r="D2206" s="4">
        <v>16518</v>
      </c>
    </row>
    <row r="2207" spans="1:4" x14ac:dyDescent="0.25">
      <c r="A2207" t="s">
        <v>147</v>
      </c>
      <c r="B2207" t="s">
        <v>180</v>
      </c>
      <c r="C2207" s="1">
        <v>44548</v>
      </c>
      <c r="D2207" s="4">
        <v>40000</v>
      </c>
    </row>
    <row r="2208" spans="1:4" x14ac:dyDescent="0.25">
      <c r="A2208" t="s">
        <v>194</v>
      </c>
      <c r="B2208" t="s">
        <v>156</v>
      </c>
      <c r="C2208" s="1">
        <v>44548</v>
      </c>
      <c r="D2208" s="4">
        <v>11282</v>
      </c>
    </row>
    <row r="2209" spans="1:4" x14ac:dyDescent="0.25">
      <c r="A2209" t="s">
        <v>149</v>
      </c>
      <c r="B2209" t="s">
        <v>67</v>
      </c>
      <c r="C2209" s="1">
        <v>44548</v>
      </c>
      <c r="D2209" s="4">
        <v>832037</v>
      </c>
    </row>
    <row r="2210" spans="1:4" x14ac:dyDescent="0.25">
      <c r="A2210" t="s">
        <v>181</v>
      </c>
      <c r="B2210" t="s">
        <v>180</v>
      </c>
      <c r="C2210" s="1">
        <v>44551</v>
      </c>
      <c r="D2210" s="4">
        <v>19000</v>
      </c>
    </row>
    <row r="2211" spans="1:4" x14ac:dyDescent="0.25">
      <c r="A2211" t="s">
        <v>65</v>
      </c>
      <c r="B2211" t="s">
        <v>156</v>
      </c>
      <c r="C2211" s="1">
        <v>44551</v>
      </c>
      <c r="D2211" s="4">
        <v>11561</v>
      </c>
    </row>
    <row r="2212" spans="1:4" x14ac:dyDescent="0.25">
      <c r="A2212" t="s">
        <v>121</v>
      </c>
      <c r="B2212" t="s">
        <v>180</v>
      </c>
      <c r="C2212" s="1">
        <v>44551</v>
      </c>
      <c r="D2212" s="4">
        <v>6286</v>
      </c>
    </row>
    <row r="2213" spans="1:4" x14ac:dyDescent="0.25">
      <c r="A2213" t="s">
        <v>99</v>
      </c>
      <c r="B2213" t="s">
        <v>156</v>
      </c>
      <c r="C2213" s="1">
        <v>44551</v>
      </c>
      <c r="D2213" s="4">
        <v>22851</v>
      </c>
    </row>
    <row r="2214" spans="1:4" x14ac:dyDescent="0.25">
      <c r="A2214" t="s">
        <v>69</v>
      </c>
      <c r="B2214" t="s">
        <v>67</v>
      </c>
      <c r="C2214" s="1">
        <v>44551</v>
      </c>
      <c r="D2214" s="4">
        <v>3564</v>
      </c>
    </row>
    <row r="2215" spans="1:4" x14ac:dyDescent="0.25">
      <c r="A2215" t="s">
        <v>90</v>
      </c>
      <c r="B2215" t="s">
        <v>67</v>
      </c>
      <c r="C2215" s="1">
        <v>44551</v>
      </c>
      <c r="D2215" s="4">
        <v>10000</v>
      </c>
    </row>
    <row r="2216" spans="1:4" x14ac:dyDescent="0.25">
      <c r="A2216" t="s">
        <v>76</v>
      </c>
      <c r="B2216" t="s">
        <v>156</v>
      </c>
      <c r="C2216" s="1">
        <v>44552</v>
      </c>
      <c r="D2216" s="4">
        <v>1440</v>
      </c>
    </row>
    <row r="2217" spans="1:4" x14ac:dyDescent="0.25">
      <c r="A2217" t="s">
        <v>168</v>
      </c>
      <c r="B2217" t="s">
        <v>156</v>
      </c>
      <c r="C2217" s="1">
        <v>44552</v>
      </c>
      <c r="D2217" s="4">
        <v>2047</v>
      </c>
    </row>
    <row r="2218" spans="1:4" x14ac:dyDescent="0.25">
      <c r="A2218" t="s">
        <v>129</v>
      </c>
      <c r="B2218" t="s">
        <v>67</v>
      </c>
      <c r="C2218" s="1">
        <v>44552</v>
      </c>
      <c r="D2218" s="4">
        <v>550</v>
      </c>
    </row>
    <row r="2219" spans="1:4" x14ac:dyDescent="0.25">
      <c r="A2219" t="s">
        <v>181</v>
      </c>
      <c r="B2219" t="s">
        <v>180</v>
      </c>
      <c r="C2219" s="1">
        <v>44552</v>
      </c>
      <c r="D2219" s="4">
        <v>82396</v>
      </c>
    </row>
    <row r="2220" spans="1:4" x14ac:dyDescent="0.25">
      <c r="A2220" t="s">
        <v>144</v>
      </c>
      <c r="B2220" t="s">
        <v>156</v>
      </c>
      <c r="C2220" s="1">
        <v>44552</v>
      </c>
      <c r="D2220" s="4">
        <v>25081</v>
      </c>
    </row>
    <row r="2221" spans="1:4" x14ac:dyDescent="0.25">
      <c r="A2221" t="s">
        <v>96</v>
      </c>
      <c r="B2221" t="s">
        <v>180</v>
      </c>
      <c r="C2221" s="1">
        <v>44552</v>
      </c>
      <c r="D2221" s="4">
        <v>40000</v>
      </c>
    </row>
    <row r="2222" spans="1:4" x14ac:dyDescent="0.25">
      <c r="A2222" t="s">
        <v>85</v>
      </c>
      <c r="B2222" t="s">
        <v>156</v>
      </c>
      <c r="C2222" s="1">
        <v>44553</v>
      </c>
      <c r="D2222" s="4">
        <v>65000</v>
      </c>
    </row>
    <row r="2223" spans="1:4" x14ac:dyDescent="0.25">
      <c r="A2223" t="s">
        <v>141</v>
      </c>
      <c r="B2223" t="s">
        <v>67</v>
      </c>
      <c r="C2223" s="1">
        <v>44553</v>
      </c>
      <c r="D2223" s="4">
        <v>34200</v>
      </c>
    </row>
    <row r="2224" spans="1:4" x14ac:dyDescent="0.25">
      <c r="A2224" t="s">
        <v>76</v>
      </c>
      <c r="B2224" t="s">
        <v>156</v>
      </c>
      <c r="C2224" s="1">
        <v>44553</v>
      </c>
      <c r="D2224" s="4">
        <v>7560</v>
      </c>
    </row>
    <row r="2225" spans="1:4" x14ac:dyDescent="0.25">
      <c r="A2225" t="s">
        <v>195</v>
      </c>
      <c r="B2225" t="s">
        <v>156</v>
      </c>
      <c r="C2225" s="1">
        <v>44553</v>
      </c>
      <c r="D2225" s="4">
        <v>10287</v>
      </c>
    </row>
    <row r="2226" spans="1:4" x14ac:dyDescent="0.25">
      <c r="A2226" t="s">
        <v>69</v>
      </c>
      <c r="B2226" t="s">
        <v>67</v>
      </c>
      <c r="C2226" s="1">
        <v>44553</v>
      </c>
      <c r="D2226" s="4">
        <v>104536.68</v>
      </c>
    </row>
    <row r="2227" spans="1:4" x14ac:dyDescent="0.25">
      <c r="A2227" t="s">
        <v>154</v>
      </c>
      <c r="B2227" t="s">
        <v>156</v>
      </c>
      <c r="C2227" s="1">
        <v>44555</v>
      </c>
      <c r="D2227" s="4">
        <v>15990</v>
      </c>
    </row>
    <row r="2228" spans="1:4" x14ac:dyDescent="0.25">
      <c r="A2228" t="s">
        <v>76</v>
      </c>
      <c r="B2228" t="s">
        <v>156</v>
      </c>
      <c r="C2228" s="1">
        <v>44555</v>
      </c>
      <c r="D2228" s="4">
        <v>648</v>
      </c>
    </row>
    <row r="2229" spans="1:4" x14ac:dyDescent="0.25">
      <c r="A2229" t="s">
        <v>105</v>
      </c>
      <c r="B2229" t="s">
        <v>180</v>
      </c>
      <c r="C2229" s="1">
        <v>44555</v>
      </c>
      <c r="D2229" s="4">
        <v>51630</v>
      </c>
    </row>
    <row r="2230" spans="1:4" x14ac:dyDescent="0.25">
      <c r="A2230" t="s">
        <v>111</v>
      </c>
      <c r="B2230" t="s">
        <v>67</v>
      </c>
      <c r="C2230" s="1">
        <v>44558</v>
      </c>
      <c r="D2230" s="4">
        <v>64606.64</v>
      </c>
    </row>
    <row r="2231" spans="1:4" x14ac:dyDescent="0.25">
      <c r="A2231" t="s">
        <v>152</v>
      </c>
      <c r="B2231" t="s">
        <v>180</v>
      </c>
      <c r="C2231" s="1">
        <v>44558</v>
      </c>
      <c r="D2231" s="4">
        <v>65403</v>
      </c>
    </row>
    <row r="2232" spans="1:4" x14ac:dyDescent="0.25">
      <c r="A2232" t="s">
        <v>129</v>
      </c>
      <c r="B2232" t="s">
        <v>67</v>
      </c>
      <c r="C2232" s="1">
        <v>44558</v>
      </c>
      <c r="D2232" s="4">
        <v>20000</v>
      </c>
    </row>
    <row r="2233" spans="1:4" x14ac:dyDescent="0.25">
      <c r="A2233" t="s">
        <v>103</v>
      </c>
      <c r="B2233" t="s">
        <v>67</v>
      </c>
      <c r="C2233" s="1">
        <v>44558</v>
      </c>
      <c r="D2233" s="4">
        <v>429000</v>
      </c>
    </row>
    <row r="2234" spans="1:4" x14ac:dyDescent="0.25">
      <c r="A2234" t="s">
        <v>181</v>
      </c>
      <c r="B2234" t="s">
        <v>180</v>
      </c>
      <c r="C2234" s="1">
        <v>44558</v>
      </c>
      <c r="D2234" s="4">
        <v>81690</v>
      </c>
    </row>
    <row r="2235" spans="1:4" x14ac:dyDescent="0.25">
      <c r="A2235" t="s">
        <v>105</v>
      </c>
      <c r="B2235" t="s">
        <v>180</v>
      </c>
      <c r="C2235" s="1">
        <v>44558</v>
      </c>
      <c r="D2235" s="4">
        <v>25774</v>
      </c>
    </row>
    <row r="2236" spans="1:4" x14ac:dyDescent="0.25">
      <c r="A2236" t="s">
        <v>174</v>
      </c>
      <c r="B2236" t="s">
        <v>67</v>
      </c>
      <c r="C2236" s="1">
        <v>44559</v>
      </c>
      <c r="D2236" s="4">
        <v>3066600</v>
      </c>
    </row>
    <row r="2237" spans="1:4" x14ac:dyDescent="0.25">
      <c r="A2237" t="s">
        <v>87</v>
      </c>
      <c r="B2237" t="s">
        <v>180</v>
      </c>
      <c r="C2237" s="1">
        <v>44559</v>
      </c>
      <c r="D2237" s="4">
        <v>35000</v>
      </c>
    </row>
    <row r="2238" spans="1:4" x14ac:dyDescent="0.25">
      <c r="A2238" t="s">
        <v>165</v>
      </c>
      <c r="B2238" t="s">
        <v>156</v>
      </c>
      <c r="C2238" s="1">
        <v>44559</v>
      </c>
      <c r="D2238" s="4">
        <v>50000</v>
      </c>
    </row>
    <row r="2239" spans="1:4" x14ac:dyDescent="0.25">
      <c r="A2239" t="s">
        <v>89</v>
      </c>
      <c r="B2239" t="s">
        <v>67</v>
      </c>
      <c r="C2239" s="1">
        <v>44559</v>
      </c>
      <c r="D2239" s="4">
        <v>46842</v>
      </c>
    </row>
    <row r="2240" spans="1:4" x14ac:dyDescent="0.25">
      <c r="A2240" t="s">
        <v>78</v>
      </c>
      <c r="B2240" t="s">
        <v>156</v>
      </c>
      <c r="C2240" s="1">
        <v>44559</v>
      </c>
      <c r="D2240" s="4">
        <v>17464</v>
      </c>
    </row>
    <row r="2241" spans="1:4" x14ac:dyDescent="0.25">
      <c r="A2241" t="s">
        <v>99</v>
      </c>
      <c r="B2241" t="s">
        <v>156</v>
      </c>
      <c r="C2241" s="1">
        <v>44559</v>
      </c>
      <c r="D2241" s="4">
        <v>10000</v>
      </c>
    </row>
    <row r="2242" spans="1:4" x14ac:dyDescent="0.25">
      <c r="A2242" t="s">
        <v>192</v>
      </c>
      <c r="B2242" t="s">
        <v>156</v>
      </c>
      <c r="C2242" s="1">
        <v>44559</v>
      </c>
      <c r="D2242" s="4">
        <v>121863.2</v>
      </c>
    </row>
    <row r="2243" spans="1:4" x14ac:dyDescent="0.25">
      <c r="A2243" t="s">
        <v>90</v>
      </c>
      <c r="B2243" t="s">
        <v>67</v>
      </c>
      <c r="C2243" s="1">
        <v>44559</v>
      </c>
      <c r="D2243" s="4">
        <v>33546.15</v>
      </c>
    </row>
    <row r="2244" spans="1:4" x14ac:dyDescent="0.25">
      <c r="A2244" t="s">
        <v>116</v>
      </c>
      <c r="B2244" t="s">
        <v>67</v>
      </c>
      <c r="C2244" s="1">
        <v>44560</v>
      </c>
      <c r="D2244" s="4">
        <v>35000</v>
      </c>
    </row>
    <row r="2245" spans="1:4" x14ac:dyDescent="0.25">
      <c r="A2245" t="s">
        <v>92</v>
      </c>
      <c r="B2245" t="s">
        <v>67</v>
      </c>
      <c r="C2245" s="1">
        <v>44560</v>
      </c>
      <c r="D2245" s="4">
        <v>12646.08</v>
      </c>
    </row>
    <row r="2246" spans="1:4" x14ac:dyDescent="0.25">
      <c r="A2246" t="s">
        <v>76</v>
      </c>
      <c r="B2246" t="s">
        <v>156</v>
      </c>
      <c r="C2246" s="1">
        <v>44560</v>
      </c>
      <c r="D2246" s="4">
        <v>160032.29999999999</v>
      </c>
    </row>
    <row r="2247" spans="1:4" x14ac:dyDescent="0.25">
      <c r="A2247" t="s">
        <v>140</v>
      </c>
      <c r="B2247" t="s">
        <v>67</v>
      </c>
      <c r="C2247" s="1">
        <v>44560</v>
      </c>
      <c r="D2247" s="4">
        <v>7344.2</v>
      </c>
    </row>
    <row r="2248" spans="1:4" x14ac:dyDescent="0.25">
      <c r="A2248" t="s">
        <v>143</v>
      </c>
      <c r="B2248" t="s">
        <v>67</v>
      </c>
      <c r="C2248" s="1">
        <v>44560</v>
      </c>
      <c r="D2248" s="4">
        <v>14420.98</v>
      </c>
    </row>
    <row r="2249" spans="1:4" x14ac:dyDescent="0.25">
      <c r="A2249" t="s">
        <v>169</v>
      </c>
      <c r="B2249" t="s">
        <v>67</v>
      </c>
      <c r="C2249" s="1">
        <v>44560</v>
      </c>
      <c r="D2249" s="4">
        <v>16523.32</v>
      </c>
    </row>
    <row r="2250" spans="1:4" x14ac:dyDescent="0.25">
      <c r="A2250" t="s">
        <v>99</v>
      </c>
      <c r="B2250" t="s">
        <v>156</v>
      </c>
      <c r="C2250" s="1">
        <v>44560</v>
      </c>
      <c r="D2250" s="4">
        <v>43879.5</v>
      </c>
    </row>
    <row r="2251" spans="1:4" x14ac:dyDescent="0.25">
      <c r="A2251" t="s">
        <v>114</v>
      </c>
      <c r="B2251" t="s">
        <v>180</v>
      </c>
      <c r="C2251" s="1">
        <v>44560</v>
      </c>
      <c r="D2251" s="4">
        <v>18000</v>
      </c>
    </row>
    <row r="2252" spans="1:4" x14ac:dyDescent="0.25">
      <c r="A2252" t="s">
        <v>65</v>
      </c>
      <c r="B2252" t="s">
        <v>156</v>
      </c>
      <c r="C2252" s="1">
        <v>44561</v>
      </c>
      <c r="D2252" s="4">
        <v>11806</v>
      </c>
    </row>
    <row r="2253" spans="1:4" x14ac:dyDescent="0.25">
      <c r="A2253" t="s">
        <v>143</v>
      </c>
      <c r="B2253" t="s">
        <v>67</v>
      </c>
      <c r="C2253" s="1">
        <v>44561</v>
      </c>
      <c r="D2253" s="4">
        <v>5151.07</v>
      </c>
    </row>
    <row r="2254" spans="1:4" x14ac:dyDescent="0.25">
      <c r="A2254" t="s">
        <v>115</v>
      </c>
      <c r="B2254" t="s">
        <v>156</v>
      </c>
      <c r="C2254" s="1">
        <v>44561</v>
      </c>
      <c r="D2254" s="4">
        <v>21562</v>
      </c>
    </row>
    <row r="2255" spans="1:4" x14ac:dyDescent="0.25">
      <c r="A2255" t="s">
        <v>133</v>
      </c>
      <c r="B2255" t="s">
        <v>180</v>
      </c>
      <c r="C2255" s="1">
        <v>44561</v>
      </c>
      <c r="D2255" s="4">
        <v>78820</v>
      </c>
    </row>
    <row r="2256" spans="1:4" x14ac:dyDescent="0.25">
      <c r="A2256" t="s">
        <v>155</v>
      </c>
      <c r="B2256" t="s">
        <v>156</v>
      </c>
      <c r="C2256" s="1">
        <v>44561</v>
      </c>
      <c r="D2256" s="4">
        <v>21774</v>
      </c>
    </row>
    <row r="2257" spans="1:4" x14ac:dyDescent="0.25">
      <c r="A2257" t="s">
        <v>91</v>
      </c>
      <c r="B2257" t="s">
        <v>156</v>
      </c>
      <c r="C2257" s="1">
        <v>44561</v>
      </c>
      <c r="D2257" s="4">
        <v>71910</v>
      </c>
    </row>
    <row r="2258" spans="1:4" x14ac:dyDescent="0.25">
      <c r="A2258" t="s">
        <v>74</v>
      </c>
      <c r="B2258" t="s">
        <v>156</v>
      </c>
      <c r="C2258" s="1">
        <v>44561</v>
      </c>
      <c r="D2258" s="4">
        <v>31639</v>
      </c>
    </row>
    <row r="2259" spans="1:4" x14ac:dyDescent="0.25">
      <c r="A2259" t="s">
        <v>103</v>
      </c>
      <c r="B2259" t="s">
        <v>67</v>
      </c>
      <c r="C2259" s="1">
        <v>44562</v>
      </c>
      <c r="D2259" s="4">
        <v>48069</v>
      </c>
    </row>
    <row r="2260" spans="1:4" x14ac:dyDescent="0.25">
      <c r="A2260" t="s">
        <v>102</v>
      </c>
      <c r="B2260" t="s">
        <v>156</v>
      </c>
      <c r="C2260" s="1">
        <v>44562</v>
      </c>
      <c r="D2260" s="4">
        <v>12419</v>
      </c>
    </row>
    <row r="2261" spans="1:4" x14ac:dyDescent="0.25">
      <c r="A2261" t="s">
        <v>105</v>
      </c>
      <c r="B2261" t="s">
        <v>180</v>
      </c>
      <c r="C2261" s="1">
        <v>44562</v>
      </c>
      <c r="D2261" s="4">
        <v>51750</v>
      </c>
    </row>
    <row r="2262" spans="1:4" x14ac:dyDescent="0.25">
      <c r="A2262" t="s">
        <v>137</v>
      </c>
      <c r="B2262" t="s">
        <v>180</v>
      </c>
      <c r="C2262" s="1">
        <v>44562</v>
      </c>
      <c r="D2262" s="4">
        <v>19648</v>
      </c>
    </row>
    <row r="2263" spans="1:4" x14ac:dyDescent="0.25">
      <c r="A2263" t="s">
        <v>163</v>
      </c>
      <c r="B2263" t="s">
        <v>180</v>
      </c>
      <c r="C2263" s="1">
        <v>44565</v>
      </c>
      <c r="D2263" s="4">
        <v>13260</v>
      </c>
    </row>
    <row r="2264" spans="1:4" x14ac:dyDescent="0.25">
      <c r="A2264" t="s">
        <v>85</v>
      </c>
      <c r="B2264" t="s">
        <v>156</v>
      </c>
      <c r="C2264" s="1">
        <v>44565</v>
      </c>
      <c r="D2264" s="4">
        <v>2600</v>
      </c>
    </row>
    <row r="2265" spans="1:4" x14ac:dyDescent="0.25">
      <c r="A2265" t="s">
        <v>103</v>
      </c>
      <c r="B2265" t="s">
        <v>67</v>
      </c>
      <c r="C2265" s="1">
        <v>44565</v>
      </c>
      <c r="D2265" s="4">
        <v>16584</v>
      </c>
    </row>
    <row r="2266" spans="1:4" x14ac:dyDescent="0.25">
      <c r="A2266" t="s">
        <v>181</v>
      </c>
      <c r="B2266" t="s">
        <v>180</v>
      </c>
      <c r="C2266" s="1">
        <v>44565</v>
      </c>
      <c r="D2266" s="4">
        <v>327547</v>
      </c>
    </row>
    <row r="2267" spans="1:4" x14ac:dyDescent="0.25">
      <c r="A2267" t="s">
        <v>196</v>
      </c>
      <c r="B2267" t="s">
        <v>67</v>
      </c>
      <c r="C2267" s="1">
        <v>44565</v>
      </c>
      <c r="D2267" s="4">
        <v>293838.2</v>
      </c>
    </row>
    <row r="2268" spans="1:4" x14ac:dyDescent="0.25">
      <c r="A2268" t="s">
        <v>79</v>
      </c>
      <c r="B2268" t="s">
        <v>156</v>
      </c>
      <c r="C2268" s="1">
        <v>44565</v>
      </c>
      <c r="D2268" s="4">
        <v>15183</v>
      </c>
    </row>
    <row r="2269" spans="1:4" x14ac:dyDescent="0.25">
      <c r="A2269" t="s">
        <v>173</v>
      </c>
      <c r="B2269" t="s">
        <v>156</v>
      </c>
      <c r="C2269" s="1">
        <v>44565</v>
      </c>
      <c r="D2269" s="4">
        <v>1500</v>
      </c>
    </row>
    <row r="2270" spans="1:4" x14ac:dyDescent="0.25">
      <c r="A2270" t="s">
        <v>149</v>
      </c>
      <c r="B2270" t="s">
        <v>67</v>
      </c>
      <c r="C2270" s="1">
        <v>44565</v>
      </c>
      <c r="D2270" s="4">
        <v>12600</v>
      </c>
    </row>
    <row r="2271" spans="1:4" x14ac:dyDescent="0.25">
      <c r="A2271" t="s">
        <v>61</v>
      </c>
      <c r="B2271" t="s">
        <v>156</v>
      </c>
      <c r="C2271" s="1">
        <v>44566</v>
      </c>
      <c r="D2271" s="4">
        <v>12536</v>
      </c>
    </row>
    <row r="2272" spans="1:4" x14ac:dyDescent="0.25">
      <c r="A2272" t="s">
        <v>85</v>
      </c>
      <c r="B2272" t="s">
        <v>156</v>
      </c>
      <c r="C2272" s="1">
        <v>44566</v>
      </c>
      <c r="D2272" s="4">
        <v>26492</v>
      </c>
    </row>
    <row r="2273" spans="1:4" x14ac:dyDescent="0.25">
      <c r="A2273" t="s">
        <v>103</v>
      </c>
      <c r="B2273" t="s">
        <v>67</v>
      </c>
      <c r="C2273" s="1">
        <v>44566</v>
      </c>
      <c r="D2273" s="4">
        <v>2100</v>
      </c>
    </row>
    <row r="2274" spans="1:4" x14ac:dyDescent="0.25">
      <c r="A2274" t="s">
        <v>140</v>
      </c>
      <c r="B2274" t="s">
        <v>67</v>
      </c>
      <c r="C2274" s="1">
        <v>44566</v>
      </c>
      <c r="D2274" s="4">
        <v>6298.4</v>
      </c>
    </row>
    <row r="2275" spans="1:4" x14ac:dyDescent="0.25">
      <c r="A2275" t="s">
        <v>69</v>
      </c>
      <c r="B2275" t="s">
        <v>67</v>
      </c>
      <c r="C2275" s="1">
        <v>44566</v>
      </c>
      <c r="D2275" s="4">
        <v>24000</v>
      </c>
    </row>
    <row r="2276" spans="1:4" x14ac:dyDescent="0.25">
      <c r="A2276" t="s">
        <v>154</v>
      </c>
      <c r="B2276" t="s">
        <v>156</v>
      </c>
      <c r="C2276" s="1">
        <v>44567</v>
      </c>
      <c r="D2276" s="4">
        <v>9057</v>
      </c>
    </row>
    <row r="2277" spans="1:4" x14ac:dyDescent="0.25">
      <c r="A2277" t="s">
        <v>103</v>
      </c>
      <c r="B2277" t="s">
        <v>67</v>
      </c>
      <c r="C2277" s="1">
        <v>44567</v>
      </c>
      <c r="D2277" s="4">
        <v>48400</v>
      </c>
    </row>
    <row r="2278" spans="1:4" x14ac:dyDescent="0.25">
      <c r="A2278" t="s">
        <v>181</v>
      </c>
      <c r="B2278" t="s">
        <v>180</v>
      </c>
      <c r="C2278" s="1">
        <v>44567</v>
      </c>
      <c r="D2278" s="4">
        <v>233853</v>
      </c>
    </row>
    <row r="2279" spans="1:4" x14ac:dyDescent="0.25">
      <c r="A2279" t="s">
        <v>65</v>
      </c>
      <c r="B2279" t="s">
        <v>156</v>
      </c>
      <c r="C2279" s="1">
        <v>44567</v>
      </c>
      <c r="D2279" s="4">
        <v>3350</v>
      </c>
    </row>
    <row r="2280" spans="1:4" x14ac:dyDescent="0.25">
      <c r="A2280" t="s">
        <v>109</v>
      </c>
      <c r="B2280" t="s">
        <v>156</v>
      </c>
      <c r="C2280" s="1">
        <v>44567</v>
      </c>
      <c r="D2280" s="4">
        <v>55391</v>
      </c>
    </row>
    <row r="2281" spans="1:4" x14ac:dyDescent="0.25">
      <c r="A2281" t="s">
        <v>78</v>
      </c>
      <c r="B2281" t="s">
        <v>156</v>
      </c>
      <c r="C2281" s="1">
        <v>44567</v>
      </c>
      <c r="D2281" s="4">
        <v>7360</v>
      </c>
    </row>
    <row r="2282" spans="1:4" x14ac:dyDescent="0.25">
      <c r="A2282" t="s">
        <v>96</v>
      </c>
      <c r="B2282" t="s">
        <v>180</v>
      </c>
      <c r="C2282" s="1">
        <v>44567</v>
      </c>
      <c r="D2282" s="4">
        <v>28544</v>
      </c>
    </row>
    <row r="2283" spans="1:4" x14ac:dyDescent="0.25">
      <c r="A2283" t="s">
        <v>189</v>
      </c>
      <c r="B2283" t="s">
        <v>156</v>
      </c>
      <c r="C2283" s="1">
        <v>44567</v>
      </c>
      <c r="D2283" s="4">
        <v>20310</v>
      </c>
    </row>
    <row r="2284" spans="1:4" x14ac:dyDescent="0.25">
      <c r="A2284" t="s">
        <v>69</v>
      </c>
      <c r="B2284" t="s">
        <v>67</v>
      </c>
      <c r="C2284" s="1">
        <v>44567</v>
      </c>
      <c r="D2284" s="4">
        <v>55988.6</v>
      </c>
    </row>
    <row r="2285" spans="1:4" x14ac:dyDescent="0.25">
      <c r="A2285" t="s">
        <v>168</v>
      </c>
      <c r="B2285" t="s">
        <v>156</v>
      </c>
      <c r="C2285" s="1">
        <v>44568</v>
      </c>
      <c r="D2285" s="4">
        <v>46119.5</v>
      </c>
    </row>
    <row r="2286" spans="1:4" x14ac:dyDescent="0.25">
      <c r="A2286" t="s">
        <v>103</v>
      </c>
      <c r="B2286" t="s">
        <v>67</v>
      </c>
      <c r="C2286" s="1">
        <v>44568</v>
      </c>
      <c r="D2286" s="4">
        <v>12350</v>
      </c>
    </row>
    <row r="2287" spans="1:4" x14ac:dyDescent="0.25">
      <c r="A2287" t="s">
        <v>181</v>
      </c>
      <c r="B2287" t="s">
        <v>180</v>
      </c>
      <c r="C2287" s="1">
        <v>44568</v>
      </c>
      <c r="D2287" s="4">
        <v>59409</v>
      </c>
    </row>
    <row r="2288" spans="1:4" x14ac:dyDescent="0.25">
      <c r="A2288" t="s">
        <v>143</v>
      </c>
      <c r="B2288" t="s">
        <v>67</v>
      </c>
      <c r="C2288" s="1">
        <v>44568</v>
      </c>
      <c r="D2288" s="4">
        <v>10042.299999999999</v>
      </c>
    </row>
    <row r="2289" spans="1:4" x14ac:dyDescent="0.25">
      <c r="A2289" t="s">
        <v>173</v>
      </c>
      <c r="B2289" t="s">
        <v>156</v>
      </c>
      <c r="C2289" s="1">
        <v>44568</v>
      </c>
      <c r="D2289" s="4">
        <v>5256</v>
      </c>
    </row>
    <row r="2290" spans="1:4" x14ac:dyDescent="0.25">
      <c r="A2290" t="s">
        <v>195</v>
      </c>
      <c r="B2290" t="s">
        <v>156</v>
      </c>
      <c r="C2290" s="1">
        <v>44568</v>
      </c>
      <c r="D2290" s="4">
        <v>8040</v>
      </c>
    </row>
    <row r="2291" spans="1:4" x14ac:dyDescent="0.25">
      <c r="A2291" t="s">
        <v>69</v>
      </c>
      <c r="B2291" t="s">
        <v>67</v>
      </c>
      <c r="C2291" s="1">
        <v>44568</v>
      </c>
      <c r="D2291" s="4">
        <v>72570</v>
      </c>
    </row>
    <row r="2292" spans="1:4" x14ac:dyDescent="0.25">
      <c r="A2292" t="s">
        <v>154</v>
      </c>
      <c r="B2292" t="s">
        <v>156</v>
      </c>
      <c r="C2292" s="1">
        <v>44569</v>
      </c>
      <c r="D2292" s="4">
        <v>318977.5</v>
      </c>
    </row>
    <row r="2293" spans="1:4" x14ac:dyDescent="0.25">
      <c r="A2293" t="s">
        <v>171</v>
      </c>
      <c r="B2293" t="s">
        <v>156</v>
      </c>
      <c r="C2293" s="1">
        <v>44569</v>
      </c>
      <c r="D2293" s="4">
        <v>5500</v>
      </c>
    </row>
    <row r="2294" spans="1:4" x14ac:dyDescent="0.25">
      <c r="A2294" t="s">
        <v>103</v>
      </c>
      <c r="B2294" t="s">
        <v>67</v>
      </c>
      <c r="C2294" s="1">
        <v>44569</v>
      </c>
      <c r="D2294" s="4">
        <v>194000</v>
      </c>
    </row>
    <row r="2295" spans="1:4" x14ac:dyDescent="0.25">
      <c r="A2295" t="s">
        <v>140</v>
      </c>
      <c r="B2295" t="s">
        <v>67</v>
      </c>
      <c r="C2295" s="1">
        <v>44569</v>
      </c>
      <c r="D2295" s="4">
        <v>15412</v>
      </c>
    </row>
    <row r="2296" spans="1:4" x14ac:dyDescent="0.25">
      <c r="A2296" t="s">
        <v>110</v>
      </c>
      <c r="B2296" t="s">
        <v>156</v>
      </c>
      <c r="C2296" s="1">
        <v>44569</v>
      </c>
      <c r="D2296" s="4">
        <v>1913</v>
      </c>
    </row>
    <row r="2297" spans="1:4" x14ac:dyDescent="0.25">
      <c r="A2297" t="s">
        <v>99</v>
      </c>
      <c r="B2297" t="s">
        <v>156</v>
      </c>
      <c r="C2297" s="1">
        <v>44569</v>
      </c>
      <c r="D2297" s="4">
        <v>17453</v>
      </c>
    </row>
    <row r="2298" spans="1:4" x14ac:dyDescent="0.25">
      <c r="A2298" t="s">
        <v>76</v>
      </c>
      <c r="B2298" t="s">
        <v>156</v>
      </c>
      <c r="C2298" s="1">
        <v>44571</v>
      </c>
      <c r="D2298" s="4">
        <v>79900</v>
      </c>
    </row>
    <row r="2299" spans="1:4" x14ac:dyDescent="0.25">
      <c r="A2299" t="s">
        <v>197</v>
      </c>
      <c r="B2299" t="s">
        <v>180</v>
      </c>
      <c r="C2299" s="1">
        <v>44572</v>
      </c>
      <c r="D2299" s="4">
        <v>205590</v>
      </c>
    </row>
    <row r="2300" spans="1:4" x14ac:dyDescent="0.25">
      <c r="A2300" t="s">
        <v>181</v>
      </c>
      <c r="B2300" t="s">
        <v>180</v>
      </c>
      <c r="C2300" s="1">
        <v>44572</v>
      </c>
      <c r="D2300" s="4">
        <v>2394</v>
      </c>
    </row>
    <row r="2301" spans="1:4" x14ac:dyDescent="0.25">
      <c r="A2301" t="s">
        <v>82</v>
      </c>
      <c r="B2301" t="s">
        <v>67</v>
      </c>
      <c r="C2301" s="1">
        <v>44572</v>
      </c>
      <c r="D2301" s="4">
        <v>45285</v>
      </c>
    </row>
    <row r="2302" spans="1:4" x14ac:dyDescent="0.25">
      <c r="A2302" t="s">
        <v>132</v>
      </c>
      <c r="B2302" t="s">
        <v>156</v>
      </c>
      <c r="C2302" s="1">
        <v>44573</v>
      </c>
      <c r="D2302" s="4">
        <v>9443</v>
      </c>
    </row>
    <row r="2303" spans="1:4" x14ac:dyDescent="0.25">
      <c r="A2303" t="s">
        <v>121</v>
      </c>
      <c r="B2303" t="s">
        <v>180</v>
      </c>
      <c r="C2303" s="1">
        <v>44573</v>
      </c>
      <c r="D2303" s="4">
        <v>6063</v>
      </c>
    </row>
    <row r="2304" spans="1:4" x14ac:dyDescent="0.25">
      <c r="A2304" t="s">
        <v>89</v>
      </c>
      <c r="B2304" t="s">
        <v>67</v>
      </c>
      <c r="C2304" s="1">
        <v>44573</v>
      </c>
      <c r="D2304" s="4">
        <v>47712</v>
      </c>
    </row>
    <row r="2305" spans="1:4" x14ac:dyDescent="0.25">
      <c r="A2305" t="s">
        <v>153</v>
      </c>
      <c r="B2305" t="s">
        <v>156</v>
      </c>
      <c r="C2305" s="1">
        <v>44573</v>
      </c>
      <c r="D2305" s="4">
        <v>23037</v>
      </c>
    </row>
    <row r="2306" spans="1:4" x14ac:dyDescent="0.25">
      <c r="A2306" t="s">
        <v>155</v>
      </c>
      <c r="B2306" t="s">
        <v>156</v>
      </c>
      <c r="C2306" s="1">
        <v>44573</v>
      </c>
      <c r="D2306" s="4">
        <v>1072</v>
      </c>
    </row>
    <row r="2307" spans="1:4" x14ac:dyDescent="0.25">
      <c r="A2307" t="s">
        <v>91</v>
      </c>
      <c r="B2307" t="s">
        <v>156</v>
      </c>
      <c r="C2307" s="1">
        <v>44573</v>
      </c>
      <c r="D2307" s="4">
        <v>20363</v>
      </c>
    </row>
    <row r="2308" spans="1:4" x14ac:dyDescent="0.25">
      <c r="A2308" t="s">
        <v>90</v>
      </c>
      <c r="B2308" t="s">
        <v>67</v>
      </c>
      <c r="C2308" s="1">
        <v>44573</v>
      </c>
      <c r="D2308" s="4">
        <v>2350</v>
      </c>
    </row>
    <row r="2309" spans="1:4" x14ac:dyDescent="0.25">
      <c r="A2309" t="s">
        <v>92</v>
      </c>
      <c r="B2309" t="s">
        <v>67</v>
      </c>
      <c r="C2309" s="1">
        <v>44574</v>
      </c>
      <c r="D2309" s="4">
        <v>19060</v>
      </c>
    </row>
    <row r="2310" spans="1:4" x14ac:dyDescent="0.25">
      <c r="A2310" t="s">
        <v>181</v>
      </c>
      <c r="B2310" t="s">
        <v>180</v>
      </c>
      <c r="C2310" s="1">
        <v>44574</v>
      </c>
      <c r="D2310" s="4">
        <v>104125</v>
      </c>
    </row>
    <row r="2311" spans="1:4" x14ac:dyDescent="0.25">
      <c r="A2311" t="s">
        <v>65</v>
      </c>
      <c r="B2311" t="s">
        <v>156</v>
      </c>
      <c r="C2311" s="1">
        <v>44574</v>
      </c>
      <c r="D2311" s="4">
        <v>3125</v>
      </c>
    </row>
    <row r="2312" spans="1:4" x14ac:dyDescent="0.25">
      <c r="A2312" t="s">
        <v>181</v>
      </c>
      <c r="B2312" t="s">
        <v>180</v>
      </c>
      <c r="C2312" s="1">
        <v>44575</v>
      </c>
      <c r="D2312" s="4">
        <v>24828</v>
      </c>
    </row>
    <row r="2313" spans="1:4" x14ac:dyDescent="0.25">
      <c r="A2313" t="s">
        <v>121</v>
      </c>
      <c r="B2313" t="s">
        <v>180</v>
      </c>
      <c r="C2313" s="1">
        <v>44575</v>
      </c>
      <c r="D2313" s="4">
        <v>34918</v>
      </c>
    </row>
    <row r="2314" spans="1:4" x14ac:dyDescent="0.25">
      <c r="A2314" t="s">
        <v>143</v>
      </c>
      <c r="B2314" t="s">
        <v>67</v>
      </c>
      <c r="C2314" s="1">
        <v>44575</v>
      </c>
      <c r="D2314" s="4">
        <v>3200</v>
      </c>
    </row>
    <row r="2315" spans="1:4" x14ac:dyDescent="0.25">
      <c r="A2315" t="s">
        <v>186</v>
      </c>
      <c r="B2315" t="s">
        <v>156</v>
      </c>
      <c r="C2315" s="1">
        <v>44575</v>
      </c>
      <c r="D2315" s="4">
        <v>37738</v>
      </c>
    </row>
    <row r="2316" spans="1:4" x14ac:dyDescent="0.25">
      <c r="A2316" t="s">
        <v>115</v>
      </c>
      <c r="B2316" t="s">
        <v>156</v>
      </c>
      <c r="C2316" s="1">
        <v>44575</v>
      </c>
      <c r="D2316" s="4">
        <v>3104</v>
      </c>
    </row>
    <row r="2317" spans="1:4" x14ac:dyDescent="0.25">
      <c r="A2317" t="s">
        <v>92</v>
      </c>
      <c r="B2317" t="s">
        <v>67</v>
      </c>
      <c r="C2317" s="1">
        <v>44576</v>
      </c>
      <c r="D2317" s="4">
        <v>16059.68</v>
      </c>
    </row>
    <row r="2318" spans="1:4" x14ac:dyDescent="0.25">
      <c r="A2318" t="s">
        <v>121</v>
      </c>
      <c r="B2318" t="s">
        <v>180</v>
      </c>
      <c r="C2318" s="1">
        <v>44576</v>
      </c>
      <c r="D2318" s="4">
        <v>120559</v>
      </c>
    </row>
    <row r="2319" spans="1:4" x14ac:dyDescent="0.25">
      <c r="A2319" t="s">
        <v>169</v>
      </c>
      <c r="B2319" t="s">
        <v>67</v>
      </c>
      <c r="C2319" s="1">
        <v>44576</v>
      </c>
      <c r="D2319" s="4">
        <v>8793.9</v>
      </c>
    </row>
    <row r="2320" spans="1:4" x14ac:dyDescent="0.25">
      <c r="A2320" t="s">
        <v>190</v>
      </c>
      <c r="B2320" t="s">
        <v>180</v>
      </c>
      <c r="C2320" s="1">
        <v>44576</v>
      </c>
      <c r="D2320" s="4">
        <v>14550</v>
      </c>
    </row>
    <row r="2321" spans="1:4" x14ac:dyDescent="0.25">
      <c r="A2321" t="s">
        <v>111</v>
      </c>
      <c r="B2321" t="s">
        <v>67</v>
      </c>
      <c r="C2321" s="1">
        <v>44579</v>
      </c>
      <c r="D2321" s="4">
        <v>8250</v>
      </c>
    </row>
    <row r="2322" spans="1:4" x14ac:dyDescent="0.25">
      <c r="A2322" t="s">
        <v>98</v>
      </c>
      <c r="B2322" t="s">
        <v>156</v>
      </c>
      <c r="C2322" s="1">
        <v>44579</v>
      </c>
      <c r="D2322" s="4">
        <v>4335</v>
      </c>
    </row>
    <row r="2323" spans="1:4" x14ac:dyDescent="0.25">
      <c r="A2323" t="s">
        <v>76</v>
      </c>
      <c r="B2323" t="s">
        <v>156</v>
      </c>
      <c r="C2323" s="1">
        <v>44579</v>
      </c>
      <c r="D2323" s="4">
        <v>600</v>
      </c>
    </row>
    <row r="2324" spans="1:4" x14ac:dyDescent="0.25">
      <c r="A2324" t="s">
        <v>181</v>
      </c>
      <c r="B2324" t="s">
        <v>180</v>
      </c>
      <c r="C2324" s="1">
        <v>44579</v>
      </c>
      <c r="D2324" s="4">
        <v>111056</v>
      </c>
    </row>
    <row r="2325" spans="1:4" x14ac:dyDescent="0.25">
      <c r="A2325" t="s">
        <v>65</v>
      </c>
      <c r="B2325" t="s">
        <v>156</v>
      </c>
      <c r="C2325" s="1">
        <v>44579</v>
      </c>
      <c r="D2325" s="4">
        <v>7454</v>
      </c>
    </row>
    <row r="2326" spans="1:4" x14ac:dyDescent="0.25">
      <c r="A2326" t="s">
        <v>137</v>
      </c>
      <c r="B2326" t="s">
        <v>180</v>
      </c>
      <c r="C2326" s="1">
        <v>44579</v>
      </c>
      <c r="D2326" s="4">
        <v>9786</v>
      </c>
    </row>
    <row r="2327" spans="1:4" x14ac:dyDescent="0.25">
      <c r="A2327" t="s">
        <v>64</v>
      </c>
      <c r="B2327" t="s">
        <v>156</v>
      </c>
      <c r="C2327" s="1">
        <v>44580</v>
      </c>
      <c r="D2327" s="4">
        <v>23393</v>
      </c>
    </row>
    <row r="2328" spans="1:4" x14ac:dyDescent="0.25">
      <c r="A2328" t="s">
        <v>168</v>
      </c>
      <c r="B2328" t="s">
        <v>156</v>
      </c>
      <c r="C2328" s="1">
        <v>44580</v>
      </c>
      <c r="D2328" s="4">
        <v>5568</v>
      </c>
    </row>
    <row r="2329" spans="1:4" x14ac:dyDescent="0.25">
      <c r="A2329" t="s">
        <v>91</v>
      </c>
      <c r="B2329" t="s">
        <v>156</v>
      </c>
      <c r="C2329" s="1">
        <v>44580</v>
      </c>
      <c r="D2329" s="4">
        <v>18921</v>
      </c>
    </row>
    <row r="2330" spans="1:4" x14ac:dyDescent="0.25">
      <c r="A2330" t="s">
        <v>163</v>
      </c>
      <c r="B2330" t="s">
        <v>180</v>
      </c>
      <c r="C2330" s="1">
        <v>44581</v>
      </c>
      <c r="D2330" s="4">
        <v>18024</v>
      </c>
    </row>
    <row r="2331" spans="1:4" x14ac:dyDescent="0.25">
      <c r="A2331" t="s">
        <v>141</v>
      </c>
      <c r="B2331" t="s">
        <v>67</v>
      </c>
      <c r="C2331" s="1">
        <v>44581</v>
      </c>
      <c r="D2331" s="4">
        <v>39600</v>
      </c>
    </row>
    <row r="2332" spans="1:4" x14ac:dyDescent="0.25">
      <c r="A2332" t="s">
        <v>174</v>
      </c>
      <c r="B2332" t="s">
        <v>67</v>
      </c>
      <c r="C2332" s="1">
        <v>44581</v>
      </c>
      <c r="D2332" s="4">
        <v>291000</v>
      </c>
    </row>
    <row r="2333" spans="1:4" x14ac:dyDescent="0.25">
      <c r="A2333" t="s">
        <v>98</v>
      </c>
      <c r="B2333" t="s">
        <v>156</v>
      </c>
      <c r="C2333" s="1">
        <v>44581</v>
      </c>
      <c r="D2333" s="4">
        <v>79668.67</v>
      </c>
    </row>
    <row r="2334" spans="1:4" x14ac:dyDescent="0.25">
      <c r="A2334" t="s">
        <v>168</v>
      </c>
      <c r="B2334" t="s">
        <v>156</v>
      </c>
      <c r="C2334" s="1">
        <v>44581</v>
      </c>
      <c r="D2334" s="4">
        <v>5835</v>
      </c>
    </row>
    <row r="2335" spans="1:4" x14ac:dyDescent="0.25">
      <c r="A2335" t="s">
        <v>143</v>
      </c>
      <c r="B2335" t="s">
        <v>67</v>
      </c>
      <c r="C2335" s="1">
        <v>44581</v>
      </c>
      <c r="D2335" s="4">
        <v>13754.13</v>
      </c>
    </row>
    <row r="2336" spans="1:4" x14ac:dyDescent="0.25">
      <c r="A2336" t="s">
        <v>168</v>
      </c>
      <c r="B2336" t="s">
        <v>156</v>
      </c>
      <c r="C2336" s="1">
        <v>44582</v>
      </c>
      <c r="D2336" s="4">
        <v>6206</v>
      </c>
    </row>
    <row r="2337" spans="1:4" x14ac:dyDescent="0.25">
      <c r="A2337" t="s">
        <v>155</v>
      </c>
      <c r="B2337" t="s">
        <v>156</v>
      </c>
      <c r="C2337" s="1">
        <v>44582</v>
      </c>
      <c r="D2337" s="4">
        <v>720</v>
      </c>
    </row>
    <row r="2338" spans="1:4" x14ac:dyDescent="0.25">
      <c r="A2338" t="s">
        <v>76</v>
      </c>
      <c r="B2338" t="s">
        <v>156</v>
      </c>
      <c r="C2338" s="1">
        <v>44583</v>
      </c>
      <c r="D2338" s="4">
        <v>1720</v>
      </c>
    </row>
    <row r="2339" spans="1:4" x14ac:dyDescent="0.25">
      <c r="A2339" t="s">
        <v>103</v>
      </c>
      <c r="B2339" t="s">
        <v>67</v>
      </c>
      <c r="C2339" s="1">
        <v>44583</v>
      </c>
      <c r="D2339" s="4">
        <v>26250</v>
      </c>
    </row>
    <row r="2340" spans="1:4" x14ac:dyDescent="0.25">
      <c r="A2340" t="s">
        <v>65</v>
      </c>
      <c r="B2340" t="s">
        <v>156</v>
      </c>
      <c r="C2340" s="1">
        <v>44583</v>
      </c>
      <c r="D2340" s="4">
        <v>8258</v>
      </c>
    </row>
    <row r="2341" spans="1:4" x14ac:dyDescent="0.25">
      <c r="A2341" t="s">
        <v>143</v>
      </c>
      <c r="B2341" t="s">
        <v>67</v>
      </c>
      <c r="C2341" s="1">
        <v>44583</v>
      </c>
      <c r="D2341" s="4">
        <v>3300</v>
      </c>
    </row>
    <row r="2342" spans="1:4" x14ac:dyDescent="0.25">
      <c r="A2342" t="s">
        <v>99</v>
      </c>
      <c r="B2342" t="s">
        <v>156</v>
      </c>
      <c r="C2342" s="1">
        <v>44583</v>
      </c>
      <c r="D2342" s="4">
        <v>20000</v>
      </c>
    </row>
    <row r="2343" spans="1:4" x14ac:dyDescent="0.25">
      <c r="A2343" t="s">
        <v>105</v>
      </c>
      <c r="B2343" t="s">
        <v>180</v>
      </c>
      <c r="C2343" s="1">
        <v>44583</v>
      </c>
      <c r="D2343" s="4">
        <v>9590</v>
      </c>
    </row>
    <row r="2344" spans="1:4" x14ac:dyDescent="0.25">
      <c r="A2344" t="s">
        <v>143</v>
      </c>
      <c r="B2344" t="s">
        <v>67</v>
      </c>
      <c r="C2344" s="1">
        <v>44586</v>
      </c>
      <c r="D2344" s="4">
        <v>16102</v>
      </c>
    </row>
    <row r="2345" spans="1:4" x14ac:dyDescent="0.25">
      <c r="A2345" t="s">
        <v>144</v>
      </c>
      <c r="B2345" t="s">
        <v>156</v>
      </c>
      <c r="C2345" s="1">
        <v>44586</v>
      </c>
      <c r="D2345" s="4">
        <v>32057</v>
      </c>
    </row>
    <row r="2346" spans="1:4" x14ac:dyDescent="0.25">
      <c r="A2346" t="s">
        <v>198</v>
      </c>
      <c r="B2346" t="s">
        <v>180</v>
      </c>
      <c r="C2346" s="1">
        <v>44586</v>
      </c>
      <c r="D2346" s="4">
        <v>26398.400000000001</v>
      </c>
    </row>
    <row r="2347" spans="1:4" x14ac:dyDescent="0.25">
      <c r="A2347" t="s">
        <v>199</v>
      </c>
      <c r="B2347" t="s">
        <v>156</v>
      </c>
      <c r="C2347" s="1">
        <v>44586</v>
      </c>
      <c r="D2347" s="4">
        <v>60238</v>
      </c>
    </row>
    <row r="2348" spans="1:4" x14ac:dyDescent="0.25">
      <c r="A2348" t="s">
        <v>92</v>
      </c>
      <c r="B2348" t="s">
        <v>67</v>
      </c>
      <c r="C2348" s="1">
        <v>44587</v>
      </c>
      <c r="D2348" s="4">
        <v>13369</v>
      </c>
    </row>
    <row r="2349" spans="1:4" x14ac:dyDescent="0.25">
      <c r="A2349" t="s">
        <v>168</v>
      </c>
      <c r="B2349" t="s">
        <v>156</v>
      </c>
      <c r="C2349" s="1">
        <v>44587</v>
      </c>
      <c r="D2349" s="4">
        <v>30450</v>
      </c>
    </row>
    <row r="2350" spans="1:4" x14ac:dyDescent="0.25">
      <c r="A2350" t="s">
        <v>140</v>
      </c>
      <c r="B2350" t="s">
        <v>67</v>
      </c>
      <c r="C2350" s="1">
        <v>44587</v>
      </c>
      <c r="D2350" s="4">
        <v>11750.8</v>
      </c>
    </row>
    <row r="2351" spans="1:4" x14ac:dyDescent="0.25">
      <c r="A2351" t="s">
        <v>165</v>
      </c>
      <c r="B2351" t="s">
        <v>156</v>
      </c>
      <c r="C2351" s="1">
        <v>44587</v>
      </c>
      <c r="D2351" s="4">
        <v>4223</v>
      </c>
    </row>
    <row r="2352" spans="1:4" x14ac:dyDescent="0.25">
      <c r="A2352" t="s">
        <v>89</v>
      </c>
      <c r="B2352" t="s">
        <v>67</v>
      </c>
      <c r="C2352" s="1">
        <v>44587</v>
      </c>
      <c r="D2352" s="4">
        <v>46058</v>
      </c>
    </row>
    <row r="2353" spans="1:4" x14ac:dyDescent="0.25">
      <c r="A2353" t="s">
        <v>78</v>
      </c>
      <c r="B2353" t="s">
        <v>156</v>
      </c>
      <c r="C2353" s="1">
        <v>44587</v>
      </c>
      <c r="D2353" s="4">
        <v>20303.2</v>
      </c>
    </row>
    <row r="2354" spans="1:4" x14ac:dyDescent="0.25">
      <c r="A2354" t="s">
        <v>155</v>
      </c>
      <c r="B2354" t="s">
        <v>156</v>
      </c>
      <c r="C2354" s="1">
        <v>44587</v>
      </c>
      <c r="D2354" s="4">
        <v>22927</v>
      </c>
    </row>
    <row r="2355" spans="1:4" x14ac:dyDescent="0.25">
      <c r="A2355" t="s">
        <v>91</v>
      </c>
      <c r="B2355" t="s">
        <v>156</v>
      </c>
      <c r="C2355" s="1">
        <v>44587</v>
      </c>
      <c r="D2355" s="4">
        <v>8949</v>
      </c>
    </row>
    <row r="2356" spans="1:4" x14ac:dyDescent="0.25">
      <c r="A2356" t="s">
        <v>90</v>
      </c>
      <c r="B2356" t="s">
        <v>67</v>
      </c>
      <c r="C2356" s="1">
        <v>44587</v>
      </c>
      <c r="D2356" s="4">
        <v>18982</v>
      </c>
    </row>
    <row r="2357" spans="1:4" x14ac:dyDescent="0.25">
      <c r="A2357" t="s">
        <v>154</v>
      </c>
      <c r="B2357" t="s">
        <v>156</v>
      </c>
      <c r="C2357" s="1">
        <v>44588</v>
      </c>
      <c r="D2357" s="4">
        <v>15600</v>
      </c>
    </row>
    <row r="2358" spans="1:4" x14ac:dyDescent="0.25">
      <c r="A2358" t="s">
        <v>76</v>
      </c>
      <c r="B2358" t="s">
        <v>156</v>
      </c>
      <c r="C2358" s="1">
        <v>44588</v>
      </c>
      <c r="D2358" s="4">
        <v>156870.54</v>
      </c>
    </row>
    <row r="2359" spans="1:4" x14ac:dyDescent="0.25">
      <c r="A2359" t="s">
        <v>168</v>
      </c>
      <c r="B2359" t="s">
        <v>156</v>
      </c>
      <c r="C2359" s="1">
        <v>44588</v>
      </c>
      <c r="D2359" s="4">
        <v>1357</v>
      </c>
    </row>
    <row r="2360" spans="1:4" x14ac:dyDescent="0.25">
      <c r="A2360" t="s">
        <v>103</v>
      </c>
      <c r="B2360" t="s">
        <v>67</v>
      </c>
      <c r="C2360" s="1">
        <v>44588</v>
      </c>
      <c r="D2360" s="4">
        <v>6477</v>
      </c>
    </row>
    <row r="2361" spans="1:4" x14ac:dyDescent="0.25">
      <c r="A2361" t="s">
        <v>181</v>
      </c>
      <c r="B2361" t="s">
        <v>180</v>
      </c>
      <c r="C2361" s="1">
        <v>44588</v>
      </c>
      <c r="D2361" s="4">
        <v>14742</v>
      </c>
    </row>
    <row r="2362" spans="1:4" x14ac:dyDescent="0.25">
      <c r="A2362" t="s">
        <v>65</v>
      </c>
      <c r="B2362" t="s">
        <v>156</v>
      </c>
      <c r="C2362" s="1">
        <v>44588</v>
      </c>
      <c r="D2362" s="4">
        <v>11310</v>
      </c>
    </row>
    <row r="2363" spans="1:4" x14ac:dyDescent="0.25">
      <c r="A2363" t="s">
        <v>194</v>
      </c>
      <c r="B2363" t="s">
        <v>156</v>
      </c>
      <c r="C2363" s="1">
        <v>44588</v>
      </c>
      <c r="D2363" s="4">
        <v>13355</v>
      </c>
    </row>
    <row r="2364" spans="1:4" x14ac:dyDescent="0.25">
      <c r="A2364" t="s">
        <v>69</v>
      </c>
      <c r="B2364" t="s">
        <v>67</v>
      </c>
      <c r="C2364" s="1">
        <v>44588</v>
      </c>
      <c r="D2364" s="4">
        <v>1137.4000000000001</v>
      </c>
    </row>
    <row r="2365" spans="1:4" x14ac:dyDescent="0.25">
      <c r="A2365" t="s">
        <v>61</v>
      </c>
      <c r="B2365" t="s">
        <v>156</v>
      </c>
      <c r="C2365" s="1">
        <v>44589</v>
      </c>
      <c r="D2365" s="4">
        <v>9618.6</v>
      </c>
    </row>
    <row r="2366" spans="1:4" x14ac:dyDescent="0.25">
      <c r="A2366" t="s">
        <v>152</v>
      </c>
      <c r="B2366" t="s">
        <v>180</v>
      </c>
      <c r="C2366" s="1">
        <v>44589</v>
      </c>
      <c r="D2366" s="4">
        <v>65000</v>
      </c>
    </row>
    <row r="2367" spans="1:4" x14ac:dyDescent="0.25">
      <c r="A2367" t="s">
        <v>103</v>
      </c>
      <c r="B2367" t="s">
        <v>67</v>
      </c>
      <c r="C2367" s="1">
        <v>44589</v>
      </c>
      <c r="D2367" s="4">
        <v>35000</v>
      </c>
    </row>
    <row r="2368" spans="1:4" x14ac:dyDescent="0.25">
      <c r="A2368" t="s">
        <v>115</v>
      </c>
      <c r="B2368" t="s">
        <v>156</v>
      </c>
      <c r="C2368" s="1">
        <v>44589</v>
      </c>
      <c r="D2368" s="4">
        <v>23257</v>
      </c>
    </row>
    <row r="2369" spans="1:4" x14ac:dyDescent="0.25">
      <c r="A2369" t="s">
        <v>189</v>
      </c>
      <c r="B2369" t="s">
        <v>156</v>
      </c>
      <c r="C2369" s="1">
        <v>44589</v>
      </c>
      <c r="D2369" s="4">
        <v>20000</v>
      </c>
    </row>
    <row r="2370" spans="1:4" x14ac:dyDescent="0.25">
      <c r="A2370" t="s">
        <v>91</v>
      </c>
      <c r="B2370" t="s">
        <v>156</v>
      </c>
      <c r="C2370" s="1">
        <v>44589</v>
      </c>
      <c r="D2370" s="4">
        <v>40000</v>
      </c>
    </row>
    <row r="2371" spans="1:4" x14ac:dyDescent="0.25">
      <c r="A2371" t="s">
        <v>149</v>
      </c>
      <c r="B2371" t="s">
        <v>67</v>
      </c>
      <c r="C2371" s="1">
        <v>44589</v>
      </c>
      <c r="D2371" s="4">
        <v>768225</v>
      </c>
    </row>
    <row r="2372" spans="1:4" x14ac:dyDescent="0.25">
      <c r="A2372" t="s">
        <v>177</v>
      </c>
      <c r="B2372" t="s">
        <v>67</v>
      </c>
      <c r="C2372" s="1">
        <v>44590</v>
      </c>
      <c r="D2372" s="4">
        <v>13831</v>
      </c>
    </row>
    <row r="2373" spans="1:4" x14ac:dyDescent="0.25">
      <c r="A2373" t="s">
        <v>121</v>
      </c>
      <c r="B2373" t="s">
        <v>180</v>
      </c>
      <c r="C2373" s="1">
        <v>44590</v>
      </c>
      <c r="D2373" s="4">
        <v>127313</v>
      </c>
    </row>
    <row r="2374" spans="1:4" x14ac:dyDescent="0.25">
      <c r="A2374" t="s">
        <v>143</v>
      </c>
      <c r="B2374" t="s">
        <v>67</v>
      </c>
      <c r="C2374" s="1">
        <v>44590</v>
      </c>
      <c r="D2374" s="4">
        <v>1842</v>
      </c>
    </row>
    <row r="2375" spans="1:4" x14ac:dyDescent="0.25">
      <c r="A2375" t="s">
        <v>87</v>
      </c>
      <c r="B2375" t="s">
        <v>180</v>
      </c>
      <c r="C2375" s="1">
        <v>44593</v>
      </c>
      <c r="D2375" s="4">
        <v>47719</v>
      </c>
    </row>
    <row r="2376" spans="1:4" x14ac:dyDescent="0.25">
      <c r="A2376" t="s">
        <v>168</v>
      </c>
      <c r="B2376" t="s">
        <v>156</v>
      </c>
      <c r="C2376" s="1">
        <v>44593</v>
      </c>
      <c r="D2376" s="4">
        <v>65709.2</v>
      </c>
    </row>
    <row r="2377" spans="1:4" x14ac:dyDescent="0.25">
      <c r="A2377" t="s">
        <v>181</v>
      </c>
      <c r="B2377" t="s">
        <v>180</v>
      </c>
      <c r="C2377" s="1">
        <v>44593</v>
      </c>
      <c r="D2377" s="4">
        <v>37587</v>
      </c>
    </row>
    <row r="2378" spans="1:4" x14ac:dyDescent="0.25">
      <c r="A2378" t="s">
        <v>165</v>
      </c>
      <c r="B2378" t="s">
        <v>156</v>
      </c>
      <c r="C2378" s="1">
        <v>44593</v>
      </c>
      <c r="D2378" s="4">
        <v>87375.3</v>
      </c>
    </row>
    <row r="2379" spans="1:4" x14ac:dyDescent="0.25">
      <c r="A2379" t="s">
        <v>96</v>
      </c>
      <c r="B2379" t="s">
        <v>180</v>
      </c>
      <c r="C2379" s="1">
        <v>44593</v>
      </c>
      <c r="D2379" s="4">
        <v>19988.099999999999</v>
      </c>
    </row>
    <row r="2380" spans="1:4" x14ac:dyDescent="0.25">
      <c r="A2380" t="s">
        <v>133</v>
      </c>
      <c r="B2380" t="s">
        <v>180</v>
      </c>
      <c r="C2380" s="1">
        <v>44593</v>
      </c>
      <c r="D2380" s="4">
        <v>98076</v>
      </c>
    </row>
    <row r="2381" spans="1:4" x14ac:dyDescent="0.25">
      <c r="A2381" t="s">
        <v>74</v>
      </c>
      <c r="B2381" t="s">
        <v>156</v>
      </c>
      <c r="C2381" s="1">
        <v>44593</v>
      </c>
      <c r="D2381" s="4">
        <v>33402</v>
      </c>
    </row>
    <row r="2382" spans="1:4" x14ac:dyDescent="0.25">
      <c r="A2382" t="s">
        <v>154</v>
      </c>
      <c r="B2382" t="s">
        <v>156</v>
      </c>
      <c r="C2382" s="1">
        <v>44594</v>
      </c>
      <c r="D2382" s="4">
        <v>413261.5</v>
      </c>
    </row>
    <row r="2383" spans="1:4" x14ac:dyDescent="0.25">
      <c r="A2383" t="s">
        <v>121</v>
      </c>
      <c r="B2383" t="s">
        <v>180</v>
      </c>
      <c r="C2383" s="1">
        <v>44594</v>
      </c>
      <c r="D2383" s="4">
        <v>10762</v>
      </c>
    </row>
    <row r="2384" spans="1:4" x14ac:dyDescent="0.25">
      <c r="A2384" t="s">
        <v>102</v>
      </c>
      <c r="B2384" t="s">
        <v>156</v>
      </c>
      <c r="C2384" s="1">
        <v>44594</v>
      </c>
      <c r="D2384" s="4">
        <v>12519.2</v>
      </c>
    </row>
    <row r="2385" spans="1:4" x14ac:dyDescent="0.25">
      <c r="A2385" t="s">
        <v>137</v>
      </c>
      <c r="B2385" t="s">
        <v>180</v>
      </c>
      <c r="C2385" s="1">
        <v>44594</v>
      </c>
      <c r="D2385" s="4">
        <v>6170</v>
      </c>
    </row>
    <row r="2386" spans="1:4" x14ac:dyDescent="0.25">
      <c r="A2386" t="s">
        <v>149</v>
      </c>
      <c r="B2386" t="s">
        <v>67</v>
      </c>
      <c r="C2386" s="1">
        <v>44594</v>
      </c>
      <c r="D2386" s="4">
        <v>40950</v>
      </c>
    </row>
    <row r="2387" spans="1:4" x14ac:dyDescent="0.25">
      <c r="A2387" t="s">
        <v>85</v>
      </c>
      <c r="B2387" t="s">
        <v>156</v>
      </c>
      <c r="C2387" s="1">
        <v>44595</v>
      </c>
      <c r="D2387" s="4">
        <v>10000</v>
      </c>
    </row>
    <row r="2388" spans="1:4" x14ac:dyDescent="0.25">
      <c r="A2388" t="s">
        <v>143</v>
      </c>
      <c r="B2388" t="s">
        <v>67</v>
      </c>
      <c r="C2388" s="1">
        <v>44595</v>
      </c>
      <c r="D2388" s="4">
        <v>3619.1</v>
      </c>
    </row>
    <row r="2389" spans="1:4" x14ac:dyDescent="0.25">
      <c r="A2389" t="s">
        <v>109</v>
      </c>
      <c r="B2389" t="s">
        <v>156</v>
      </c>
      <c r="C2389" s="1">
        <v>44595</v>
      </c>
      <c r="D2389" s="4">
        <v>54215</v>
      </c>
    </row>
    <row r="2390" spans="1:4" x14ac:dyDescent="0.25">
      <c r="A2390" t="s">
        <v>99</v>
      </c>
      <c r="B2390" t="s">
        <v>156</v>
      </c>
      <c r="C2390" s="1">
        <v>44595</v>
      </c>
      <c r="D2390" s="4">
        <v>57047</v>
      </c>
    </row>
    <row r="2391" spans="1:4" x14ac:dyDescent="0.25">
      <c r="A2391" t="s">
        <v>192</v>
      </c>
      <c r="B2391" t="s">
        <v>156</v>
      </c>
      <c r="C2391" s="1">
        <v>44595</v>
      </c>
      <c r="D2391" s="4">
        <v>128123.58</v>
      </c>
    </row>
    <row r="2392" spans="1:4" x14ac:dyDescent="0.25">
      <c r="A2392" t="s">
        <v>121</v>
      </c>
      <c r="B2392" t="s">
        <v>180</v>
      </c>
      <c r="C2392" s="1">
        <v>44596</v>
      </c>
      <c r="D2392" s="4">
        <v>253835</v>
      </c>
    </row>
    <row r="2393" spans="1:4" x14ac:dyDescent="0.25">
      <c r="A2393" t="s">
        <v>80</v>
      </c>
      <c r="B2393" t="s">
        <v>156</v>
      </c>
      <c r="C2393" s="1">
        <v>44596</v>
      </c>
      <c r="D2393" s="4">
        <v>74804.7</v>
      </c>
    </row>
    <row r="2394" spans="1:4" x14ac:dyDescent="0.25">
      <c r="A2394" t="s">
        <v>79</v>
      </c>
      <c r="B2394" t="s">
        <v>156</v>
      </c>
      <c r="C2394" s="1">
        <v>44596</v>
      </c>
      <c r="D2394" s="4">
        <v>16869.75</v>
      </c>
    </row>
    <row r="2395" spans="1:4" x14ac:dyDescent="0.25">
      <c r="A2395" t="s">
        <v>99</v>
      </c>
      <c r="B2395" t="s">
        <v>156</v>
      </c>
      <c r="C2395" s="1">
        <v>44596</v>
      </c>
      <c r="D2395" s="4">
        <v>4239.5</v>
      </c>
    </row>
    <row r="2396" spans="1:4" x14ac:dyDescent="0.25">
      <c r="A2396" t="s">
        <v>149</v>
      </c>
      <c r="B2396" t="s">
        <v>67</v>
      </c>
      <c r="C2396" s="1">
        <v>44596</v>
      </c>
      <c r="D2396" s="4">
        <v>7398</v>
      </c>
    </row>
    <row r="2397" spans="1:4" x14ac:dyDescent="0.25">
      <c r="A2397" t="s">
        <v>64</v>
      </c>
      <c r="B2397" t="s">
        <v>156</v>
      </c>
      <c r="C2397" s="1">
        <v>44597</v>
      </c>
      <c r="D2397" s="4">
        <v>7575</v>
      </c>
    </row>
    <row r="2398" spans="1:4" x14ac:dyDescent="0.25">
      <c r="A2398" t="s">
        <v>181</v>
      </c>
      <c r="B2398" t="s">
        <v>180</v>
      </c>
      <c r="C2398" s="1">
        <v>44597</v>
      </c>
      <c r="D2398" s="4">
        <v>360596</v>
      </c>
    </row>
    <row r="2399" spans="1:4" x14ac:dyDescent="0.25">
      <c r="A2399" t="s">
        <v>172</v>
      </c>
      <c r="B2399" t="s">
        <v>156</v>
      </c>
      <c r="C2399" s="1">
        <v>44597</v>
      </c>
      <c r="D2399" s="4">
        <v>28673</v>
      </c>
    </row>
    <row r="2400" spans="1:4" x14ac:dyDescent="0.25">
      <c r="A2400" t="s">
        <v>140</v>
      </c>
      <c r="B2400" t="s">
        <v>67</v>
      </c>
      <c r="C2400" s="1">
        <v>44597</v>
      </c>
      <c r="D2400" s="4">
        <v>9867</v>
      </c>
    </row>
    <row r="2401" spans="1:4" x14ac:dyDescent="0.25">
      <c r="A2401" t="s">
        <v>110</v>
      </c>
      <c r="B2401" t="s">
        <v>156</v>
      </c>
      <c r="C2401" s="1">
        <v>44597</v>
      </c>
      <c r="D2401" s="4">
        <v>4676</v>
      </c>
    </row>
    <row r="2402" spans="1:4" x14ac:dyDescent="0.25">
      <c r="A2402" t="s">
        <v>69</v>
      </c>
      <c r="B2402" t="s">
        <v>67</v>
      </c>
      <c r="C2402" s="1">
        <v>44597</v>
      </c>
      <c r="D2402" s="4">
        <v>43269.62</v>
      </c>
    </row>
    <row r="2403" spans="1:4" x14ac:dyDescent="0.25">
      <c r="A2403" t="s">
        <v>90</v>
      </c>
      <c r="B2403" t="s">
        <v>67</v>
      </c>
      <c r="C2403" s="1">
        <v>44597</v>
      </c>
      <c r="D2403" s="4">
        <v>34361.472000000002</v>
      </c>
    </row>
    <row r="2404" spans="1:4" x14ac:dyDescent="0.25">
      <c r="A2404" t="s">
        <v>153</v>
      </c>
      <c r="B2404" t="s">
        <v>156</v>
      </c>
      <c r="C2404" s="1">
        <v>44600</v>
      </c>
      <c r="D2404" s="4">
        <v>4909.3500000000004</v>
      </c>
    </row>
    <row r="2405" spans="1:4" x14ac:dyDescent="0.25">
      <c r="A2405" t="s">
        <v>173</v>
      </c>
      <c r="B2405" t="s">
        <v>156</v>
      </c>
      <c r="C2405" s="1">
        <v>44600</v>
      </c>
      <c r="D2405" s="4">
        <v>5518.9</v>
      </c>
    </row>
    <row r="2406" spans="1:4" x14ac:dyDescent="0.25">
      <c r="A2406" t="s">
        <v>103</v>
      </c>
      <c r="B2406" t="s">
        <v>67</v>
      </c>
      <c r="C2406" s="1">
        <v>44601</v>
      </c>
      <c r="D2406" s="4">
        <v>70800</v>
      </c>
    </row>
    <row r="2407" spans="1:4" x14ac:dyDescent="0.25">
      <c r="A2407" t="s">
        <v>181</v>
      </c>
      <c r="B2407" t="s">
        <v>180</v>
      </c>
      <c r="C2407" s="1">
        <v>44601</v>
      </c>
      <c r="D2407" s="4">
        <v>354542</v>
      </c>
    </row>
    <row r="2408" spans="1:4" x14ac:dyDescent="0.25">
      <c r="A2408" t="s">
        <v>99</v>
      </c>
      <c r="B2408" t="s">
        <v>156</v>
      </c>
      <c r="C2408" s="1">
        <v>44601</v>
      </c>
      <c r="D2408" s="4">
        <v>16298.8</v>
      </c>
    </row>
    <row r="2409" spans="1:4" x14ac:dyDescent="0.25">
      <c r="A2409" t="s">
        <v>137</v>
      </c>
      <c r="B2409" t="s">
        <v>180</v>
      </c>
      <c r="C2409" s="1">
        <v>44601</v>
      </c>
      <c r="D2409" s="4">
        <v>90000</v>
      </c>
    </row>
    <row r="2410" spans="1:4" x14ac:dyDescent="0.25">
      <c r="A2410" t="s">
        <v>149</v>
      </c>
      <c r="B2410" t="s">
        <v>67</v>
      </c>
      <c r="C2410" s="1">
        <v>44601</v>
      </c>
      <c r="D2410" s="4">
        <v>5281.5</v>
      </c>
    </row>
    <row r="2411" spans="1:4" x14ac:dyDescent="0.25">
      <c r="A2411" t="s">
        <v>98</v>
      </c>
      <c r="B2411" t="s">
        <v>156</v>
      </c>
      <c r="C2411" s="1">
        <v>44602</v>
      </c>
      <c r="D2411" s="4">
        <v>15180</v>
      </c>
    </row>
    <row r="2412" spans="1:4" x14ac:dyDescent="0.25">
      <c r="A2412" t="s">
        <v>103</v>
      </c>
      <c r="B2412" t="s">
        <v>67</v>
      </c>
      <c r="C2412" s="1">
        <v>44602</v>
      </c>
      <c r="D2412" s="4">
        <v>1165554</v>
      </c>
    </row>
    <row r="2413" spans="1:4" x14ac:dyDescent="0.25">
      <c r="A2413" t="s">
        <v>140</v>
      </c>
      <c r="B2413" t="s">
        <v>67</v>
      </c>
      <c r="C2413" s="1">
        <v>44602</v>
      </c>
      <c r="D2413" s="4">
        <v>11630.5</v>
      </c>
    </row>
    <row r="2414" spans="1:4" x14ac:dyDescent="0.25">
      <c r="A2414" t="s">
        <v>143</v>
      </c>
      <c r="B2414" t="s">
        <v>67</v>
      </c>
      <c r="C2414" s="1">
        <v>44602</v>
      </c>
      <c r="D2414" s="4">
        <v>2033</v>
      </c>
    </row>
    <row r="2415" spans="1:4" x14ac:dyDescent="0.25">
      <c r="A2415" t="s">
        <v>103</v>
      </c>
      <c r="B2415" t="s">
        <v>67</v>
      </c>
      <c r="C2415" s="1">
        <v>44603</v>
      </c>
      <c r="D2415" s="4">
        <v>35000</v>
      </c>
    </row>
    <row r="2416" spans="1:4" x14ac:dyDescent="0.25">
      <c r="A2416" t="s">
        <v>143</v>
      </c>
      <c r="B2416" t="s">
        <v>67</v>
      </c>
      <c r="C2416" s="1">
        <v>44603</v>
      </c>
      <c r="D2416" s="4">
        <v>9225.82</v>
      </c>
    </row>
    <row r="2417" spans="1:4" x14ac:dyDescent="0.25">
      <c r="A2417" t="s">
        <v>69</v>
      </c>
      <c r="B2417" t="s">
        <v>67</v>
      </c>
      <c r="C2417" s="1">
        <v>44603</v>
      </c>
      <c r="D2417" s="4">
        <v>24000</v>
      </c>
    </row>
    <row r="2418" spans="1:4" x14ac:dyDescent="0.25">
      <c r="A2418" t="s">
        <v>92</v>
      </c>
      <c r="B2418" t="s">
        <v>67</v>
      </c>
      <c r="C2418" s="1">
        <v>44604</v>
      </c>
      <c r="D2418" s="4">
        <v>13870</v>
      </c>
    </row>
    <row r="2419" spans="1:4" x14ac:dyDescent="0.25">
      <c r="A2419" t="s">
        <v>98</v>
      </c>
      <c r="B2419" t="s">
        <v>156</v>
      </c>
      <c r="C2419" s="1">
        <v>44604</v>
      </c>
      <c r="D2419" s="4">
        <v>285150</v>
      </c>
    </row>
    <row r="2420" spans="1:4" x14ac:dyDescent="0.25">
      <c r="A2420" t="s">
        <v>132</v>
      </c>
      <c r="B2420" t="s">
        <v>156</v>
      </c>
      <c r="C2420" s="1">
        <v>44604</v>
      </c>
      <c r="D2420" s="4">
        <v>10658</v>
      </c>
    </row>
    <row r="2421" spans="1:4" x14ac:dyDescent="0.25">
      <c r="A2421" t="s">
        <v>168</v>
      </c>
      <c r="B2421" t="s">
        <v>156</v>
      </c>
      <c r="C2421" s="1">
        <v>44604</v>
      </c>
      <c r="D2421" s="4">
        <v>9945</v>
      </c>
    </row>
    <row r="2422" spans="1:4" x14ac:dyDescent="0.25">
      <c r="A2422" t="s">
        <v>143</v>
      </c>
      <c r="B2422" t="s">
        <v>67</v>
      </c>
      <c r="C2422" s="1">
        <v>44604</v>
      </c>
      <c r="D2422" s="4">
        <v>1990</v>
      </c>
    </row>
    <row r="2423" spans="1:4" x14ac:dyDescent="0.25">
      <c r="A2423" t="s">
        <v>89</v>
      </c>
      <c r="B2423" t="s">
        <v>67</v>
      </c>
      <c r="C2423" s="1">
        <v>44604</v>
      </c>
      <c r="D2423" s="4">
        <v>51924</v>
      </c>
    </row>
    <row r="2424" spans="1:4" x14ac:dyDescent="0.25">
      <c r="A2424" t="s">
        <v>153</v>
      </c>
      <c r="B2424" t="s">
        <v>156</v>
      </c>
      <c r="C2424" s="1">
        <v>44604</v>
      </c>
      <c r="D2424" s="4">
        <v>1361.5</v>
      </c>
    </row>
    <row r="2425" spans="1:4" x14ac:dyDescent="0.25">
      <c r="A2425" t="s">
        <v>65</v>
      </c>
      <c r="B2425" t="s">
        <v>156</v>
      </c>
      <c r="C2425" s="1">
        <v>44607</v>
      </c>
      <c r="D2425" s="4">
        <v>5400</v>
      </c>
    </row>
    <row r="2426" spans="1:4" x14ac:dyDescent="0.25">
      <c r="A2426" t="s">
        <v>193</v>
      </c>
      <c r="B2426" t="s">
        <v>180</v>
      </c>
      <c r="C2426" s="1">
        <v>44607</v>
      </c>
      <c r="D2426" s="4">
        <v>69243</v>
      </c>
    </row>
    <row r="2427" spans="1:4" x14ac:dyDescent="0.25">
      <c r="A2427" t="s">
        <v>173</v>
      </c>
      <c r="B2427" t="s">
        <v>156</v>
      </c>
      <c r="C2427" s="1">
        <v>44607</v>
      </c>
      <c r="D2427" s="4">
        <v>1641.24</v>
      </c>
    </row>
    <row r="2428" spans="1:4" x14ac:dyDescent="0.25">
      <c r="A2428" t="s">
        <v>99</v>
      </c>
      <c r="B2428" t="s">
        <v>156</v>
      </c>
      <c r="C2428" s="1">
        <v>44607</v>
      </c>
      <c r="D2428" s="4">
        <v>4800.6000000000004</v>
      </c>
    </row>
    <row r="2429" spans="1:4" x14ac:dyDescent="0.25">
      <c r="A2429" t="s">
        <v>91</v>
      </c>
      <c r="B2429" t="s">
        <v>156</v>
      </c>
      <c r="C2429" s="1">
        <v>44607</v>
      </c>
      <c r="D2429" s="4">
        <v>30000</v>
      </c>
    </row>
    <row r="2430" spans="1:4" x14ac:dyDescent="0.25">
      <c r="A2430" t="s">
        <v>129</v>
      </c>
      <c r="B2430" t="s">
        <v>67</v>
      </c>
      <c r="C2430" s="1">
        <v>44608</v>
      </c>
      <c r="D2430" s="4">
        <v>210195.53</v>
      </c>
    </row>
    <row r="2431" spans="1:4" x14ac:dyDescent="0.25">
      <c r="A2431" t="s">
        <v>103</v>
      </c>
      <c r="B2431" t="s">
        <v>67</v>
      </c>
      <c r="C2431" s="1">
        <v>44608</v>
      </c>
      <c r="D2431" s="4">
        <v>66000</v>
      </c>
    </row>
    <row r="2432" spans="1:4" x14ac:dyDescent="0.25">
      <c r="A2432" t="s">
        <v>143</v>
      </c>
      <c r="B2432" t="s">
        <v>67</v>
      </c>
      <c r="C2432" s="1">
        <v>44608</v>
      </c>
      <c r="D2432" s="4">
        <v>3821.5</v>
      </c>
    </row>
    <row r="2433" spans="1:4" x14ac:dyDescent="0.25">
      <c r="A2433" t="s">
        <v>96</v>
      </c>
      <c r="B2433" t="s">
        <v>180</v>
      </c>
      <c r="C2433" s="1">
        <v>44608</v>
      </c>
      <c r="D2433" s="4">
        <v>19681.900000000001</v>
      </c>
    </row>
    <row r="2434" spans="1:4" x14ac:dyDescent="0.25">
      <c r="A2434" t="s">
        <v>195</v>
      </c>
      <c r="B2434" t="s">
        <v>156</v>
      </c>
      <c r="C2434" s="1">
        <v>44608</v>
      </c>
      <c r="D2434" s="4">
        <v>5404</v>
      </c>
    </row>
    <row r="2435" spans="1:4" x14ac:dyDescent="0.25">
      <c r="A2435" t="s">
        <v>121</v>
      </c>
      <c r="B2435" t="s">
        <v>180</v>
      </c>
      <c r="C2435" s="1">
        <v>44609</v>
      </c>
      <c r="D2435" s="4">
        <v>64091</v>
      </c>
    </row>
    <row r="2436" spans="1:4" x14ac:dyDescent="0.25">
      <c r="A2436" t="s">
        <v>98</v>
      </c>
      <c r="B2436" t="s">
        <v>156</v>
      </c>
      <c r="C2436" s="1">
        <v>44610</v>
      </c>
      <c r="D2436" s="4">
        <v>301824</v>
      </c>
    </row>
    <row r="2437" spans="1:4" x14ac:dyDescent="0.25">
      <c r="A2437" t="s">
        <v>168</v>
      </c>
      <c r="B2437" t="s">
        <v>156</v>
      </c>
      <c r="C2437" s="1">
        <v>44610</v>
      </c>
      <c r="D2437" s="4">
        <v>1900</v>
      </c>
    </row>
    <row r="2438" spans="1:4" x14ac:dyDescent="0.25">
      <c r="A2438" t="s">
        <v>65</v>
      </c>
      <c r="B2438" t="s">
        <v>156</v>
      </c>
      <c r="C2438" s="1">
        <v>44610</v>
      </c>
      <c r="D2438" s="4">
        <v>8386</v>
      </c>
    </row>
    <row r="2439" spans="1:4" x14ac:dyDescent="0.25">
      <c r="A2439" t="s">
        <v>90</v>
      </c>
      <c r="B2439" t="s">
        <v>67</v>
      </c>
      <c r="C2439" s="1">
        <v>44610</v>
      </c>
      <c r="D2439" s="4">
        <v>15000</v>
      </c>
    </row>
    <row r="2440" spans="1:4" x14ac:dyDescent="0.25">
      <c r="A2440" t="s">
        <v>61</v>
      </c>
      <c r="B2440" t="s">
        <v>156</v>
      </c>
      <c r="C2440" s="1">
        <v>44611</v>
      </c>
      <c r="D2440" s="4">
        <v>13005</v>
      </c>
    </row>
    <row r="2441" spans="1:4" x14ac:dyDescent="0.25">
      <c r="A2441" t="s">
        <v>103</v>
      </c>
      <c r="B2441" t="s">
        <v>67</v>
      </c>
      <c r="C2441" s="1">
        <v>44611</v>
      </c>
      <c r="D2441" s="4">
        <v>6210336</v>
      </c>
    </row>
    <row r="2442" spans="1:4" x14ac:dyDescent="0.25">
      <c r="A2442" t="s">
        <v>143</v>
      </c>
      <c r="B2442" t="s">
        <v>67</v>
      </c>
      <c r="C2442" s="1">
        <v>44611</v>
      </c>
      <c r="D2442" s="4">
        <v>2690.9</v>
      </c>
    </row>
    <row r="2443" spans="1:4" x14ac:dyDescent="0.25">
      <c r="A2443" t="s">
        <v>149</v>
      </c>
      <c r="B2443" t="s">
        <v>67</v>
      </c>
      <c r="C2443" s="1">
        <v>44611</v>
      </c>
      <c r="D2443" s="4">
        <v>119988.16</v>
      </c>
    </row>
    <row r="2444" spans="1:4" x14ac:dyDescent="0.25">
      <c r="A2444" t="s">
        <v>181</v>
      </c>
      <c r="B2444" t="s">
        <v>180</v>
      </c>
      <c r="C2444" s="1">
        <v>44614</v>
      </c>
      <c r="D2444" s="4">
        <v>138528</v>
      </c>
    </row>
    <row r="2445" spans="1:4" x14ac:dyDescent="0.25">
      <c r="A2445" t="s">
        <v>152</v>
      </c>
      <c r="B2445" t="s">
        <v>180</v>
      </c>
      <c r="C2445" s="1">
        <v>44616</v>
      </c>
      <c r="D2445" s="4">
        <v>75000</v>
      </c>
    </row>
    <row r="2446" spans="1:4" x14ac:dyDescent="0.25">
      <c r="A2446" t="s">
        <v>65</v>
      </c>
      <c r="B2446" t="s">
        <v>156</v>
      </c>
      <c r="C2446" s="1">
        <v>44616</v>
      </c>
      <c r="D2446" s="4">
        <v>10050</v>
      </c>
    </row>
    <row r="2447" spans="1:4" x14ac:dyDescent="0.25">
      <c r="A2447" t="s">
        <v>143</v>
      </c>
      <c r="B2447" t="s">
        <v>67</v>
      </c>
      <c r="C2447" s="1">
        <v>44616</v>
      </c>
      <c r="D2447" s="4">
        <v>13868.42</v>
      </c>
    </row>
    <row r="2448" spans="1:4" x14ac:dyDescent="0.25">
      <c r="A2448" t="s">
        <v>78</v>
      </c>
      <c r="B2448" t="s">
        <v>156</v>
      </c>
      <c r="C2448" s="1">
        <v>44616</v>
      </c>
      <c r="D2448" s="4">
        <v>25484.6</v>
      </c>
    </row>
    <row r="2449" spans="1:4" x14ac:dyDescent="0.25">
      <c r="A2449" t="s">
        <v>99</v>
      </c>
      <c r="B2449" t="s">
        <v>156</v>
      </c>
      <c r="C2449" s="1">
        <v>44616</v>
      </c>
      <c r="D2449" s="4">
        <v>5000</v>
      </c>
    </row>
    <row r="2450" spans="1:4" x14ac:dyDescent="0.25">
      <c r="A2450" t="s">
        <v>155</v>
      </c>
      <c r="B2450" t="s">
        <v>156</v>
      </c>
      <c r="C2450" s="1">
        <v>44616</v>
      </c>
      <c r="D2450" s="4">
        <v>33663.5</v>
      </c>
    </row>
    <row r="2451" spans="1:4" x14ac:dyDescent="0.25">
      <c r="A2451" t="s">
        <v>137</v>
      </c>
      <c r="B2451" t="s">
        <v>180</v>
      </c>
      <c r="C2451" s="1">
        <v>44616</v>
      </c>
      <c r="D2451" s="4">
        <v>53374.7</v>
      </c>
    </row>
    <row r="2452" spans="1:4" x14ac:dyDescent="0.25">
      <c r="A2452" t="s">
        <v>183</v>
      </c>
      <c r="B2452" t="s">
        <v>67</v>
      </c>
      <c r="C2452" s="1">
        <v>44617</v>
      </c>
      <c r="D2452" s="4">
        <v>3294.2</v>
      </c>
    </row>
    <row r="2453" spans="1:4" x14ac:dyDescent="0.25">
      <c r="A2453" t="s">
        <v>76</v>
      </c>
      <c r="B2453" t="s">
        <v>156</v>
      </c>
      <c r="C2453" s="1">
        <v>44617</v>
      </c>
      <c r="D2453" s="4">
        <v>153486.54999999999</v>
      </c>
    </row>
    <row r="2454" spans="1:4" x14ac:dyDescent="0.25">
      <c r="A2454" t="s">
        <v>87</v>
      </c>
      <c r="B2454" t="s">
        <v>180</v>
      </c>
      <c r="C2454" s="1">
        <v>44617</v>
      </c>
      <c r="D2454" s="4">
        <v>44219</v>
      </c>
    </row>
    <row r="2455" spans="1:4" x14ac:dyDescent="0.25">
      <c r="A2455" t="s">
        <v>143</v>
      </c>
      <c r="B2455" t="s">
        <v>67</v>
      </c>
      <c r="C2455" s="1">
        <v>44617</v>
      </c>
      <c r="D2455" s="4">
        <v>3364.7</v>
      </c>
    </row>
    <row r="2456" spans="1:4" x14ac:dyDescent="0.25">
      <c r="A2456" t="s">
        <v>144</v>
      </c>
      <c r="B2456" t="s">
        <v>156</v>
      </c>
      <c r="C2456" s="1">
        <v>44617</v>
      </c>
      <c r="D2456" s="4">
        <v>21079</v>
      </c>
    </row>
    <row r="2457" spans="1:4" x14ac:dyDescent="0.25">
      <c r="A2457" t="s">
        <v>199</v>
      </c>
      <c r="B2457" t="s">
        <v>156</v>
      </c>
      <c r="C2457" s="1">
        <v>44617</v>
      </c>
      <c r="D2457" s="4">
        <v>72438</v>
      </c>
    </row>
    <row r="2458" spans="1:4" x14ac:dyDescent="0.25">
      <c r="A2458" t="s">
        <v>168</v>
      </c>
      <c r="B2458" t="s">
        <v>156</v>
      </c>
      <c r="C2458" s="1">
        <v>44618</v>
      </c>
      <c r="D2458" s="4">
        <v>4245</v>
      </c>
    </row>
    <row r="2459" spans="1:4" x14ac:dyDescent="0.25">
      <c r="A2459" t="s">
        <v>115</v>
      </c>
      <c r="B2459" t="s">
        <v>156</v>
      </c>
      <c r="C2459" s="1">
        <v>44618</v>
      </c>
      <c r="D2459" s="4">
        <v>19558</v>
      </c>
    </row>
    <row r="2460" spans="1:4" x14ac:dyDescent="0.25">
      <c r="A2460" t="s">
        <v>199</v>
      </c>
      <c r="B2460" t="s">
        <v>156</v>
      </c>
      <c r="C2460" s="1">
        <v>44618</v>
      </c>
      <c r="D2460" s="4">
        <v>55968</v>
      </c>
    </row>
    <row r="2461" spans="1:4" x14ac:dyDescent="0.25">
      <c r="A2461" t="s">
        <v>111</v>
      </c>
      <c r="B2461" t="s">
        <v>67</v>
      </c>
      <c r="C2461" s="1">
        <v>44621</v>
      </c>
      <c r="D2461" s="4">
        <v>21089.5</v>
      </c>
    </row>
    <row r="2462" spans="1:4" x14ac:dyDescent="0.25">
      <c r="A2462" t="s">
        <v>92</v>
      </c>
      <c r="B2462" t="s">
        <v>67</v>
      </c>
      <c r="C2462" s="1">
        <v>44621</v>
      </c>
      <c r="D2462" s="4">
        <v>11500.86</v>
      </c>
    </row>
    <row r="2463" spans="1:4" x14ac:dyDescent="0.25">
      <c r="A2463" t="s">
        <v>154</v>
      </c>
      <c r="B2463" t="s">
        <v>156</v>
      </c>
      <c r="C2463" s="1">
        <v>44621</v>
      </c>
      <c r="D2463" s="4">
        <v>1060</v>
      </c>
    </row>
    <row r="2464" spans="1:4" x14ac:dyDescent="0.25">
      <c r="A2464" t="s">
        <v>98</v>
      </c>
      <c r="B2464" t="s">
        <v>156</v>
      </c>
      <c r="C2464" s="1">
        <v>44621</v>
      </c>
      <c r="D2464" s="4">
        <v>47178</v>
      </c>
    </row>
    <row r="2465" spans="1:4" x14ac:dyDescent="0.25">
      <c r="A2465" t="s">
        <v>168</v>
      </c>
      <c r="B2465" t="s">
        <v>156</v>
      </c>
      <c r="C2465" s="1">
        <v>44621</v>
      </c>
      <c r="D2465" s="4">
        <v>40000</v>
      </c>
    </row>
    <row r="2466" spans="1:4" x14ac:dyDescent="0.25">
      <c r="A2466" t="s">
        <v>181</v>
      </c>
      <c r="B2466" t="s">
        <v>180</v>
      </c>
      <c r="C2466" s="1">
        <v>44621</v>
      </c>
      <c r="D2466" s="4">
        <v>2520</v>
      </c>
    </row>
    <row r="2467" spans="1:4" x14ac:dyDescent="0.25">
      <c r="A2467" t="s">
        <v>121</v>
      </c>
      <c r="B2467" t="s">
        <v>180</v>
      </c>
      <c r="C2467" s="1">
        <v>44621</v>
      </c>
      <c r="D2467" s="4">
        <v>61447</v>
      </c>
    </row>
    <row r="2468" spans="1:4" x14ac:dyDescent="0.25">
      <c r="A2468" t="s">
        <v>165</v>
      </c>
      <c r="B2468" t="s">
        <v>156</v>
      </c>
      <c r="C2468" s="1">
        <v>44621</v>
      </c>
      <c r="D2468" s="4">
        <v>30000</v>
      </c>
    </row>
    <row r="2469" spans="1:4" x14ac:dyDescent="0.25">
      <c r="A2469" t="s">
        <v>196</v>
      </c>
      <c r="B2469" t="s">
        <v>67</v>
      </c>
      <c r="C2469" s="1">
        <v>44621</v>
      </c>
      <c r="D2469" s="4">
        <v>73467.899999999994</v>
      </c>
    </row>
    <row r="2470" spans="1:4" x14ac:dyDescent="0.25">
      <c r="A2470" t="s">
        <v>99</v>
      </c>
      <c r="B2470" t="s">
        <v>156</v>
      </c>
      <c r="C2470" s="1">
        <v>44621</v>
      </c>
      <c r="D2470" s="4">
        <v>15000</v>
      </c>
    </row>
    <row r="2471" spans="1:4" x14ac:dyDescent="0.25">
      <c r="A2471" t="s">
        <v>192</v>
      </c>
      <c r="B2471" t="s">
        <v>156</v>
      </c>
      <c r="C2471" s="1">
        <v>44621</v>
      </c>
      <c r="D2471" s="4">
        <v>17728</v>
      </c>
    </row>
    <row r="2472" spans="1:4" x14ac:dyDescent="0.25">
      <c r="A2472" t="s">
        <v>91</v>
      </c>
      <c r="B2472" t="s">
        <v>156</v>
      </c>
      <c r="C2472" s="1">
        <v>44621</v>
      </c>
      <c r="D2472" s="4">
        <v>53765.4</v>
      </c>
    </row>
    <row r="2473" spans="1:4" x14ac:dyDescent="0.25">
      <c r="A2473" t="s">
        <v>137</v>
      </c>
      <c r="B2473" t="s">
        <v>180</v>
      </c>
      <c r="C2473" s="1">
        <v>44621</v>
      </c>
      <c r="D2473" s="4">
        <v>40482.6</v>
      </c>
    </row>
    <row r="2474" spans="1:4" x14ac:dyDescent="0.25">
      <c r="A2474" t="s">
        <v>163</v>
      </c>
      <c r="B2474" t="s">
        <v>180</v>
      </c>
      <c r="C2474" s="1">
        <v>44622</v>
      </c>
      <c r="D2474" s="4">
        <v>20349.64</v>
      </c>
    </row>
    <row r="2475" spans="1:4" x14ac:dyDescent="0.25">
      <c r="A2475" t="s">
        <v>200</v>
      </c>
      <c r="B2475" t="s">
        <v>67</v>
      </c>
      <c r="C2475" s="1">
        <v>44622</v>
      </c>
      <c r="D2475" s="4">
        <v>54372.5</v>
      </c>
    </row>
    <row r="2476" spans="1:4" x14ac:dyDescent="0.25">
      <c r="A2476" t="s">
        <v>129</v>
      </c>
      <c r="B2476" t="s">
        <v>67</v>
      </c>
      <c r="C2476" s="1">
        <v>44622</v>
      </c>
      <c r="D2476" s="4">
        <v>30000</v>
      </c>
    </row>
    <row r="2477" spans="1:4" x14ac:dyDescent="0.25">
      <c r="A2477" t="s">
        <v>103</v>
      </c>
      <c r="B2477" t="s">
        <v>67</v>
      </c>
      <c r="C2477" s="1">
        <v>44622</v>
      </c>
      <c r="D2477" s="4">
        <v>39113.599999999999</v>
      </c>
    </row>
    <row r="2478" spans="1:4" x14ac:dyDescent="0.25">
      <c r="A2478" t="s">
        <v>121</v>
      </c>
      <c r="B2478" t="s">
        <v>180</v>
      </c>
      <c r="C2478" s="1">
        <v>44622</v>
      </c>
      <c r="D2478" s="4">
        <v>5160</v>
      </c>
    </row>
    <row r="2479" spans="1:4" x14ac:dyDescent="0.25">
      <c r="A2479" t="s">
        <v>89</v>
      </c>
      <c r="B2479" t="s">
        <v>67</v>
      </c>
      <c r="C2479" s="1">
        <v>44622</v>
      </c>
      <c r="D2479" s="4">
        <v>37460</v>
      </c>
    </row>
    <row r="2480" spans="1:4" x14ac:dyDescent="0.25">
      <c r="A2480" t="s">
        <v>79</v>
      </c>
      <c r="B2480" t="s">
        <v>156</v>
      </c>
      <c r="C2480" s="1">
        <v>44622</v>
      </c>
      <c r="D2480" s="4">
        <v>15000</v>
      </c>
    </row>
    <row r="2481" spans="1:4" x14ac:dyDescent="0.25">
      <c r="A2481" t="s">
        <v>96</v>
      </c>
      <c r="B2481" t="s">
        <v>180</v>
      </c>
      <c r="C2481" s="1">
        <v>44622</v>
      </c>
      <c r="D2481" s="4">
        <v>25000</v>
      </c>
    </row>
    <row r="2482" spans="1:4" x14ac:dyDescent="0.25">
      <c r="A2482" t="s">
        <v>195</v>
      </c>
      <c r="B2482" t="s">
        <v>156</v>
      </c>
      <c r="C2482" s="1">
        <v>44622</v>
      </c>
      <c r="D2482" s="4">
        <v>3802</v>
      </c>
    </row>
    <row r="2483" spans="1:4" x14ac:dyDescent="0.25">
      <c r="A2483" t="s">
        <v>192</v>
      </c>
      <c r="B2483" t="s">
        <v>156</v>
      </c>
      <c r="C2483" s="1">
        <v>44622</v>
      </c>
      <c r="D2483" s="4">
        <v>94342.17</v>
      </c>
    </row>
    <row r="2484" spans="1:4" x14ac:dyDescent="0.25">
      <c r="A2484" t="s">
        <v>74</v>
      </c>
      <c r="B2484" t="s">
        <v>156</v>
      </c>
      <c r="C2484" s="1">
        <v>44622</v>
      </c>
      <c r="D2484" s="4">
        <v>25000</v>
      </c>
    </row>
    <row r="2485" spans="1:4" x14ac:dyDescent="0.25">
      <c r="A2485" t="s">
        <v>61</v>
      </c>
      <c r="B2485" t="s">
        <v>156</v>
      </c>
      <c r="C2485" s="1">
        <v>44623</v>
      </c>
      <c r="D2485" s="4">
        <v>5000</v>
      </c>
    </row>
    <row r="2486" spans="1:4" x14ac:dyDescent="0.25">
      <c r="A2486" t="s">
        <v>64</v>
      </c>
      <c r="B2486" t="s">
        <v>156</v>
      </c>
      <c r="C2486" s="1">
        <v>44623</v>
      </c>
      <c r="D2486" s="4">
        <v>17020</v>
      </c>
    </row>
    <row r="2487" spans="1:4" x14ac:dyDescent="0.25">
      <c r="A2487" t="s">
        <v>140</v>
      </c>
      <c r="B2487" t="s">
        <v>67</v>
      </c>
      <c r="C2487" s="1">
        <v>44624</v>
      </c>
      <c r="D2487" s="4">
        <v>14202</v>
      </c>
    </row>
    <row r="2488" spans="1:4" x14ac:dyDescent="0.25">
      <c r="A2488" t="s">
        <v>65</v>
      </c>
      <c r="B2488" t="s">
        <v>156</v>
      </c>
      <c r="C2488" s="1">
        <v>44624</v>
      </c>
      <c r="D2488" s="4">
        <v>2000</v>
      </c>
    </row>
    <row r="2489" spans="1:4" x14ac:dyDescent="0.25">
      <c r="A2489" t="s">
        <v>143</v>
      </c>
      <c r="B2489" t="s">
        <v>67</v>
      </c>
      <c r="C2489" s="1">
        <v>44624</v>
      </c>
      <c r="D2489" s="4">
        <v>3352</v>
      </c>
    </row>
    <row r="2490" spans="1:4" x14ac:dyDescent="0.25">
      <c r="A2490" t="s">
        <v>186</v>
      </c>
      <c r="B2490" t="s">
        <v>156</v>
      </c>
      <c r="C2490" s="1">
        <v>44624</v>
      </c>
      <c r="D2490" s="4">
        <v>5000</v>
      </c>
    </row>
    <row r="2491" spans="1:4" x14ac:dyDescent="0.25">
      <c r="A2491" t="s">
        <v>102</v>
      </c>
      <c r="B2491" t="s">
        <v>156</v>
      </c>
      <c r="C2491" s="1">
        <v>44624</v>
      </c>
      <c r="D2491" s="4">
        <v>10000</v>
      </c>
    </row>
    <row r="2492" spans="1:4" x14ac:dyDescent="0.25">
      <c r="A2492" t="s">
        <v>137</v>
      </c>
      <c r="B2492" t="s">
        <v>180</v>
      </c>
      <c r="C2492" s="1">
        <v>44624</v>
      </c>
      <c r="D2492" s="4">
        <v>13294</v>
      </c>
    </row>
    <row r="2493" spans="1:4" x14ac:dyDescent="0.25">
      <c r="A2493" t="s">
        <v>103</v>
      </c>
      <c r="B2493" t="s">
        <v>67</v>
      </c>
      <c r="C2493" s="1">
        <v>44625</v>
      </c>
      <c r="D2493" s="4">
        <v>27650</v>
      </c>
    </row>
    <row r="2494" spans="1:4" x14ac:dyDescent="0.25">
      <c r="A2494" t="s">
        <v>96</v>
      </c>
      <c r="B2494" t="s">
        <v>180</v>
      </c>
      <c r="C2494" s="1">
        <v>44625</v>
      </c>
      <c r="D2494" s="4">
        <v>13120</v>
      </c>
    </row>
    <row r="2495" spans="1:4" x14ac:dyDescent="0.25">
      <c r="A2495" t="s">
        <v>85</v>
      </c>
      <c r="B2495" t="s">
        <v>156</v>
      </c>
      <c r="C2495" s="1">
        <v>44628</v>
      </c>
      <c r="D2495" s="4">
        <v>25000</v>
      </c>
    </row>
    <row r="2496" spans="1:4" x14ac:dyDescent="0.25">
      <c r="A2496" t="s">
        <v>169</v>
      </c>
      <c r="B2496" t="s">
        <v>67</v>
      </c>
      <c r="C2496" s="1">
        <v>44628</v>
      </c>
      <c r="D2496" s="4">
        <v>5918.18</v>
      </c>
    </row>
    <row r="2497" spans="1:4" x14ac:dyDescent="0.25">
      <c r="A2497" t="s">
        <v>109</v>
      </c>
      <c r="B2497" t="s">
        <v>156</v>
      </c>
      <c r="C2497" s="1">
        <v>44628</v>
      </c>
      <c r="D2497" s="4">
        <v>45000</v>
      </c>
    </row>
    <row r="2498" spans="1:4" x14ac:dyDescent="0.25">
      <c r="A2498" t="s">
        <v>80</v>
      </c>
      <c r="B2498" t="s">
        <v>156</v>
      </c>
      <c r="C2498" s="1">
        <v>44628</v>
      </c>
      <c r="D2498" s="4">
        <v>10000</v>
      </c>
    </row>
    <row r="2499" spans="1:4" x14ac:dyDescent="0.25">
      <c r="A2499" t="s">
        <v>69</v>
      </c>
      <c r="B2499" t="s">
        <v>67</v>
      </c>
      <c r="C2499" s="1">
        <v>44628</v>
      </c>
      <c r="D2499" s="4">
        <v>24000</v>
      </c>
    </row>
    <row r="2500" spans="1:4" x14ac:dyDescent="0.25">
      <c r="A2500" t="s">
        <v>129</v>
      </c>
      <c r="B2500" t="s">
        <v>67</v>
      </c>
      <c r="C2500" s="1">
        <v>44629</v>
      </c>
      <c r="D2500" s="4">
        <v>25000</v>
      </c>
    </row>
    <row r="2501" spans="1:4" x14ac:dyDescent="0.25">
      <c r="A2501" t="s">
        <v>143</v>
      </c>
      <c r="B2501" t="s">
        <v>67</v>
      </c>
      <c r="C2501" s="1">
        <v>44629</v>
      </c>
      <c r="D2501" s="4">
        <v>5298</v>
      </c>
    </row>
    <row r="2502" spans="1:4" x14ac:dyDescent="0.25">
      <c r="A2502" t="s">
        <v>61</v>
      </c>
      <c r="B2502" t="s">
        <v>156</v>
      </c>
      <c r="C2502" s="1">
        <v>44630</v>
      </c>
      <c r="D2502" s="4">
        <v>2000</v>
      </c>
    </row>
    <row r="2503" spans="1:4" x14ac:dyDescent="0.25">
      <c r="A2503" t="s">
        <v>154</v>
      </c>
      <c r="B2503" t="s">
        <v>156</v>
      </c>
      <c r="C2503" s="1">
        <v>44630</v>
      </c>
      <c r="D2503" s="4">
        <v>11600</v>
      </c>
    </row>
    <row r="2504" spans="1:4" x14ac:dyDescent="0.25">
      <c r="A2504" t="s">
        <v>86</v>
      </c>
      <c r="B2504" t="s">
        <v>67</v>
      </c>
      <c r="C2504" s="1">
        <v>44630</v>
      </c>
      <c r="D2504" s="4">
        <v>11260</v>
      </c>
    </row>
    <row r="2505" spans="1:4" x14ac:dyDescent="0.25">
      <c r="A2505" t="s">
        <v>98</v>
      </c>
      <c r="B2505" t="s">
        <v>156</v>
      </c>
      <c r="C2505" s="1">
        <v>44630</v>
      </c>
      <c r="D2505" s="4">
        <v>10000</v>
      </c>
    </row>
    <row r="2506" spans="1:4" x14ac:dyDescent="0.25">
      <c r="A2506" t="s">
        <v>177</v>
      </c>
      <c r="B2506" t="s">
        <v>67</v>
      </c>
      <c r="C2506" s="1">
        <v>44630</v>
      </c>
      <c r="D2506" s="4">
        <v>5512.5</v>
      </c>
    </row>
    <row r="2507" spans="1:4" x14ac:dyDescent="0.25">
      <c r="A2507" t="s">
        <v>168</v>
      </c>
      <c r="B2507" t="s">
        <v>156</v>
      </c>
      <c r="C2507" s="1">
        <v>44630</v>
      </c>
      <c r="D2507" s="4">
        <v>15000</v>
      </c>
    </row>
    <row r="2508" spans="1:4" x14ac:dyDescent="0.25">
      <c r="A2508" t="s">
        <v>129</v>
      </c>
      <c r="B2508" t="s">
        <v>67</v>
      </c>
      <c r="C2508" s="1">
        <v>44630</v>
      </c>
      <c r="D2508" s="4">
        <v>40000</v>
      </c>
    </row>
    <row r="2509" spans="1:4" x14ac:dyDescent="0.25">
      <c r="A2509" t="s">
        <v>103</v>
      </c>
      <c r="B2509" t="s">
        <v>67</v>
      </c>
      <c r="C2509" s="1">
        <v>44630</v>
      </c>
      <c r="D2509" s="4">
        <v>26386</v>
      </c>
    </row>
    <row r="2510" spans="1:4" x14ac:dyDescent="0.25">
      <c r="A2510" t="s">
        <v>65</v>
      </c>
      <c r="B2510" t="s">
        <v>156</v>
      </c>
      <c r="C2510" s="1">
        <v>44630</v>
      </c>
      <c r="D2510" s="4">
        <v>10000</v>
      </c>
    </row>
    <row r="2511" spans="1:4" x14ac:dyDescent="0.25">
      <c r="A2511" t="s">
        <v>186</v>
      </c>
      <c r="B2511" t="s">
        <v>156</v>
      </c>
      <c r="C2511" s="1">
        <v>44630</v>
      </c>
      <c r="D2511" s="4">
        <v>15000</v>
      </c>
    </row>
    <row r="2512" spans="1:4" x14ac:dyDescent="0.25">
      <c r="A2512" t="s">
        <v>183</v>
      </c>
      <c r="B2512" t="s">
        <v>67</v>
      </c>
      <c r="C2512" s="1">
        <v>44631</v>
      </c>
      <c r="D2512" s="4">
        <v>3000</v>
      </c>
    </row>
    <row r="2513" spans="1:4" x14ac:dyDescent="0.25">
      <c r="A2513" t="s">
        <v>200</v>
      </c>
      <c r="B2513" t="s">
        <v>67</v>
      </c>
      <c r="C2513" s="1">
        <v>44631</v>
      </c>
      <c r="D2513" s="4">
        <v>233725.62</v>
      </c>
    </row>
    <row r="2514" spans="1:4" x14ac:dyDescent="0.25">
      <c r="A2514" t="s">
        <v>87</v>
      </c>
      <c r="B2514" t="s">
        <v>180</v>
      </c>
      <c r="C2514" s="1">
        <v>44631</v>
      </c>
      <c r="D2514" s="4">
        <v>29225</v>
      </c>
    </row>
    <row r="2515" spans="1:4" x14ac:dyDescent="0.25">
      <c r="A2515" t="s">
        <v>201</v>
      </c>
      <c r="B2515" t="s">
        <v>67</v>
      </c>
      <c r="C2515" s="1">
        <v>44631</v>
      </c>
      <c r="D2515" s="4">
        <v>20000</v>
      </c>
    </row>
    <row r="2516" spans="1:4" x14ac:dyDescent="0.25">
      <c r="A2516" t="s">
        <v>168</v>
      </c>
      <c r="B2516" t="s">
        <v>156</v>
      </c>
      <c r="C2516" s="1">
        <v>44631</v>
      </c>
      <c r="D2516" s="4">
        <v>1000</v>
      </c>
    </row>
    <row r="2517" spans="1:4" x14ac:dyDescent="0.25">
      <c r="A2517" t="s">
        <v>143</v>
      </c>
      <c r="B2517" t="s">
        <v>67</v>
      </c>
      <c r="C2517" s="1">
        <v>44631</v>
      </c>
      <c r="D2517" s="4">
        <v>4632</v>
      </c>
    </row>
    <row r="2518" spans="1:4" x14ac:dyDescent="0.25">
      <c r="A2518" t="s">
        <v>90</v>
      </c>
      <c r="B2518" t="s">
        <v>67</v>
      </c>
      <c r="C2518" s="1">
        <v>44631</v>
      </c>
      <c r="D2518" s="4">
        <v>700</v>
      </c>
    </row>
    <row r="2519" spans="1:4" x14ac:dyDescent="0.25">
      <c r="A2519" t="s">
        <v>98</v>
      </c>
      <c r="B2519" t="s">
        <v>156</v>
      </c>
      <c r="C2519" s="1">
        <v>44632</v>
      </c>
      <c r="D2519" s="4">
        <v>47494</v>
      </c>
    </row>
    <row r="2520" spans="1:4" x14ac:dyDescent="0.25">
      <c r="A2520" t="s">
        <v>132</v>
      </c>
      <c r="B2520" t="s">
        <v>156</v>
      </c>
      <c r="C2520" s="1">
        <v>44632</v>
      </c>
      <c r="D2520" s="4">
        <v>7000</v>
      </c>
    </row>
    <row r="2521" spans="1:4" x14ac:dyDescent="0.25">
      <c r="A2521" t="s">
        <v>169</v>
      </c>
      <c r="B2521" t="s">
        <v>67</v>
      </c>
      <c r="C2521" s="1">
        <v>44632</v>
      </c>
      <c r="D2521" s="4">
        <v>10161.6</v>
      </c>
    </row>
    <row r="2522" spans="1:4" x14ac:dyDescent="0.25">
      <c r="A2522" t="s">
        <v>195</v>
      </c>
      <c r="B2522" t="s">
        <v>156</v>
      </c>
      <c r="C2522" s="1">
        <v>44632</v>
      </c>
      <c r="D2522" s="4">
        <v>10000</v>
      </c>
    </row>
    <row r="2523" spans="1:4" x14ac:dyDescent="0.25">
      <c r="A2523" t="s">
        <v>92</v>
      </c>
      <c r="B2523" t="s">
        <v>67</v>
      </c>
      <c r="C2523" s="1">
        <v>44635</v>
      </c>
      <c r="D2523" s="4">
        <v>13395.28</v>
      </c>
    </row>
    <row r="2524" spans="1:4" x14ac:dyDescent="0.25">
      <c r="A2524" t="s">
        <v>150</v>
      </c>
      <c r="B2524" t="s">
        <v>67</v>
      </c>
      <c r="C2524" s="1">
        <v>44635</v>
      </c>
      <c r="D2524" s="4">
        <v>14872</v>
      </c>
    </row>
    <row r="2525" spans="1:4" x14ac:dyDescent="0.25">
      <c r="A2525" t="s">
        <v>168</v>
      </c>
      <c r="B2525" t="s">
        <v>156</v>
      </c>
      <c r="C2525" s="1">
        <v>44635</v>
      </c>
      <c r="D2525" s="4">
        <v>20000</v>
      </c>
    </row>
    <row r="2526" spans="1:4" x14ac:dyDescent="0.25">
      <c r="A2526" t="s">
        <v>103</v>
      </c>
      <c r="B2526" t="s">
        <v>67</v>
      </c>
      <c r="C2526" s="1">
        <v>44635</v>
      </c>
      <c r="D2526" s="4">
        <v>3250</v>
      </c>
    </row>
    <row r="2527" spans="1:4" x14ac:dyDescent="0.25">
      <c r="A2527" t="s">
        <v>89</v>
      </c>
      <c r="B2527" t="s">
        <v>67</v>
      </c>
      <c r="C2527" s="1">
        <v>44635</v>
      </c>
      <c r="D2527" s="4">
        <v>43450</v>
      </c>
    </row>
    <row r="2528" spans="1:4" x14ac:dyDescent="0.25">
      <c r="A2528" t="s">
        <v>186</v>
      </c>
      <c r="B2528" t="s">
        <v>156</v>
      </c>
      <c r="C2528" s="1">
        <v>44635</v>
      </c>
      <c r="D2528" s="4">
        <v>30000</v>
      </c>
    </row>
    <row r="2529" spans="1:4" x14ac:dyDescent="0.25">
      <c r="A2529" t="s">
        <v>153</v>
      </c>
      <c r="B2529" t="s">
        <v>156</v>
      </c>
      <c r="C2529" s="1">
        <v>44635</v>
      </c>
      <c r="D2529" s="4">
        <v>14250</v>
      </c>
    </row>
    <row r="2530" spans="1:4" x14ac:dyDescent="0.25">
      <c r="A2530" t="s">
        <v>202</v>
      </c>
      <c r="B2530" t="s">
        <v>180</v>
      </c>
      <c r="C2530" s="1">
        <v>44635</v>
      </c>
      <c r="D2530" s="4">
        <v>559275</v>
      </c>
    </row>
    <row r="2531" spans="1:4" x14ac:dyDescent="0.25">
      <c r="A2531" t="s">
        <v>154</v>
      </c>
      <c r="B2531" t="s">
        <v>156</v>
      </c>
      <c r="C2531" s="1">
        <v>44636</v>
      </c>
      <c r="D2531" s="4">
        <v>315283</v>
      </c>
    </row>
    <row r="2532" spans="1:4" x14ac:dyDescent="0.25">
      <c r="A2532" t="s">
        <v>174</v>
      </c>
      <c r="B2532" t="s">
        <v>67</v>
      </c>
      <c r="C2532" s="1">
        <v>44636</v>
      </c>
      <c r="D2532" s="4">
        <v>703500</v>
      </c>
    </row>
    <row r="2533" spans="1:4" x14ac:dyDescent="0.25">
      <c r="A2533" t="s">
        <v>76</v>
      </c>
      <c r="B2533" t="s">
        <v>156</v>
      </c>
      <c r="C2533" s="1">
        <v>44636</v>
      </c>
      <c r="D2533" s="4">
        <v>10900</v>
      </c>
    </row>
    <row r="2534" spans="1:4" x14ac:dyDescent="0.25">
      <c r="A2534" t="s">
        <v>103</v>
      </c>
      <c r="B2534" t="s">
        <v>67</v>
      </c>
      <c r="C2534" s="1">
        <v>44636</v>
      </c>
      <c r="D2534" s="4">
        <v>76720</v>
      </c>
    </row>
    <row r="2535" spans="1:4" x14ac:dyDescent="0.25">
      <c r="A2535" t="s">
        <v>65</v>
      </c>
      <c r="B2535" t="s">
        <v>156</v>
      </c>
      <c r="C2535" s="1">
        <v>44636</v>
      </c>
      <c r="D2535" s="4">
        <v>10000</v>
      </c>
    </row>
    <row r="2536" spans="1:4" x14ac:dyDescent="0.25">
      <c r="A2536" t="s">
        <v>143</v>
      </c>
      <c r="B2536" t="s">
        <v>67</v>
      </c>
      <c r="C2536" s="1">
        <v>44636</v>
      </c>
      <c r="D2536" s="4">
        <v>2200</v>
      </c>
    </row>
    <row r="2537" spans="1:4" x14ac:dyDescent="0.25">
      <c r="A2537" t="s">
        <v>153</v>
      </c>
      <c r="B2537" t="s">
        <v>156</v>
      </c>
      <c r="C2537" s="1">
        <v>44636</v>
      </c>
      <c r="D2537" s="4">
        <v>10000</v>
      </c>
    </row>
    <row r="2538" spans="1:4" x14ac:dyDescent="0.25">
      <c r="A2538" t="s">
        <v>61</v>
      </c>
      <c r="B2538" t="s">
        <v>156</v>
      </c>
      <c r="C2538" s="1">
        <v>44638</v>
      </c>
      <c r="D2538" s="4">
        <v>8000</v>
      </c>
    </row>
    <row r="2539" spans="1:4" x14ac:dyDescent="0.25">
      <c r="A2539" t="s">
        <v>200</v>
      </c>
      <c r="B2539" t="s">
        <v>67</v>
      </c>
      <c r="C2539" s="1">
        <v>44638</v>
      </c>
      <c r="D2539" s="4">
        <v>235000</v>
      </c>
    </row>
    <row r="2540" spans="1:4" x14ac:dyDescent="0.25">
      <c r="A2540" t="s">
        <v>103</v>
      </c>
      <c r="B2540" t="s">
        <v>67</v>
      </c>
      <c r="C2540" s="1">
        <v>44638</v>
      </c>
      <c r="D2540" s="4">
        <v>293100</v>
      </c>
    </row>
    <row r="2541" spans="1:4" x14ac:dyDescent="0.25">
      <c r="A2541" t="s">
        <v>143</v>
      </c>
      <c r="B2541" t="s">
        <v>67</v>
      </c>
      <c r="C2541" s="1">
        <v>44638</v>
      </c>
      <c r="D2541" s="4">
        <v>1720</v>
      </c>
    </row>
    <row r="2542" spans="1:4" x14ac:dyDescent="0.25">
      <c r="A2542" t="s">
        <v>99</v>
      </c>
      <c r="B2542" t="s">
        <v>156</v>
      </c>
      <c r="C2542" s="1">
        <v>44638</v>
      </c>
      <c r="D2542" s="4">
        <v>10000</v>
      </c>
    </row>
    <row r="2543" spans="1:4" x14ac:dyDescent="0.25">
      <c r="A2543" t="s">
        <v>137</v>
      </c>
      <c r="B2543" t="s">
        <v>180</v>
      </c>
      <c r="C2543" s="1">
        <v>44638</v>
      </c>
      <c r="D2543" s="4">
        <v>22920</v>
      </c>
    </row>
    <row r="2544" spans="1:4" x14ac:dyDescent="0.25">
      <c r="A2544" t="s">
        <v>98</v>
      </c>
      <c r="B2544" t="s">
        <v>156</v>
      </c>
      <c r="C2544" s="1">
        <v>44639</v>
      </c>
      <c r="D2544" s="4">
        <v>78630</v>
      </c>
    </row>
    <row r="2545" spans="1:4" x14ac:dyDescent="0.25">
      <c r="A2545" t="s">
        <v>169</v>
      </c>
      <c r="B2545" t="s">
        <v>67</v>
      </c>
      <c r="C2545" s="1">
        <v>44639</v>
      </c>
      <c r="D2545" s="4">
        <v>8829.6</v>
      </c>
    </row>
    <row r="2546" spans="1:4" x14ac:dyDescent="0.25">
      <c r="A2546" t="s">
        <v>96</v>
      </c>
      <c r="B2546" t="s">
        <v>180</v>
      </c>
      <c r="C2546" s="1">
        <v>44639</v>
      </c>
      <c r="D2546" s="4">
        <v>52558</v>
      </c>
    </row>
    <row r="2547" spans="1:4" x14ac:dyDescent="0.25">
      <c r="A2547" t="s">
        <v>192</v>
      </c>
      <c r="B2547" t="s">
        <v>156</v>
      </c>
      <c r="C2547" s="1">
        <v>44639</v>
      </c>
      <c r="D2547" s="4">
        <v>14000</v>
      </c>
    </row>
    <row r="2548" spans="1:4" x14ac:dyDescent="0.25">
      <c r="A2548" t="s">
        <v>69</v>
      </c>
      <c r="B2548" t="s">
        <v>67</v>
      </c>
      <c r="C2548" s="1">
        <v>44639</v>
      </c>
      <c r="D2548" s="4">
        <v>124350</v>
      </c>
    </row>
    <row r="2549" spans="1:4" x14ac:dyDescent="0.25">
      <c r="A2549" t="s">
        <v>149</v>
      </c>
      <c r="B2549" t="s">
        <v>67</v>
      </c>
      <c r="C2549" s="1">
        <v>44639</v>
      </c>
      <c r="D2549" s="4">
        <v>459770</v>
      </c>
    </row>
    <row r="2550" spans="1:4" x14ac:dyDescent="0.25">
      <c r="A2550" t="s">
        <v>154</v>
      </c>
      <c r="B2550" t="s">
        <v>156</v>
      </c>
      <c r="C2550" s="1">
        <v>44642</v>
      </c>
      <c r="D2550" s="4">
        <v>3300</v>
      </c>
    </row>
    <row r="2551" spans="1:4" x14ac:dyDescent="0.25">
      <c r="A2551" t="s">
        <v>132</v>
      </c>
      <c r="B2551" t="s">
        <v>156</v>
      </c>
      <c r="C2551" s="1">
        <v>44642</v>
      </c>
      <c r="D2551" s="4">
        <v>5000</v>
      </c>
    </row>
    <row r="2552" spans="1:4" x14ac:dyDescent="0.25">
      <c r="A2552" t="s">
        <v>152</v>
      </c>
      <c r="B2552" t="s">
        <v>180</v>
      </c>
      <c r="C2552" s="1">
        <v>44642</v>
      </c>
      <c r="D2552" s="4">
        <v>110422.68</v>
      </c>
    </row>
    <row r="2553" spans="1:4" x14ac:dyDescent="0.25">
      <c r="A2553" t="s">
        <v>154</v>
      </c>
      <c r="B2553" t="s">
        <v>156</v>
      </c>
      <c r="C2553" s="1">
        <v>44643</v>
      </c>
      <c r="D2553" s="4">
        <v>8927</v>
      </c>
    </row>
    <row r="2554" spans="1:4" x14ac:dyDescent="0.25">
      <c r="A2554" t="s">
        <v>168</v>
      </c>
      <c r="B2554" t="s">
        <v>156</v>
      </c>
      <c r="C2554" s="1">
        <v>44643</v>
      </c>
      <c r="D2554" s="4">
        <v>3000</v>
      </c>
    </row>
    <row r="2555" spans="1:4" x14ac:dyDescent="0.25">
      <c r="A2555" t="s">
        <v>89</v>
      </c>
      <c r="B2555" t="s">
        <v>67</v>
      </c>
      <c r="C2555" s="1">
        <v>44643</v>
      </c>
      <c r="D2555" s="4">
        <v>60795</v>
      </c>
    </row>
    <row r="2556" spans="1:4" x14ac:dyDescent="0.25">
      <c r="A2556" t="s">
        <v>80</v>
      </c>
      <c r="B2556" t="s">
        <v>156</v>
      </c>
      <c r="C2556" s="1">
        <v>44643</v>
      </c>
      <c r="D2556" s="4">
        <v>700</v>
      </c>
    </row>
    <row r="2557" spans="1:4" x14ac:dyDescent="0.25">
      <c r="A2557" t="s">
        <v>90</v>
      </c>
      <c r="B2557" t="s">
        <v>67</v>
      </c>
      <c r="C2557" s="1">
        <v>44643</v>
      </c>
      <c r="D2557" s="4">
        <v>7000</v>
      </c>
    </row>
    <row r="2558" spans="1:4" x14ac:dyDescent="0.25">
      <c r="A2558" t="s">
        <v>203</v>
      </c>
      <c r="B2558" t="s">
        <v>180</v>
      </c>
      <c r="C2558" s="1">
        <v>44644</v>
      </c>
      <c r="D2558" s="4">
        <v>9150</v>
      </c>
    </row>
    <row r="2559" spans="1:4" x14ac:dyDescent="0.25">
      <c r="A2559" t="s">
        <v>168</v>
      </c>
      <c r="B2559" t="s">
        <v>156</v>
      </c>
      <c r="C2559" s="1">
        <v>44644</v>
      </c>
      <c r="D2559" s="4">
        <v>2400</v>
      </c>
    </row>
    <row r="2560" spans="1:4" x14ac:dyDescent="0.25">
      <c r="A2560" t="s">
        <v>69</v>
      </c>
      <c r="B2560" t="s">
        <v>67</v>
      </c>
      <c r="C2560" s="1">
        <v>44644</v>
      </c>
      <c r="D2560" s="4">
        <v>4519.96</v>
      </c>
    </row>
    <row r="2561" spans="1:4" x14ac:dyDescent="0.25">
      <c r="A2561" t="s">
        <v>143</v>
      </c>
      <c r="B2561" t="s">
        <v>67</v>
      </c>
      <c r="C2561" s="1">
        <v>44650</v>
      </c>
      <c r="D2561" s="4">
        <v>9861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A60A6-1CE2-4AF1-965C-8A1549065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</vt:lpstr>
      <vt:lpstr>Achv</vt:lpstr>
      <vt:lpstr>TopAcc</vt:lpstr>
      <vt:lpstr>OrdersByAcc</vt:lpstr>
      <vt:lpstr>SalesByAcc</vt:lpstr>
      <vt:lpstr>KAMPerf</vt:lpstr>
      <vt:lpstr>SalesCalc</vt:lpstr>
      <vt:lpstr>AchvCalc</vt:lpstr>
      <vt:lpstr>TopKAM</vt:lpstr>
      <vt:lpstr>Data</vt:lpstr>
      <vt:lpstr>MonthlyNewOrders</vt:lpstr>
      <vt:lpstr>MonthlyTotalOrders</vt:lpstr>
      <vt:lpstr>NewAccFirstOrder</vt:lpstr>
      <vt:lpstr>NewAccKAM</vt:lpstr>
      <vt:lpstr>Achv!Print_Area</vt:lpstr>
      <vt:lpstr>Sales!Print_Area</vt:lpstr>
      <vt:lpstr>TopAcc!Print_Area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Shahed Faisal</dc:creator>
  <cp:keywords/>
  <dc:description/>
  <cp:lastModifiedBy>Shahed Faisal</cp:lastModifiedBy>
  <cp:revision/>
  <dcterms:created xsi:type="dcterms:W3CDTF">2019-04-01T06:49:11Z</dcterms:created>
  <dcterms:modified xsi:type="dcterms:W3CDTF">2023-01-05T05:38:07Z</dcterms:modified>
  <cp:category/>
  <cp:contentStatus/>
</cp:coreProperties>
</file>