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tables/table4.xml" ContentType="application/vnd.openxmlformats-officedocument.spreadsheetml.table+xml"/>
  <Override PartName="/xl/pivotTables/pivotTable4.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14D6512E-B0D8-4EA4-BFEB-A2C0349F700C}" xr6:coauthVersionLast="47" xr6:coauthVersionMax="47" xr10:uidLastSave="{00000000-0000-0000-0000-000000000000}"/>
  <bookViews>
    <workbookView xWindow="-120" yWindow="-120" windowWidth="20730" windowHeight="11760" firstSheet="4" activeTab="7" xr2:uid="{00000000-000D-0000-FFFF-FFFF00000000}"/>
  </bookViews>
  <sheets>
    <sheet name="Assets Data" sheetId="6" r:id="rId1"/>
    <sheet name="Portfolio Value History" sheetId="7" r:id="rId2"/>
    <sheet name="Portfolio Summary" sheetId="1" r:id="rId3"/>
    <sheet name="Transaction Log" sheetId="2" r:id="rId4"/>
    <sheet name="Price Tracking" sheetId="3" r:id="rId5"/>
    <sheet name="Performance Analysis" sheetId="4" r:id="rId6"/>
    <sheet name="Risk Management" sheetId="5" r:id="rId7"/>
    <sheet name="Dashboard" sheetId="8" r:id="rId8"/>
  </sheets>
  <definedNames>
    <definedName name="Slicer_Asset1">#N/A</definedName>
    <definedName name="Slicer_Asset2">#N/A</definedName>
    <definedName name="Slicer_Date1">#N/A</definedName>
    <definedName name="Slicer_Risk_Level">#N/A</definedName>
  </definedNames>
  <calcPr calcId="191029"/>
  <pivotCaches>
    <pivotCache cacheId="0" r:id="rId9"/>
    <pivotCache cacheId="1" r:id="rId10"/>
    <pivotCache cacheId="2" r:id="rId11"/>
    <pivotCache cacheId="3"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8" l="1"/>
  <c r="E3" i="4"/>
  <c r="E4" i="4"/>
  <c r="G4" i="4" s="1"/>
  <c r="E5" i="4"/>
  <c r="E6" i="4"/>
  <c r="G6" i="4" s="1"/>
  <c r="E2" i="4"/>
  <c r="G2" i="4" s="1"/>
  <c r="F3" i="7"/>
  <c r="F2" i="7"/>
  <c r="G3" i="4"/>
  <c r="G5" i="4"/>
  <c r="F3" i="4"/>
  <c r="F4" i="4"/>
  <c r="F5" i="4"/>
  <c r="F6" i="4"/>
  <c r="F2" i="4"/>
  <c r="H4" i="2"/>
  <c r="H3" i="2"/>
  <c r="H2" i="2"/>
  <c r="F3" i="2"/>
  <c r="F4" i="2"/>
  <c r="F2" i="2"/>
  <c r="B7" i="1"/>
  <c r="F3" i="6"/>
  <c r="F4" i="6"/>
  <c r="F5" i="6"/>
  <c r="F2" i="6"/>
  <c r="E3" i="6"/>
  <c r="E4" i="6"/>
  <c r="E5" i="6"/>
  <c r="E2" i="6"/>
  <c r="F5" i="7" l="1"/>
  <c r="B10" i="1" s="1"/>
  <c r="H3" i="6"/>
  <c r="E6" i="6"/>
  <c r="H4" i="6"/>
  <c r="G3" i="6"/>
  <c r="F6" i="6"/>
  <c r="H5" i="6"/>
  <c r="G2" i="6"/>
  <c r="H2" i="6"/>
  <c r="G5" i="6"/>
  <c r="G4" i="6"/>
  <c r="B16" i="8" l="1"/>
  <c r="H6" i="6"/>
  <c r="B3" i="1"/>
  <c r="B9" i="8"/>
  <c r="B2" i="1"/>
  <c r="B8" i="8"/>
  <c r="G6" i="6"/>
  <c r="B6" i="1" l="1"/>
  <c r="B10" i="8"/>
  <c r="B11" i="8" s="1"/>
  <c r="B15" i="8" s="1"/>
  <c r="B4" i="1"/>
  <c r="B5" i="1" s="1"/>
  <c r="B9" i="1" s="1"/>
  <c r="B12" i="8"/>
</calcChain>
</file>

<file path=xl/sharedStrings.xml><?xml version="1.0" encoding="utf-8"?>
<sst xmlns="http://schemas.openxmlformats.org/spreadsheetml/2006/main" count="136" uniqueCount="60">
  <si>
    <t>Metric</t>
  </si>
  <si>
    <t>Value</t>
  </si>
  <si>
    <t>Date</t>
  </si>
  <si>
    <t>Asset</t>
  </si>
  <si>
    <t>Type</t>
  </si>
  <si>
    <t>Quantity</t>
  </si>
  <si>
    <t>Price</t>
  </si>
  <si>
    <t>Total Cost</t>
  </si>
  <si>
    <t>Fees</t>
  </si>
  <si>
    <t>Net Cost</t>
  </si>
  <si>
    <t>Notes</t>
  </si>
  <si>
    <t>Symbol</t>
  </si>
  <si>
    <t>Current Price</t>
  </si>
  <si>
    <t>Last Updated</t>
  </si>
  <si>
    <t>Total Investment</t>
  </si>
  <si>
    <t>Current Portfolio Value</t>
  </si>
  <si>
    <t>Total Profit/Loss</t>
  </si>
  <si>
    <t>Portfolio Return (%)</t>
  </si>
  <si>
    <t>Annualized Return (%)</t>
  </si>
  <si>
    <t>Volatility (%)</t>
  </si>
  <si>
    <t>Sharpe Ratio</t>
  </si>
  <si>
    <t>Maximum Drawdown (%)</t>
  </si>
  <si>
    <t>Stock A</t>
  </si>
  <si>
    <t>Stock B</t>
  </si>
  <si>
    <t>Crypto X</t>
  </si>
  <si>
    <t>Crypto Y</t>
  </si>
  <si>
    <t>Purchase Price</t>
  </si>
  <si>
    <t>Current Value</t>
  </si>
  <si>
    <t>Profit/Loss</t>
  </si>
  <si>
    <t>Return %</t>
  </si>
  <si>
    <t>Total</t>
  </si>
  <si>
    <t>AAPL</t>
  </si>
  <si>
    <t>Buy</t>
  </si>
  <si>
    <t>Initial buy</t>
  </si>
  <si>
    <t>BTC</t>
  </si>
  <si>
    <t>Buy BTC for trading</t>
  </si>
  <si>
    <t>TSLA</t>
  </si>
  <si>
    <t>Sell</t>
  </si>
  <si>
    <t>Sold TSLA stock</t>
  </si>
  <si>
    <t>AMZN</t>
  </si>
  <si>
    <t>ETH</t>
  </si>
  <si>
    <t>Total Investment Value</t>
  </si>
  <si>
    <t>Total Return (%)</t>
  </si>
  <si>
    <t>Beta</t>
  </si>
  <si>
    <t>Value at Risk (VaR)</t>
  </si>
  <si>
    <t>Risk Level</t>
  </si>
  <si>
    <t>Moderate</t>
  </si>
  <si>
    <t>High</t>
  </si>
  <si>
    <t>Low</t>
  </si>
  <si>
    <t>Risk-Free Rate</t>
  </si>
  <si>
    <t>Total Portfolio Value</t>
  </si>
  <si>
    <t>Peak Value</t>
  </si>
  <si>
    <t>Trough Value</t>
  </si>
  <si>
    <t>Maximum Drawdown</t>
  </si>
  <si>
    <t>Grand Total</t>
  </si>
  <si>
    <t>Sum of Current Value</t>
  </si>
  <si>
    <t>Sum of Total Portfolio Value</t>
  </si>
  <si>
    <t>Sum of Profit/Loss</t>
  </si>
  <si>
    <t>Count of Risk Level</t>
  </si>
  <si>
    <t>Sum of Value at Risk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</si>
</sst>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
    <numFmt numFmtId="165" formatCode="_(* #,##0_);_(* \(#,##0\);_(* &quot;-&quot;??_);_(@_)"/>
  </numFmts>
  <fonts count="12"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sz val="16"/>
      <color theme="1"/>
      <name val="Calibri"/>
      <family val="2"/>
      <scheme val="minor"/>
    </font>
    <font>
      <b/>
      <sz val="16"/>
      <color theme="0"/>
      <name val="Calibri"/>
      <family val="2"/>
      <scheme val="minor"/>
    </font>
    <font>
      <b/>
      <sz val="18"/>
      <color theme="0"/>
      <name val="Calibri"/>
      <family val="2"/>
      <scheme val="minor"/>
    </font>
    <font>
      <sz val="20"/>
      <color theme="1"/>
      <name val="Calibri"/>
      <family val="2"/>
      <scheme val="minor"/>
    </font>
    <font>
      <b/>
      <sz val="16"/>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3" tint="0.79998168889431442"/>
        <bgColor indexed="64"/>
      </patternFill>
    </fill>
    <fill>
      <patternFill patternType="solid">
        <fgColor theme="3"/>
        <bgColor indexed="64"/>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diagonal/>
    </border>
    <border>
      <left/>
      <right style="medium">
        <color indexed="64"/>
      </right>
      <top/>
      <bottom style="medium">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right/>
      <top style="thin">
        <color auto="1"/>
      </top>
      <bottom style="medium">
        <color indexed="64"/>
      </bottom>
      <diagonal/>
    </border>
    <border>
      <left/>
      <right style="medium">
        <color indexed="64"/>
      </right>
      <top/>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cellStyleXfs>
  <cellXfs count="74">
    <xf numFmtId="0" fontId="0" fillId="0" borderId="0" xfId="0"/>
    <xf numFmtId="9" fontId="0" fillId="0" borderId="1" xfId="1" applyFont="1" applyBorder="1"/>
    <xf numFmtId="9" fontId="0" fillId="0" borderId="4" xfId="1" applyFont="1" applyBorder="1"/>
    <xf numFmtId="164" fontId="0" fillId="0" borderId="1" xfId="3" quotePrefix="1" applyNumberFormat="1" applyFont="1" applyBorder="1"/>
    <xf numFmtId="164" fontId="0" fillId="0" borderId="1" xfId="3" applyNumberFormat="1" applyFont="1" applyBorder="1"/>
    <xf numFmtId="10" fontId="0" fillId="0" borderId="1" xfId="1" applyNumberFormat="1" applyFont="1" applyBorder="1"/>
    <xf numFmtId="2" fontId="0" fillId="0" borderId="1" xfId="0" applyNumberFormat="1" applyBorder="1"/>
    <xf numFmtId="165" fontId="0" fillId="0" borderId="6" xfId="2" applyNumberFormat="1" applyFont="1" applyBorder="1"/>
    <xf numFmtId="10" fontId="0" fillId="0" borderId="4" xfId="1" applyNumberFormat="1" applyFont="1" applyBorder="1"/>
    <xf numFmtId="0" fontId="3" fillId="0" borderId="3" xfId="0" applyFont="1" applyBorder="1"/>
    <xf numFmtId="0" fontId="1" fillId="0" borderId="20" xfId="0" applyFont="1" applyBorder="1"/>
    <xf numFmtId="0" fontId="1" fillId="0" borderId="21" xfId="0" applyFont="1" applyBorder="1"/>
    <xf numFmtId="0" fontId="1" fillId="0" borderId="22" xfId="0" applyFont="1" applyBorder="1"/>
    <xf numFmtId="0" fontId="1" fillId="0" borderId="13" xfId="0" applyFont="1" applyBorder="1" applyAlignment="1">
      <alignment horizontal="center" vertical="top"/>
    </xf>
    <xf numFmtId="0" fontId="1" fillId="0" borderId="23" xfId="0" applyFont="1" applyBorder="1" applyAlignment="1">
      <alignment horizontal="center" vertical="top"/>
    </xf>
    <xf numFmtId="0" fontId="0" fillId="2" borderId="0" xfId="0" applyFill="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3" fillId="0" borderId="10" xfId="0" applyFont="1" applyBorder="1"/>
    <xf numFmtId="0" fontId="3" fillId="0" borderId="11" xfId="0" applyFont="1" applyBorder="1"/>
    <xf numFmtId="0" fontId="3" fillId="0" borderId="12" xfId="0" applyFont="1" applyBorder="1"/>
    <xf numFmtId="1" fontId="0" fillId="0" borderId="7" xfId="2" applyNumberFormat="1" applyFont="1" applyBorder="1"/>
    <xf numFmtId="1" fontId="0" fillId="0" borderId="2" xfId="2" applyNumberFormat="1" applyFont="1" applyBorder="1"/>
    <xf numFmtId="1" fontId="0" fillId="0" borderId="8" xfId="2" applyNumberFormat="1" applyFont="1" applyBorder="1"/>
    <xf numFmtId="164" fontId="0" fillId="0" borderId="4" xfId="3" applyNumberFormat="1" applyFont="1" applyBorder="1" applyAlignment="1">
      <alignment horizontal="center"/>
    </xf>
    <xf numFmtId="164" fontId="0" fillId="0" borderId="1" xfId="3" applyNumberFormat="1" applyFont="1" applyBorder="1" applyAlignment="1">
      <alignment horizontal="center"/>
    </xf>
    <xf numFmtId="164" fontId="0" fillId="0" borderId="9" xfId="3" applyNumberFormat="1" applyFont="1" applyBorder="1" applyAlignment="1">
      <alignment horizontal="center"/>
    </xf>
    <xf numFmtId="164" fontId="0" fillId="0" borderId="5" xfId="3" applyNumberFormat="1" applyFont="1" applyBorder="1" applyAlignment="1">
      <alignment horizontal="center"/>
    </xf>
    <xf numFmtId="0" fontId="6" fillId="0" borderId="18" xfId="0" applyFont="1" applyBorder="1"/>
    <xf numFmtId="14" fontId="3" fillId="0" borderId="2" xfId="0" applyNumberFormat="1" applyFont="1" applyBorder="1"/>
    <xf numFmtId="14" fontId="3" fillId="0" borderId="8" xfId="0" applyNumberFormat="1" applyFont="1" applyBorder="1"/>
    <xf numFmtId="0" fontId="9" fillId="3" borderId="7" xfId="0" applyFont="1" applyFill="1" applyBorder="1"/>
    <xf numFmtId="0" fontId="9" fillId="3" borderId="18" xfId="0" applyFont="1" applyFill="1" applyBorder="1"/>
    <xf numFmtId="0" fontId="7" fillId="3" borderId="1" xfId="0" applyFont="1" applyFill="1" applyBorder="1"/>
    <xf numFmtId="0" fontId="8" fillId="3" borderId="1" xfId="0" applyFont="1" applyFill="1" applyBorder="1"/>
    <xf numFmtId="164" fontId="0" fillId="0" borderId="0" xfId="0" applyNumberFormat="1" applyAlignment="1">
      <alignment horizontal="center"/>
    </xf>
    <xf numFmtId="164" fontId="3" fillId="4" borderId="1" xfId="0" applyNumberFormat="1" applyFont="1" applyFill="1" applyBorder="1" applyAlignment="1">
      <alignment horizontal="center"/>
    </xf>
    <xf numFmtId="10" fontId="3" fillId="4" borderId="1" xfId="1" applyNumberFormat="1" applyFont="1" applyFill="1" applyBorder="1" applyAlignment="1">
      <alignment horizontal="center"/>
    </xf>
    <xf numFmtId="0" fontId="11" fillId="3" borderId="13" xfId="0" applyFont="1" applyFill="1" applyBorder="1" applyAlignment="1">
      <alignment horizontal="center" vertical="top"/>
    </xf>
    <xf numFmtId="0" fontId="11" fillId="3" borderId="23" xfId="0" applyFont="1" applyFill="1" applyBorder="1" applyAlignment="1">
      <alignment horizontal="center" vertical="top"/>
    </xf>
    <xf numFmtId="0" fontId="3" fillId="0" borderId="20" xfId="0" applyFont="1" applyBorder="1"/>
    <xf numFmtId="0" fontId="3" fillId="0" borderId="21" xfId="0" applyFont="1" applyBorder="1"/>
    <xf numFmtId="0" fontId="3" fillId="0" borderId="22" xfId="0" applyFont="1" applyBorder="1"/>
    <xf numFmtId="0" fontId="7" fillId="3" borderId="1" xfId="0" applyFont="1" applyFill="1" applyBorder="1" applyAlignment="1">
      <alignment horizontal="center" vertical="top"/>
    </xf>
    <xf numFmtId="14" fontId="5" fillId="0" borderId="1" xfId="0" applyNumberFormat="1" applyFont="1" applyBorder="1"/>
    <xf numFmtId="0" fontId="5" fillId="0" borderId="1" xfId="0" applyFont="1" applyBorder="1"/>
    <xf numFmtId="164" fontId="5" fillId="0" borderId="1" xfId="0" applyNumberFormat="1" applyFont="1" applyBorder="1"/>
    <xf numFmtId="0" fontId="8" fillId="3" borderId="1" xfId="0" applyFont="1" applyFill="1" applyBorder="1" applyAlignment="1">
      <alignment horizontal="center" vertical="top"/>
    </xf>
    <xf numFmtId="0" fontId="3" fillId="0" borderId="1" xfId="0" applyFont="1" applyBorder="1"/>
    <xf numFmtId="14" fontId="3" fillId="0" borderId="1" xfId="0" applyNumberFormat="1" applyFont="1" applyBorder="1"/>
    <xf numFmtId="164" fontId="3" fillId="0" borderId="1" xfId="0" applyNumberFormat="1" applyFont="1" applyBorder="1"/>
    <xf numFmtId="0" fontId="10" fillId="0" borderId="7" xfId="0" applyFont="1" applyBorder="1" applyAlignment="1">
      <alignment horizontal="center" vertical="top"/>
    </xf>
    <xf numFmtId="0" fontId="10" fillId="0" borderId="4" xfId="0" applyFont="1" applyBorder="1" applyAlignment="1">
      <alignment horizontal="center" vertical="top"/>
    </xf>
    <xf numFmtId="0" fontId="6" fillId="0" borderId="4" xfId="0" applyFont="1" applyBorder="1"/>
    <xf numFmtId="0" fontId="3" fillId="0" borderId="2" xfId="0" applyFont="1" applyBorder="1"/>
    <xf numFmtId="164" fontId="3" fillId="0" borderId="1" xfId="3" applyNumberFormat="1" applyFont="1" applyBorder="1"/>
    <xf numFmtId="10" fontId="3" fillId="0" borderId="17" xfId="1" applyNumberFormat="1" applyFont="1" applyBorder="1"/>
    <xf numFmtId="0" fontId="3" fillId="0" borderId="8" xfId="0" applyFont="1" applyBorder="1"/>
    <xf numFmtId="0" fontId="3" fillId="0" borderId="9" xfId="0" applyFont="1" applyBorder="1"/>
    <xf numFmtId="164" fontId="3" fillId="0" borderId="9" xfId="3" applyNumberFormat="1" applyFont="1" applyBorder="1"/>
    <xf numFmtId="10" fontId="3" fillId="0" borderId="19" xfId="1" applyNumberFormat="1" applyFont="1" applyBorder="1"/>
    <xf numFmtId="164" fontId="3" fillId="0" borderId="9" xfId="0" applyNumberFormat="1" applyFont="1" applyBorder="1"/>
    <xf numFmtId="9" fontId="3" fillId="0" borderId="1" xfId="0" applyNumberFormat="1" applyFont="1" applyBorder="1"/>
    <xf numFmtId="164" fontId="0" fillId="0" borderId="17" xfId="3" applyNumberFormat="1" applyFont="1" applyBorder="1" applyAlignment="1">
      <alignment horizontal="center"/>
    </xf>
    <xf numFmtId="164" fontId="0" fillId="0" borderId="19" xfId="3" applyNumberFormat="1" applyFont="1" applyBorder="1" applyAlignment="1">
      <alignment horizontal="center"/>
    </xf>
    <xf numFmtId="0" fontId="0" fillId="5" borderId="0" xfId="0" applyFill="1"/>
    <xf numFmtId="0" fontId="0" fillId="0" borderId="1" xfId="0" pivotButton="1" applyBorder="1"/>
    <xf numFmtId="0" fontId="0" fillId="0" borderId="1" xfId="0" applyBorder="1"/>
    <xf numFmtId="0" fontId="0" fillId="0" borderId="1" xfId="0" applyBorder="1" applyAlignment="1">
      <alignment horizontal="left"/>
    </xf>
    <xf numFmtId="9" fontId="0" fillId="0" borderId="1" xfId="0" applyNumberFormat="1" applyBorder="1"/>
    <xf numFmtId="164" fontId="0" fillId="0" borderId="1" xfId="0" applyNumberFormat="1" applyBorder="1"/>
    <xf numFmtId="14" fontId="0" fillId="0" borderId="1" xfId="0" applyNumberFormat="1" applyBorder="1" applyAlignment="1">
      <alignment horizontal="left"/>
    </xf>
  </cellXfs>
  <cellStyles count="4">
    <cellStyle name="Comma" xfId="2" builtinId="3"/>
    <cellStyle name="Currency" xfId="3" builtinId="4"/>
    <cellStyle name="Normal" xfId="0" builtinId="0"/>
    <cellStyle name="Percent" xfId="1" builtinId="5"/>
  </cellStyles>
  <dxfs count="59">
    <dxf>
      <font>
        <b/>
        <i val="0"/>
        <strike val="0"/>
        <condense val="0"/>
        <extend val="0"/>
        <outline val="0"/>
        <shadow val="0"/>
        <u val="none"/>
        <vertAlign val="baseline"/>
        <sz val="11"/>
        <color theme="1"/>
        <name val="Calibri"/>
        <family val="2"/>
        <scheme val="minor"/>
      </font>
      <border diagonalUp="0" diagonalDown="0">
        <left/>
        <right/>
        <top style="thin">
          <color auto="1"/>
        </top>
        <bottom style="thin">
          <color auto="1"/>
        </bottom>
        <vertical/>
        <horizontal/>
      </border>
    </dxf>
    <dxf>
      <border outline="0">
        <left style="medium">
          <color indexed="64"/>
        </lef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minor"/>
      </font>
      <numFmt numFmtId="14" formatCode="0.00%"/>
      <border diagonalUp="0" diagonalDown="0" outline="0">
        <left style="thin">
          <color auto="1"/>
        </left>
        <right/>
        <top style="thin">
          <color auto="1"/>
        </top>
        <bottom style="thin">
          <color auto="1"/>
        </bottom>
      </border>
    </dxf>
    <dxf>
      <font>
        <b/>
        <strike val="0"/>
        <outline val="0"/>
        <shadow val="0"/>
        <u val="none"/>
        <vertAlign val="baseline"/>
        <sz val="12"/>
        <color theme="1"/>
        <name val="Calibri"/>
        <family val="2"/>
        <scheme val="minor"/>
      </font>
      <numFmt numFmtId="164" formatCode="&quot;$&quot;#,##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Calibri"/>
        <family val="2"/>
        <scheme val="minor"/>
      </font>
      <numFmt numFmtId="164" formatCode="&quot;$&quot;#,##0"/>
      <border diagonalUp="0" diagonalDown="0" outline="0">
        <left style="thin">
          <color auto="1"/>
        </left>
        <right style="thin">
          <color auto="1"/>
        </right>
        <top style="thin">
          <color auto="1"/>
        </top>
        <bottom style="thin">
          <color auto="1"/>
        </bottom>
      </border>
    </dxf>
    <dxf>
      <font>
        <b/>
        <strike val="0"/>
        <outline val="0"/>
        <shadow val="0"/>
        <u val="none"/>
        <vertAlign val="baseline"/>
        <sz val="12"/>
        <color theme="1"/>
        <name val="Calibri"/>
        <family val="2"/>
        <scheme val="minor"/>
      </font>
      <numFmt numFmtId="164" formatCode="&quot;$&quot;#,##0"/>
      <border diagonalUp="0" diagonalDown="0" outline="0">
        <left style="thin">
          <color auto="1"/>
        </left>
        <right style="thin">
          <color auto="1"/>
        </right>
        <top style="thin">
          <color auto="1"/>
        </top>
        <bottom style="thin">
          <color auto="1"/>
        </bottom>
      </border>
    </dxf>
    <dxf>
      <font>
        <b/>
        <strike val="0"/>
        <outline val="0"/>
        <shadow val="0"/>
        <u val="none"/>
        <vertAlign val="baseline"/>
        <sz val="12"/>
        <color theme="1"/>
        <name val="Calibri"/>
        <family val="2"/>
        <scheme val="minor"/>
      </font>
      <numFmt numFmtId="164" formatCode="&quot;$&quot;#,##0"/>
      <border diagonalUp="0" diagonalDown="0" outline="0">
        <left style="thin">
          <color auto="1"/>
        </left>
        <right style="thin">
          <color auto="1"/>
        </right>
        <top style="thin">
          <color auto="1"/>
        </top>
        <bottom style="thin">
          <color auto="1"/>
        </bottom>
      </border>
    </dxf>
    <dxf>
      <font>
        <b/>
        <strike val="0"/>
        <outline val="0"/>
        <shadow val="0"/>
        <u val="none"/>
        <vertAlign val="baseline"/>
        <sz val="12"/>
        <color theme="1"/>
        <name val="Calibri"/>
        <family val="2"/>
        <scheme val="minor"/>
      </font>
      <border diagonalUp="0" diagonalDown="0" outline="0">
        <left style="thin">
          <color auto="1"/>
        </left>
        <right style="thin">
          <color auto="1"/>
        </right>
        <top style="thin">
          <color auto="1"/>
        </top>
        <bottom style="thin">
          <color auto="1"/>
        </bottom>
      </border>
    </dxf>
    <dxf>
      <font>
        <b/>
        <strike val="0"/>
        <outline val="0"/>
        <shadow val="0"/>
        <u val="none"/>
        <vertAlign val="baseline"/>
        <sz val="12"/>
        <color theme="1"/>
        <name val="Calibri"/>
        <family val="2"/>
        <scheme val="minor"/>
      </font>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font>
        <b/>
        <strike val="0"/>
        <outline val="0"/>
        <shadow val="0"/>
        <u val="none"/>
        <vertAlign val="baseline"/>
        <sz val="12"/>
        <color theme="1"/>
        <name val="Calibri"/>
        <family val="2"/>
        <scheme val="minor"/>
      </font>
    </dxf>
    <dxf>
      <border outline="0">
        <bottom style="thin">
          <color auto="1"/>
        </bottom>
      </border>
    </dxf>
    <dxf>
      <font>
        <strike val="0"/>
        <outline val="0"/>
        <shadow val="0"/>
        <u val="none"/>
        <vertAlign val="baseline"/>
        <sz val="16"/>
        <color theme="1"/>
        <name val="Calibri"/>
        <family val="2"/>
        <scheme val="minor"/>
      </font>
      <border diagonalUp="0" diagonalDown="0" outline="0">
        <left style="thin">
          <color auto="1"/>
        </left>
        <right style="thin">
          <color auto="1"/>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minor"/>
      </font>
      <border diagonalUp="0" diagonalDown="0" outline="0">
        <left/>
        <right/>
        <top style="thin">
          <color auto="1"/>
        </top>
        <bottom style="thin">
          <color auto="1"/>
        </bottom>
      </border>
    </dxf>
    <dxf>
      <border outline="0">
        <left style="medium">
          <color indexed="64"/>
        </left>
        <top style="medium">
          <color indexed="64"/>
        </top>
      </border>
    </dxf>
    <dxf>
      <font>
        <strike val="0"/>
        <outline val="0"/>
        <shadow val="0"/>
        <u val="none"/>
        <vertAlign val="baseline"/>
        <sz val="18"/>
        <color theme="1"/>
        <name val="Calibri"/>
        <family val="2"/>
        <scheme val="minor"/>
      </font>
      <fill>
        <patternFill patternType="solid">
          <fgColor indexed="64"/>
          <bgColor rgb="FF002060"/>
        </patternFill>
      </fill>
    </dxf>
    <dxf>
      <numFmt numFmtId="164" formatCode="&quot;$&quot;#,##0"/>
      <alignment horizontal="center" vertical="bottom" textRotation="0" wrapText="0" indent="0" justifyLastLine="0" shrinkToFit="0" readingOrder="0"/>
      <border diagonalUp="0" diagonalDown="0" outline="0">
        <left style="thin">
          <color auto="1"/>
        </left>
        <right/>
        <top style="thin">
          <color auto="1"/>
        </top>
        <bottom style="thin">
          <color auto="1"/>
        </bottom>
      </border>
    </dxf>
    <dxf>
      <font>
        <b/>
        <strike val="0"/>
        <outline val="0"/>
        <shadow val="0"/>
        <u val="none"/>
        <vertAlign val="baseline"/>
        <sz val="12"/>
        <color theme="1"/>
        <name val="Calibri"/>
        <family val="2"/>
        <scheme val="minor"/>
      </font>
      <numFmt numFmtId="19" formatCode="m/d/yyyy"/>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strike val="0"/>
        <outline val="0"/>
        <shadow val="0"/>
        <u val="none"/>
        <vertAlign val="baseline"/>
        <sz val="20"/>
        <color theme="1"/>
        <name val="Calibri"/>
        <family val="2"/>
        <scheme val="minor"/>
      </font>
      <fill>
        <patternFill patternType="solid">
          <fgColor indexed="64"/>
          <bgColor rgb="FF002060"/>
        </patternFill>
      </fill>
      <border diagonalUp="0" diagonalDown="0" outline="0">
        <left style="thin">
          <color auto="1"/>
        </left>
        <right style="thin">
          <color auto="1"/>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bottom style="thin">
          <color auto="1"/>
        </bottom>
      </border>
    </dxf>
    <dxf>
      <font>
        <b val="0"/>
        <i val="0"/>
        <strike val="0"/>
        <condense val="0"/>
        <extend val="0"/>
        <outline val="0"/>
        <shadow val="0"/>
        <u val="none"/>
        <vertAlign val="baseline"/>
        <sz val="11"/>
        <color theme="1"/>
        <name val="Calibri"/>
        <family val="2"/>
        <scheme val="minor"/>
      </font>
      <numFmt numFmtId="164" formatCode="&quot;$&quot;#,##0"/>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4" formatCode="&quot;$&quot;#,##0"/>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4" formatCode="&quot;$&quot;#,##0"/>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4" formatCode="&quot;$&quot;#,##0"/>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4" formatCode="&quot;$&quot;#,##0"/>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outline="0">
        <left style="medium">
          <color indexed="64"/>
        </left>
        <right style="thin">
          <color auto="1"/>
        </right>
        <top style="thin">
          <color auto="1"/>
        </top>
        <bottom/>
      </border>
    </dxf>
    <dxf>
      <font>
        <b/>
        <i val="0"/>
        <strike val="0"/>
        <condense val="0"/>
        <extend val="0"/>
        <outline val="0"/>
        <shadow val="0"/>
        <u val="none"/>
        <vertAlign val="baseline"/>
        <sz val="12"/>
        <color theme="1"/>
        <name val="Calibri"/>
        <family val="2"/>
        <scheme val="minor"/>
      </font>
      <border diagonalUp="0" diagonalDown="0" outline="0">
        <left/>
        <right style="medium">
          <color indexed="64"/>
        </right>
        <top style="thin">
          <color auto="1"/>
        </top>
        <bottom/>
      </border>
    </dxf>
    <dxf>
      <border outline="0">
        <left style="medium">
          <color indexed="64"/>
        </left>
        <top style="medium">
          <color indexed="64"/>
        </top>
      </border>
    </dxf>
    <dxf>
      <font>
        <b val="0"/>
        <i val="0"/>
        <strike val="0"/>
        <condense val="0"/>
        <extend val="0"/>
        <outline val="0"/>
        <shadow val="0"/>
        <u val="none"/>
        <vertAlign val="baseline"/>
        <sz val="11"/>
        <color theme="1"/>
        <name val="Calibri"/>
        <family val="2"/>
        <scheme val="minor"/>
      </font>
    </dxf>
    <dxf>
      <border outline="0">
        <bottom style="medium">
          <color indexed="64"/>
        </bottom>
      </border>
    </dxf>
    <dxf>
      <font>
        <b/>
        <i val="0"/>
        <strike val="0"/>
        <condense val="0"/>
        <extend val="0"/>
        <outline val="0"/>
        <shadow val="0"/>
        <u val="none"/>
        <vertAlign val="baseline"/>
        <sz val="14"/>
        <color theme="1"/>
        <name val="Calibri"/>
        <family val="2"/>
        <scheme val="minor"/>
      </font>
      <border diagonalUp="0" diagonalDown="0" outline="0">
        <left style="thin">
          <color auto="1"/>
        </left>
        <right style="thin">
          <color auto="1"/>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[7.Investment_Portfolio_Tracker.xlsx]Assets Data!PivotTable1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Portfolio Asset Allocation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'Assets Data'!$B$9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6F5-401B-AA8B-5E3193B1FA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6F5-401B-AA8B-5E3193B1FA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6F5-401B-AA8B-5E3193B1FA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6F5-401B-AA8B-5E3193B1FA0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A6F5-401B-AA8B-5E3193B1FA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'Assets Data'!$A$10:$A$15</c:f>
              <c:strCache>
                <c:ptCount val="5"/>
                <c:pt idx="0">
                  <c:v>Crypto X</c:v>
                </c:pt>
                <c:pt idx="1">
                  <c:v>Crypto Y</c:v>
                </c:pt>
                <c:pt idx="2">
                  <c:v>Stock A</c:v>
                </c:pt>
                <c:pt idx="3">
                  <c:v>Stock B</c:v>
                </c:pt>
                <c:pt idx="4">
                  <c:v>Total</c:v>
                </c:pt>
              </c:strCache>
            </c:strRef>
          </c:cat>
          <c:val>
            <c:numRef>
              <c:f>'Assets Data'!$B$10:$B$15</c:f>
              <c:numCache>
                <c:formatCode>"$"#,##0</c:formatCode>
                <c:ptCount val="5"/>
                <c:pt idx="0">
                  <c:v>11000</c:v>
                </c:pt>
                <c:pt idx="1">
                  <c:v>9500</c:v>
                </c:pt>
                <c:pt idx="2">
                  <c:v>6000</c:v>
                </c:pt>
                <c:pt idx="3">
                  <c:v>4800</c:v>
                </c:pt>
                <c:pt idx="4">
                  <c:v>31300</c:v>
                </c:pt>
              </c:numCache>
            </c:numRef>
          </c:val>
          <c:extLst>
            <c:ext xmlns:c16="http://schemas.microsoft.com/office/drawing/2014/chart" uri="{C3380CC4-5D6E-409C-BE32-E72D297353CC}">
              <c16:uniqueId val="{0000000A-A6F5-401B-AA8B-5E3193B1FA0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[7.Investment_Portfolio_Tracker.xlsx]Portfolio Value History!PivotTable2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Portfolio Value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'Portfolio Value History'!$B$9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'Portfolio Value History'!$A$10:$A$15</c:f>
              <c:strCache>
                <c:ptCount val="5"/>
                <c:pt idx="0">
                  <c:v>3/1/2024</c:v>
                </c:pt>
                <c:pt idx="1">
                  <c:v>3/10/2024</c:v>
                </c:pt>
                <c:pt idx="2">
                  <c:v>3/15/2024</c:v>
                </c:pt>
                <c:pt idx="3">
                  <c:v>3/20/2024</c:v>
                </c:pt>
                <c:pt idx="4">
                  <c:v>3/25/2024</c:v>
                </c:pt>
              </c:strCache>
            </c:strRef>
          </c:cat>
          <c:val>
            <c:numRef>
              <c:f>'Portfolio Value History'!$B$10:$B$15</c:f>
              <c:numCache>
                <c:formatCode>"$"#,##0</c:formatCode>
                <c:ptCount val="5"/>
                <c:pt idx="0">
                  <c:v>31300</c:v>
                </c:pt>
                <c:pt idx="1">
                  <c:v>29500</c:v>
                </c:pt>
                <c:pt idx="2">
                  <c:v>30500</c:v>
                </c:pt>
                <c:pt idx="3">
                  <c:v>32000</c:v>
                </c:pt>
                <c:pt idx="4">
                  <c:v>30000</c:v>
                </c:pt>
              </c:numCache>
            </c:numRef>
          </c:val>
          <c:smooth val="0"/>
          <c:extLst>
            <c:ext xmlns:c16="http://schemas.microsoft.com/office/drawing/2014/chart" uri="{C3380CC4-5D6E-409C-BE32-E72D297353CC}">
              <c16:uniqueId val="{00000000-F402-4F6D-9BDF-6A3CB1047B37}"/>
            </c:ext>
          </c:extLst>
        </c:ser>
        <c:dLbls>
          <c:dLblPos val="t"/>
          <c:showLegendKey val="0"/>
          <c:showVal val="1"/>
          <c:showCatName val="0"/>
          <c:showSerName val="0"/>
          <c:showPercent val="0"/>
          <c:showBubbleSize val="0"/>
        </c:dLbls>
        <c:marker val="1"/>
        <c:smooth val="0"/>
        <c:axId val="169888368"/>
        <c:axId val="169912848"/>
      </c:lineChart>
      <c:catAx>
        <c:axId val="1698883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912848"/>
        <c:crosses val="autoZero"/>
        <c:auto val="1"/>
        <c:lblAlgn val="ctr"/>
        <c:lblOffset val="100"/>
        <c:noMultiLvlLbl val="0"/>
      </c:catAx>
      <c:valAx>
        <c:axId val="1699128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88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[7.Investment_Portfolio_Tracker.xlsx]Performance Analysis!PivotTable3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kern="1200" cap="none" baseline="0">
                <a:solidFill>
                  <a:sysClr val="window" lastClr="FFFFFF">
                    <a:lumMod val="85000"/>
                  </a:sysClr>
                </a:solidFill>
              </a:rPr>
              <a:t>Profit/Loss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'Performance Analysis'!$B$10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'Performance Analysis'!$A$11:$A$16</c:f>
              <c:strCache>
                <c:ptCount val="5"/>
                <c:pt idx="0">
                  <c:v>AAPL</c:v>
                </c:pt>
                <c:pt idx="1">
                  <c:v>AMZN</c:v>
                </c:pt>
                <c:pt idx="2">
                  <c:v>BTC</c:v>
                </c:pt>
                <c:pt idx="3">
                  <c:v>ETH</c:v>
                </c:pt>
                <c:pt idx="4">
                  <c:v>TSLA</c:v>
                </c:pt>
              </c:strCache>
            </c:strRef>
          </c:cat>
          <c:val>
            <c:numRef>
              <c:f>'Performance Analysis'!$B$11:$B$16</c:f>
              <c:numCache>
                <c:formatCode>"$"#,##0</c:formatCode>
                <c:ptCount val="5"/>
                <c:pt idx="0">
                  <c:v>50</c:v>
                </c:pt>
                <c:pt idx="1">
                  <c:v>800</c:v>
                </c:pt>
                <c:pt idx="2">
                  <c:v>500</c:v>
                </c:pt>
                <c:pt idx="3">
                  <c:v>100</c:v>
                </c:pt>
                <c:pt idx="4">
                  <c:v>50</c:v>
                </c:pt>
              </c:numCache>
            </c:numRef>
          </c:val>
          <c:extLst>
            <c:ext xmlns:c16="http://schemas.microsoft.com/office/drawing/2014/chart" uri="{C3380CC4-5D6E-409C-BE32-E72D297353CC}">
              <c16:uniqueId val="{00000000-E80C-4755-998D-A0701E19C084}"/>
            </c:ext>
          </c:extLst>
        </c:ser>
        <c:dLbls>
          <c:dLblPos val="outEnd"/>
          <c:showLegendKey val="0"/>
          <c:showVal val="1"/>
          <c:showCatName val="0"/>
          <c:showSerName val="0"/>
          <c:showPercent val="0"/>
          <c:showBubbleSize val="0"/>
        </c:dLbls>
        <c:gapWidth val="182"/>
        <c:overlap val="-50"/>
        <c:axId val="169898928"/>
        <c:axId val="169904208"/>
      </c:barChart>
      <c:catAx>
        <c:axId val="16989892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904208"/>
        <c:crosses val="autoZero"/>
        <c:auto val="1"/>
        <c:lblAlgn val="ctr"/>
        <c:lblOffset val="100"/>
        <c:noMultiLvlLbl val="0"/>
      </c:catAx>
      <c:valAx>
        <c:axId val="1699042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89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[7.Investment_Portfolio_Tracker.xlsx]Risk Management!PivotTable4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Risk</a:t>
            </a:r>
            <a:r>
              <a:rPr lang="en-US" baseline="0"/>
              <a:t> level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'Risk Management'!$B$9</c:f>
              <c:strCache>
                <c:ptCount val="1"/>
                <c:pt idx="0">
                  <c:v>Count of Risk Level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'Risk Management'!$A$10:$A$15</c:f>
              <c:strCache>
                <c:ptCount val="5"/>
                <c:pt idx="0">
                  <c:v>AAPL</c:v>
                </c:pt>
                <c:pt idx="1">
                  <c:v>AMZN</c:v>
                </c:pt>
                <c:pt idx="2">
                  <c:v>BTC</c:v>
                </c:pt>
                <c:pt idx="3">
                  <c:v>ETH</c:v>
                </c:pt>
                <c:pt idx="4">
                  <c:v>TSLA</c:v>
                </c:pt>
              </c:strCache>
            </c:strRef>
          </c:cat>
          <c:val>
            <c:numRef>
              <c:f>'Risk Management'!$B$10:$B$15</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06C7-4892-A13B-6BDDB9A96754}"/>
            </c:ext>
          </c:extLst>
        </c:ser>
        <c:ser>
          <c:idx val="1"/>
          <c:order val="1"/>
          <c:tx>
            <c:strRef>
              <c:f>'Risk Management'!$C$9</c:f>
              <c:strCache>
                <c:ptCount val="1"/>
                <c:pt idx="0">
                  <c:v>Sum of Value at Risk (VaR)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'Risk Management'!$A$10:$A$15</c:f>
              <c:strCache>
                <c:ptCount val="5"/>
                <c:pt idx="0">
                  <c:v>AAPL</c:v>
                </c:pt>
                <c:pt idx="1">
                  <c:v>AMZN</c:v>
                </c:pt>
                <c:pt idx="2">
                  <c:v>BTC</c:v>
                </c:pt>
                <c:pt idx="3">
                  <c:v>ETH</c:v>
                </c:pt>
                <c:pt idx="4">
                  <c:v>TSLA</c:v>
                </c:pt>
              </c:strCache>
            </c:strRef>
          </c:cat>
          <c:val>
            <c:numRef>
              <c:f>'Risk Management'!$C$10:$C$15</c:f>
              <c:numCache>
                <c:formatCode>0%</c:formatCode>
                <c:ptCount val="5"/>
                <c:pt idx="0">
                  <c:v>0.05</c:v>
                </c:pt>
                <c:pt idx="1">
                  <c:v>0.04</c:v>
                </c:pt>
                <c:pt idx="2">
                  <c:v>0.1</c:v>
                </c:pt>
                <c:pt idx="3">
                  <c:v>0.08</c:v>
                </c:pt>
                <c:pt idx="4">
                  <c:v>7.0000000000000007E-2</c:v>
                </c:pt>
              </c:numCache>
            </c:numRef>
          </c:val>
          <c:extLst>
            <c:ext xmlns:c16="http://schemas.microsoft.com/office/drawing/2014/chart" uri="{C3380CC4-5D6E-409C-BE32-E72D297353CC}">
              <c16:uniqueId val="{00000001-06C7-4892-A13B-6BDDB9A96754}"/>
            </c:ext>
          </c:extLst>
        </c:ser>
        <c:dLbls>
          <c:dLblPos val="outEnd"/>
          <c:showLegendKey val="0"/>
          <c:showVal val="1"/>
          <c:showCatName val="0"/>
          <c:showSerName val="0"/>
          <c:showPercent val="0"/>
          <c:showBubbleSize val="0"/>
        </c:dLbls>
        <c:gapWidth val="115"/>
        <c:overlap val="-20"/>
        <c:axId val="169891248"/>
        <c:axId val="169906128"/>
      </c:barChart>
      <c:catAx>
        <c:axId val="169891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06128"/>
        <c:crosses val="autoZero"/>
        <c:auto val="1"/>
        <c:lblAlgn val="ctr"/>
        <c:lblOffset val="100"/>
        <c:noMultiLvlLbl val="0"/>
      </c:catAx>
      <c:valAx>
        <c:axId val="1699061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89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0</xdr:colOff>
      <xdr:row>3</xdr:row>
      <xdr:rowOff>123824</xdr:rowOff>
    </xdr:to>
    <xdr:sp macro="" textlink="">
      <xdr:nvSpPr>
        <xdr:cNvPr id="9" name="TextBox 8">
          <a:extLst>
            <a:ext uri="{FF2B5EF4-FFF2-40B4-BE49-F238E27FC236}">
              <a16:creationId xmlns:a16="http://schemas.microsoft.com/office/drawing/2014/main" id="{D67F8D75-56B9-55CB-9F53-4A2FB4113C1F}"/>
            </a:ext>
          </a:extLst>
        </xdr:cNvPr>
        <xdr:cNvSpPr txBox="1"/>
      </xdr:nvSpPr>
      <xdr:spPr>
        <a:xfrm>
          <a:off x="0" y="0"/>
          <a:ext cx="12668250" cy="695324"/>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rPr>
            <a:t>Investment Portfolio Dashboard</a:t>
          </a:r>
        </a:p>
      </xdr:txBody>
    </xdr:sp>
    <xdr:clientData/>
  </xdr:twoCellAnchor>
  <xdr:twoCellAnchor>
    <xdr:from>
      <xdr:col>0</xdr:col>
      <xdr:colOff>9526</xdr:colOff>
      <xdr:row>3</xdr:row>
      <xdr:rowOff>190499</xdr:rowOff>
    </xdr:from>
    <xdr:to>
      <xdr:col>2</xdr:col>
      <xdr:colOff>1</xdr:colOff>
      <xdr:row>6</xdr:row>
      <xdr:rowOff>0</xdr:rowOff>
    </xdr:to>
    <xdr:sp macro="" textlink="">
      <xdr:nvSpPr>
        <xdr:cNvPr id="10" name="TextBox 9">
          <a:extLst>
            <a:ext uri="{FF2B5EF4-FFF2-40B4-BE49-F238E27FC236}">
              <a16:creationId xmlns:a16="http://schemas.microsoft.com/office/drawing/2014/main" id="{F01F93E1-3E4B-4F1C-3498-A87F028CA42C}"/>
            </a:ext>
          </a:extLst>
        </xdr:cNvPr>
        <xdr:cNvSpPr txBox="1"/>
      </xdr:nvSpPr>
      <xdr:spPr>
        <a:xfrm>
          <a:off x="9526" y="761999"/>
          <a:ext cx="2295525" cy="381001"/>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Key Metrics</a:t>
          </a:r>
        </a:p>
      </xdr:txBody>
    </xdr:sp>
    <xdr:clientData/>
  </xdr:twoCellAnchor>
  <xdr:twoCellAnchor>
    <xdr:from>
      <xdr:col>2</xdr:col>
      <xdr:colOff>133349</xdr:colOff>
      <xdr:row>3</xdr:row>
      <xdr:rowOff>133349</xdr:rowOff>
    </xdr:from>
    <xdr:to>
      <xdr:col>8</xdr:col>
      <xdr:colOff>342900</xdr:colOff>
      <xdr:row>13</xdr:row>
      <xdr:rowOff>76199</xdr:rowOff>
    </xdr:to>
    <xdr:graphicFrame macro="">
      <xdr:nvGraphicFramePr>
        <xdr:cNvPr id="11" name="Chart 10">
          <a:extLst>
            <a:ext uri="{FF2B5EF4-FFF2-40B4-BE49-F238E27FC236}">
              <a16:creationId xmlns:a16="http://schemas.microsoft.com/office/drawing/2014/main" id="{490AC239-0EBD-484D-833E-594BDB485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47625</xdr:colOff>
      <xdr:row>3</xdr:row>
      <xdr:rowOff>180975</xdr:rowOff>
    </xdr:from>
    <xdr:to>
      <xdr:col>18</xdr:col>
      <xdr:colOff>466724</xdr:colOff>
      <xdr:row>12</xdr:row>
      <xdr:rowOff>180975</xdr:rowOff>
    </xdr:to>
    <mc:AlternateContent xmlns:mc="http://schemas.openxmlformats.org/markup-compatibility/2006" xmlns:a14="http://schemas.microsoft.com/office/drawing/2010/main">
      <mc:Choice Requires="a14">
        <xdr:graphicFrame macro="">
          <xdr:nvGraphicFramePr>
            <xdr:cNvPr id="12" name="Asset 2">
              <a:extLst>
                <a:ext uri="{FF2B5EF4-FFF2-40B4-BE49-F238E27FC236}">
                  <a16:creationId xmlns:a16="http://schemas.microsoft.com/office/drawing/2014/main" id="{0D3AFE7F-5506-4C9D-A1E7-34C24EE344B3}"/>
                </a:ext>
              </a:extLst>
            </xdr:cNvPr>
            <xdr:cNvGraphicFramePr/>
          </xdr:nvGraphicFramePr>
          <xdr:xfrm>
            <a:off x="0" y="0"/>
            <a:ext cx="0" cy="0"/>
          </xdr:xfrm>
          <a:graphic>
            <a:graphicData uri="http://schemas.microsoft.com/office/drawing/2010/slicer">
              <sle:slicer xmlns:sle="http://schemas.microsoft.com/office/drawing/2010/slicer" name="Asset 2"/>
            </a:graphicData>
          </a:graphic>
        </xdr:graphicFrame>
      </mc:Choice>
      <mc:Fallback xmlns="">
        <xdr:sp macro="" textlink="">
          <xdr:nvSpPr>
            <xdr:cNvPr id="0" name=""/>
            <xdr:cNvSpPr>
              <a:spLocks noTextEdit="1"/>
            </xdr:cNvSpPr>
          </xdr:nvSpPr>
          <xdr:spPr>
            <a:xfrm>
              <a:off x="11496675" y="752475"/>
              <a:ext cx="1028699"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123826</xdr:colOff>
      <xdr:row>13</xdr:row>
      <xdr:rowOff>76200</xdr:rowOff>
    </xdr:from>
    <xdr:to>
      <xdr:col>8</xdr:col>
      <xdr:colOff>342900</xdr:colOff>
      <xdr:row>23</xdr:row>
      <xdr:rowOff>104775</xdr:rowOff>
    </xdr:to>
    <xdr:graphicFrame macro="">
      <xdr:nvGraphicFramePr>
        <xdr:cNvPr id="13" name="Chart 12">
          <a:extLst>
            <a:ext uri="{FF2B5EF4-FFF2-40B4-BE49-F238E27FC236}">
              <a16:creationId xmlns:a16="http://schemas.microsoft.com/office/drawing/2014/main" id="{28569D3F-3E01-431F-ACB1-9ECFE1E0E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57150</xdr:colOff>
      <xdr:row>13</xdr:row>
      <xdr:rowOff>19050</xdr:rowOff>
    </xdr:from>
    <xdr:to>
      <xdr:col>18</xdr:col>
      <xdr:colOff>485774</xdr:colOff>
      <xdr:row>22</xdr:row>
      <xdr:rowOff>104775</xdr:rowOff>
    </xdr:to>
    <mc:AlternateContent xmlns:mc="http://schemas.openxmlformats.org/markup-compatibility/2006" xmlns:a14="http://schemas.microsoft.com/office/drawing/2010/main">
      <mc:Choice Requires="a14">
        <xdr:graphicFrame macro="">
          <xdr:nvGraphicFramePr>
            <xdr:cNvPr id="14" name="Date 1">
              <a:extLst>
                <a:ext uri="{FF2B5EF4-FFF2-40B4-BE49-F238E27FC236}">
                  <a16:creationId xmlns:a16="http://schemas.microsoft.com/office/drawing/2014/main" id="{2BE026B0-013C-4E98-85C8-807B2C5E105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1506200" y="2505075"/>
              <a:ext cx="1038224"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352426</xdr:colOff>
      <xdr:row>3</xdr:row>
      <xdr:rowOff>123825</xdr:rowOff>
    </xdr:from>
    <xdr:to>
      <xdr:col>14</xdr:col>
      <xdr:colOff>504825</xdr:colOff>
      <xdr:row>13</xdr:row>
      <xdr:rowOff>76200</xdr:rowOff>
    </xdr:to>
    <xdr:graphicFrame macro="">
      <xdr:nvGraphicFramePr>
        <xdr:cNvPr id="15" name="Chart 14">
          <a:extLst>
            <a:ext uri="{FF2B5EF4-FFF2-40B4-BE49-F238E27FC236}">
              <a16:creationId xmlns:a16="http://schemas.microsoft.com/office/drawing/2014/main" id="{5BEABD11-B14F-41EA-8206-F10A9EF22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xdr:colOff>
      <xdr:row>3</xdr:row>
      <xdr:rowOff>190499</xdr:rowOff>
    </xdr:from>
    <xdr:to>
      <xdr:col>17</xdr:col>
      <xdr:colOff>19051</xdr:colOff>
      <xdr:row>13</xdr:row>
      <xdr:rowOff>0</xdr:rowOff>
    </xdr:to>
    <mc:AlternateContent xmlns:mc="http://schemas.openxmlformats.org/markup-compatibility/2006" xmlns:a14="http://schemas.microsoft.com/office/drawing/2010/main">
      <mc:Choice Requires="a14">
        <xdr:graphicFrame macro="">
          <xdr:nvGraphicFramePr>
            <xdr:cNvPr id="17" name="Asset 1">
              <a:extLst>
                <a:ext uri="{FF2B5EF4-FFF2-40B4-BE49-F238E27FC236}">
                  <a16:creationId xmlns:a16="http://schemas.microsoft.com/office/drawing/2014/main" id="{500D0180-9162-48C2-AE5E-B44216119B00}"/>
                </a:ext>
              </a:extLst>
            </xdr:cNvPr>
            <xdr:cNvGraphicFramePr/>
          </xdr:nvGraphicFramePr>
          <xdr:xfrm>
            <a:off x="0" y="0"/>
            <a:ext cx="0" cy="0"/>
          </xdr:xfrm>
          <a:graphic>
            <a:graphicData uri="http://schemas.microsoft.com/office/drawing/2010/slicer">
              <sle:slicer xmlns:sle="http://schemas.microsoft.com/office/drawing/2010/slicer" name="Asset 1"/>
            </a:graphicData>
          </a:graphic>
        </xdr:graphicFrame>
      </mc:Choice>
      <mc:Fallback xmlns="">
        <xdr:sp macro="" textlink="">
          <xdr:nvSpPr>
            <xdr:cNvPr id="0" name=""/>
            <xdr:cNvSpPr>
              <a:spLocks noTextEdit="1"/>
            </xdr:cNvSpPr>
          </xdr:nvSpPr>
          <xdr:spPr>
            <a:xfrm>
              <a:off x="10229851" y="761999"/>
              <a:ext cx="1238250" cy="1724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352425</xdr:colOff>
      <xdr:row>13</xdr:row>
      <xdr:rowOff>85725</xdr:rowOff>
    </xdr:from>
    <xdr:to>
      <xdr:col>14</xdr:col>
      <xdr:colOff>504825</xdr:colOff>
      <xdr:row>23</xdr:row>
      <xdr:rowOff>104775</xdr:rowOff>
    </xdr:to>
    <xdr:graphicFrame macro="">
      <xdr:nvGraphicFramePr>
        <xdr:cNvPr id="18" name="Chart 17">
          <a:extLst>
            <a:ext uri="{FF2B5EF4-FFF2-40B4-BE49-F238E27FC236}">
              <a16:creationId xmlns:a16="http://schemas.microsoft.com/office/drawing/2014/main" id="{B98EFB10-02F6-45A0-8082-C2B258346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600075</xdr:colOff>
      <xdr:row>13</xdr:row>
      <xdr:rowOff>19050</xdr:rowOff>
    </xdr:from>
    <xdr:to>
      <xdr:col>17</xdr:col>
      <xdr:colOff>28575</xdr:colOff>
      <xdr:row>22</xdr:row>
      <xdr:rowOff>114300</xdr:rowOff>
    </xdr:to>
    <mc:AlternateContent xmlns:mc="http://schemas.openxmlformats.org/markup-compatibility/2006" xmlns:a14="http://schemas.microsoft.com/office/drawing/2010/main">
      <mc:Choice Requires="a14">
        <xdr:graphicFrame macro="">
          <xdr:nvGraphicFramePr>
            <xdr:cNvPr id="19" name="Risk Level">
              <a:extLst>
                <a:ext uri="{FF2B5EF4-FFF2-40B4-BE49-F238E27FC236}">
                  <a16:creationId xmlns:a16="http://schemas.microsoft.com/office/drawing/2014/main" id="{EEBF0F9B-AF2D-4E50-AE51-8912640B1640}"/>
                </a:ext>
              </a:extLst>
            </xdr:cNvPr>
            <xdr:cNvGraphicFramePr/>
          </xdr:nvGraphicFramePr>
          <xdr:xfrm>
            <a:off x="0" y="0"/>
            <a:ext cx="0" cy="0"/>
          </xdr:xfrm>
          <a:graphic>
            <a:graphicData uri="http://schemas.microsoft.com/office/drawing/2010/slicer">
              <sle:slicer xmlns:sle="http://schemas.microsoft.com/office/drawing/2010/slicer" name="Risk Level"/>
            </a:graphicData>
          </a:graphic>
        </xdr:graphicFrame>
      </mc:Choice>
      <mc:Fallback xmlns="">
        <xdr:sp macro="" textlink="">
          <xdr:nvSpPr>
            <xdr:cNvPr id="0" name=""/>
            <xdr:cNvSpPr>
              <a:spLocks noTextEdit="1"/>
            </xdr:cNvSpPr>
          </xdr:nvSpPr>
          <xdr:spPr>
            <a:xfrm>
              <a:off x="10220325" y="2505075"/>
              <a:ext cx="12573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49.595281018519" createdVersion="8" refreshedVersion="8" minRefreshableVersion="3" recordCount="5" xr:uid="{5C1DC706-8757-4752-9BF7-84717370BFF4}">
  <cacheSource type="worksheet">
    <worksheetSource name="Table1"/>
  </cacheSource>
  <cacheFields count="8">
    <cacheField name="Asset" numFmtId="0">
      <sharedItems count="5">
        <s v="Stock A"/>
        <s v="Stock B"/>
        <s v="Crypto X"/>
        <s v="Crypto Y"/>
        <s v="Total"/>
      </sharedItems>
    </cacheField>
    <cacheField name="Quantity" numFmtId="0">
      <sharedItems containsString="0" containsBlank="1" containsNumber="1" containsInteger="1" minValue="5" maxValue="50"/>
    </cacheField>
    <cacheField name="Purchase Price" numFmtId="164">
      <sharedItems containsString="0" containsBlank="1" containsNumber="1" containsInteger="1" minValue="100" maxValue="2000"/>
    </cacheField>
    <cacheField name="Current Price" numFmtId="164">
      <sharedItems containsString="0" containsBlank="1" containsNumber="1" containsInteger="1" minValue="120" maxValue="2200"/>
    </cacheField>
    <cacheField name="Total Investment" numFmtId="164">
      <sharedItems containsSemiMixedTypes="0" containsString="0" containsNumber="1" containsInteger="1" minValue="4500" maxValue="29500"/>
    </cacheField>
    <cacheField name="Current Value" numFmtId="164">
      <sharedItems containsSemiMixedTypes="0" containsString="0" containsNumber="1" containsInteger="1" minValue="4800" maxValue="31300"/>
    </cacheField>
    <cacheField name="Profit/Loss" numFmtId="164">
      <sharedItems containsSemiMixedTypes="0" containsString="0" containsNumber="1" containsInteger="1" minValue="-500" maxValue="1800"/>
    </cacheField>
    <cacheField name="Return %" numFmtId="0">
      <sharedItems containsSemiMixedTypes="0" containsString="0" containsNumber="1" minValue="-0.05" maxValue="0.2"/>
    </cacheField>
  </cacheFields>
  <extLst>
    <ext xmlns:x14="http://schemas.microsoft.com/office/spreadsheetml/2009/9/main" uri="{725AE2AE-9491-48be-B2B4-4EB974FC3084}">
      <x14:pivotCacheDefinition pivotCacheId="9995177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49.598106944446" createdVersion="8" refreshedVersion="8" minRefreshableVersion="3" recordCount="5" xr:uid="{84B8D3EF-DC57-4F9E-BF2A-05C6A5A3215E}">
  <cacheSource type="worksheet">
    <worksheetSource name="Table2"/>
  </cacheSource>
  <cacheFields count="2">
    <cacheField name="Date" numFmtId="14">
      <sharedItems containsSemiMixedTypes="0" containsNonDate="0" containsDate="1" containsString="0" minDate="2024-03-01T00:00:00" maxDate="2024-03-26T00:00:00" count="5">
        <d v="2024-03-01T00:00:00"/>
        <d v="2024-03-10T00:00:00"/>
        <d v="2024-03-15T00:00:00"/>
        <d v="2024-03-20T00:00:00"/>
        <d v="2024-03-25T00:00:00"/>
      </sharedItems>
    </cacheField>
    <cacheField name="Total Portfolio Value" numFmtId="164">
      <sharedItems containsSemiMixedTypes="0" containsString="0" containsNumber="1" containsInteger="1" minValue="29500" maxValue="32000"/>
    </cacheField>
  </cacheFields>
  <extLst>
    <ext xmlns:x14="http://schemas.microsoft.com/office/spreadsheetml/2009/9/main" uri="{725AE2AE-9491-48be-B2B4-4EB974FC3084}">
      <x14:pivotCacheDefinition pivotCacheId="75149838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49.600198263892" createdVersion="8" refreshedVersion="8" minRefreshableVersion="3" recordCount="5" xr:uid="{08E5F6A3-788D-4B14-BBA0-71CF73836DF1}">
  <cacheSource type="worksheet">
    <worksheetSource name="Table4"/>
  </cacheSource>
  <cacheFields count="7">
    <cacheField name="Asset" numFmtId="0">
      <sharedItems count="5">
        <s v="AAPL"/>
        <s v="BTC"/>
        <s v="TSLA"/>
        <s v="AMZN"/>
        <s v="ETH"/>
      </sharedItems>
    </cacheField>
    <cacheField name="Quantity" numFmtId="0">
      <sharedItems containsSemiMixedTypes="0" containsString="0" containsNumber="1" minValue="0.1" maxValue="10"/>
    </cacheField>
    <cacheField name="Purchase Price" numFmtId="164">
      <sharedItems containsSemiMixedTypes="0" containsString="0" containsNumber="1" containsInteger="1" minValue="145" maxValue="45000"/>
    </cacheField>
    <cacheField name="Current Price" numFmtId="164">
      <sharedItems containsSemiMixedTypes="0" containsString="0" containsNumber="1" containsInteger="1" minValue="150" maxValue="50000"/>
    </cacheField>
    <cacheField name="Total Investment Value" numFmtId="164">
      <sharedItems containsSemiMixedTypes="0" containsString="0" containsNumber="1" containsInteger="1" minValue="850" maxValue="6000"/>
    </cacheField>
    <cacheField name="Profit/Loss" numFmtId="164">
      <sharedItems containsSemiMixedTypes="0" containsString="0" containsNumber="1" containsInteger="1" minValue="50" maxValue="800"/>
    </cacheField>
    <cacheField name="Total Return (%)" numFmtId="10">
      <sharedItems containsSemiMixedTypes="0" containsString="0" containsNumber="1" minValue="3.4482758620689655E-2" maxValue="0.13333333333333333"/>
    </cacheField>
  </cacheFields>
  <extLst>
    <ext xmlns:x14="http://schemas.microsoft.com/office/spreadsheetml/2009/9/main" uri="{725AE2AE-9491-48be-B2B4-4EB974FC3084}">
      <x14:pivotCacheDefinition pivotCacheId="112434955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49.60148391204" createdVersion="8" refreshedVersion="8" minRefreshableVersion="3" recordCount="5" xr:uid="{D293355E-0AA2-4829-B16A-DBDF355CC37D}">
  <cacheSource type="worksheet">
    <worksheetSource ref="A1:I6" sheet="Risk Management"/>
  </cacheSource>
  <cacheFields count="9">
    <cacheField name="Asset" numFmtId="0">
      <sharedItems count="5">
        <s v="AAPL"/>
        <s v="BTC"/>
        <s v="TSLA"/>
        <s v="AMZN"/>
        <s v="ETH"/>
      </sharedItems>
    </cacheField>
    <cacheField name="Symbol" numFmtId="0">
      <sharedItems/>
    </cacheField>
    <cacheField name="Quantity" numFmtId="0">
      <sharedItems containsSemiMixedTypes="0" containsString="0" containsNumber="1" minValue="0.1" maxValue="10"/>
    </cacheField>
    <cacheField name="Purchase Price" numFmtId="164">
      <sharedItems containsSemiMixedTypes="0" containsString="0" containsNumber="1" containsInteger="1" minValue="145" maxValue="45000"/>
    </cacheField>
    <cacheField name="Current Price" numFmtId="164">
      <sharedItems containsSemiMixedTypes="0" containsString="0" containsNumber="1" containsInteger="1" minValue="150" maxValue="50000"/>
    </cacheField>
    <cacheField name="Volatility (%)" numFmtId="9">
      <sharedItems containsSemiMixedTypes="0" containsString="0" containsNumber="1" minValue="0.15" maxValue="0.5"/>
    </cacheField>
    <cacheField name="Beta" numFmtId="0">
      <sharedItems containsSemiMixedTypes="0" containsString="0" containsNumber="1" minValue="1.1000000000000001" maxValue="1.8"/>
    </cacheField>
    <cacheField name="Value at Risk (VaR)" numFmtId="9">
      <sharedItems containsSemiMixedTypes="0" containsString="0" containsNumber="1" minValue="0.04" maxValue="0.1"/>
    </cacheField>
    <cacheField name="Risk Level" numFmtId="0">
      <sharedItems count="3">
        <s v="Moderate"/>
        <s v="High"/>
        <s v="Low"/>
      </sharedItems>
    </cacheField>
  </cacheFields>
  <extLst>
    <ext xmlns:x14="http://schemas.microsoft.com/office/spreadsheetml/2009/9/main" uri="{725AE2AE-9491-48be-B2B4-4EB974FC3084}">
      <x14:pivotCacheDefinition pivotCacheId="512465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0"/>
    <n v="100"/>
    <n v="120"/>
    <n v="5000"/>
    <n v="6000"/>
    <n v="1000"/>
    <n v="0.2"/>
  </r>
  <r>
    <x v="1"/>
    <n v="30"/>
    <n v="150"/>
    <n v="160"/>
    <n v="4500"/>
    <n v="4800"/>
    <n v="300"/>
    <n v="6.6666666666666666E-2"/>
  </r>
  <r>
    <x v="2"/>
    <n v="5"/>
    <n v="2000"/>
    <n v="2200"/>
    <n v="10000"/>
    <n v="11000"/>
    <n v="1000"/>
    <n v="0.1"/>
  </r>
  <r>
    <x v="3"/>
    <n v="10"/>
    <n v="1000"/>
    <n v="950"/>
    <n v="10000"/>
    <n v="9500"/>
    <n v="-500"/>
    <n v="-0.05"/>
  </r>
  <r>
    <x v="4"/>
    <m/>
    <m/>
    <m/>
    <n v="29500"/>
    <n v="31300"/>
    <n v="1800"/>
    <n v="6.1016949152542375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31300"/>
  </r>
  <r>
    <x v="1"/>
    <n v="29500"/>
  </r>
  <r>
    <x v="2"/>
    <n v="30500"/>
  </r>
  <r>
    <x v="3"/>
    <n v="32000"/>
  </r>
  <r>
    <x v="4"/>
    <n v="3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0"/>
    <n v="145"/>
    <n v="150"/>
    <n v="1450"/>
    <n v="50"/>
    <n v="3.4482758620689655E-2"/>
  </r>
  <r>
    <x v="1"/>
    <n v="0.1"/>
    <n v="45000"/>
    <n v="50000"/>
    <n v="4500"/>
    <n v="500"/>
    <n v="0.1111111111111111"/>
  </r>
  <r>
    <x v="2"/>
    <n v="5"/>
    <n v="170"/>
    <n v="180"/>
    <n v="850"/>
    <n v="50"/>
    <n v="5.8823529411764705E-2"/>
  </r>
  <r>
    <x v="3"/>
    <n v="2"/>
    <n v="3000"/>
    <n v="3400"/>
    <n v="6000"/>
    <n v="800"/>
    <n v="0.13333333333333333"/>
  </r>
  <r>
    <x v="4"/>
    <n v="0.5"/>
    <n v="2800"/>
    <n v="3000"/>
    <n v="1400"/>
    <n v="100"/>
    <n v="7.1428571428571425E-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s v="AAPL"/>
    <n v="10"/>
    <n v="145"/>
    <n v="150"/>
    <n v="0.2"/>
    <n v="1.2"/>
    <n v="0.05"/>
    <x v="0"/>
  </r>
  <r>
    <x v="1"/>
    <s v="BTC"/>
    <n v="0.1"/>
    <n v="45000"/>
    <n v="50000"/>
    <n v="0.5"/>
    <n v="1.8"/>
    <n v="0.1"/>
    <x v="1"/>
  </r>
  <r>
    <x v="2"/>
    <s v="TSLA"/>
    <n v="5"/>
    <n v="170"/>
    <n v="180"/>
    <n v="0.3"/>
    <n v="1.4"/>
    <n v="7.0000000000000007E-2"/>
    <x v="1"/>
  </r>
  <r>
    <x v="3"/>
    <s v="AMZN"/>
    <n v="2"/>
    <n v="3000"/>
    <n v="3400"/>
    <n v="0.15"/>
    <n v="1.1000000000000001"/>
    <n v="0.04"/>
    <x v="2"/>
  </r>
  <r>
    <x v="4"/>
    <s v="ETH"/>
    <n v="0.5"/>
    <n v="2800"/>
    <n v="3000"/>
    <n v="0.4"/>
    <n v="1.5"/>
    <n v="0.0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8159AC-ABB6-493F-864F-7FD0938485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sset">
  <location ref="A9:B15" firstHeaderRow="1" firstDataRow="1" firstDataCol="1"/>
  <pivotFields count="8">
    <pivotField axis="axisRow" showAll="0">
      <items count="6">
        <item x="2"/>
        <item x="3"/>
        <item x="0"/>
        <item x="1"/>
        <item x="4"/>
        <item t="default"/>
      </items>
    </pivotField>
    <pivotField showAll="0"/>
    <pivotField showAll="0"/>
    <pivotField showAll="0"/>
    <pivotField numFmtId="164" showAll="0"/>
    <pivotField dataField="1" numFmtId="164" showAll="0"/>
    <pivotField numFmtId="164" showAll="0"/>
    <pivotField showAll="0"/>
  </pivotFields>
  <rowFields count="1">
    <field x="0"/>
  </rowFields>
  <rowItems count="6">
    <i>
      <x/>
    </i>
    <i>
      <x v="1"/>
    </i>
    <i>
      <x v="2"/>
    </i>
    <i>
      <x v="3"/>
    </i>
    <i>
      <x v="4"/>
    </i>
    <i t="grand">
      <x/>
    </i>
  </rowItems>
  <colItems count="1">
    <i/>
  </colItems>
  <dataFields count="1">
    <dataField name="Sum of Current Value" fld="5" baseField="0" baseItem="0" numFmtId="164"/>
  </dataFields>
  <formats count="6">
    <format dxfId="58">
      <pivotArea type="all" dataOnly="0" outline="0" fieldPosition="0"/>
    </format>
    <format dxfId="57">
      <pivotArea outline="0" collapsedLevelsAreSubtotals="1" fieldPosition="0"/>
    </format>
    <format dxfId="56">
      <pivotArea field="0" type="button" dataOnly="0" labelOnly="1" outline="0" axis="axisRow" fieldPosition="0"/>
    </format>
    <format dxfId="55">
      <pivotArea dataOnly="0" labelOnly="1" fieldPosition="0">
        <references count="1">
          <reference field="0" count="0"/>
        </references>
      </pivotArea>
    </format>
    <format dxfId="54">
      <pivotArea dataOnly="0" labelOnly="1" grandRow="1" outline="0" fieldPosition="0"/>
    </format>
    <format dxfId="53">
      <pivotArea dataOnly="0" labelOnly="1" outline="0" axis="axisValues" fieldPosition="0"/>
    </format>
  </format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CE39CB-DA4A-4396-B259-2FCAADB9C74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ate">
  <location ref="A9:B15" firstHeaderRow="1" firstDataRow="1" firstDataCol="1"/>
  <pivotFields count="2">
    <pivotField axis="axisRow" numFmtId="14" showAll="0">
      <items count="6">
        <item x="0"/>
        <item x="1"/>
        <item x="2"/>
        <item x="3"/>
        <item x="4"/>
        <item t="default"/>
      </items>
    </pivotField>
    <pivotField dataField="1" numFmtId="164" showAll="0"/>
  </pivotFields>
  <rowFields count="1">
    <field x="0"/>
  </rowFields>
  <rowItems count="6">
    <i>
      <x/>
    </i>
    <i>
      <x v="1"/>
    </i>
    <i>
      <x v="2"/>
    </i>
    <i>
      <x v="3"/>
    </i>
    <i>
      <x v="4"/>
    </i>
    <i t="grand">
      <x/>
    </i>
  </rowItems>
  <colItems count="1">
    <i/>
  </colItems>
  <dataFields count="1">
    <dataField name="Sum of Total Portfolio Value" fld="1" baseField="0" baseItem="0" numFmtId="164"/>
  </dataFields>
  <formats count="6">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grandRow="1" outline="0" fieldPosition="0"/>
    </format>
    <format dxfId="3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46E2F0-95A3-49C0-A139-79F83F33683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sset">
  <location ref="A10:B16" firstHeaderRow="1" firstDataRow="1" firstDataCol="1"/>
  <pivotFields count="7">
    <pivotField axis="axisRow" showAll="0">
      <items count="6">
        <item x="0"/>
        <item x="3"/>
        <item x="1"/>
        <item x="4"/>
        <item x="2"/>
        <item t="default"/>
      </items>
    </pivotField>
    <pivotField showAll="0"/>
    <pivotField numFmtId="164" showAll="0"/>
    <pivotField numFmtId="164" showAll="0"/>
    <pivotField numFmtId="164" showAll="0"/>
    <pivotField dataField="1" numFmtId="164" showAll="0"/>
    <pivotField numFmtId="10" showAll="0"/>
  </pivotFields>
  <rowFields count="1">
    <field x="0"/>
  </rowFields>
  <rowItems count="6">
    <i>
      <x/>
    </i>
    <i>
      <x v="1"/>
    </i>
    <i>
      <x v="2"/>
    </i>
    <i>
      <x v="3"/>
    </i>
    <i>
      <x v="4"/>
    </i>
    <i t="grand">
      <x/>
    </i>
  </rowItems>
  <colItems count="1">
    <i/>
  </colItems>
  <dataFields count="1">
    <dataField name="Sum of Profit/Loss" fld="5" baseField="0" baseItem="0" numFmtId="164"/>
  </dataFields>
  <formats count="6">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5086F0-2798-4458-A6A4-10CF306D2B6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sset">
  <location ref="A9:C15" firstHeaderRow="0" firstDataRow="1" firstDataCol="1"/>
  <pivotFields count="9">
    <pivotField axis="axisRow" showAll="0">
      <items count="6">
        <item x="0"/>
        <item x="3"/>
        <item x="1"/>
        <item x="4"/>
        <item x="2"/>
        <item t="default"/>
      </items>
    </pivotField>
    <pivotField showAll="0"/>
    <pivotField showAll="0"/>
    <pivotField numFmtId="164" showAll="0"/>
    <pivotField numFmtId="164" showAll="0"/>
    <pivotField numFmtId="9" showAll="0"/>
    <pivotField showAll="0"/>
    <pivotField dataField="1" numFmtId="9" showAll="0"/>
    <pivotField dataField="1" showAll="0">
      <items count="4">
        <item x="1"/>
        <item x="2"/>
        <item x="0"/>
        <item t="default"/>
      </items>
    </pivotField>
  </pivotFields>
  <rowFields count="1">
    <field x="0"/>
  </rowFields>
  <rowItems count="6">
    <i>
      <x/>
    </i>
    <i>
      <x v="1"/>
    </i>
    <i>
      <x v="2"/>
    </i>
    <i>
      <x v="3"/>
    </i>
    <i>
      <x v="4"/>
    </i>
    <i t="grand">
      <x/>
    </i>
  </rowItems>
  <colFields count="1">
    <field x="-2"/>
  </colFields>
  <colItems count="2">
    <i>
      <x/>
    </i>
    <i i="1">
      <x v="1"/>
    </i>
  </colItems>
  <dataFields count="2">
    <dataField name="Count of Risk Level" fld="8" subtotal="count" baseField="0" baseItem="0"/>
    <dataField name="Sum of Value at Risk (VaR)" fld="7" baseField="0" baseItem="0" numFmtId="9"/>
  </dataFields>
  <formats count="6">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t2" xr10:uid="{DD84BC6D-F258-4B20-A14A-6C2CC7A623E2}" sourceName="Asset">
  <pivotTables>
    <pivotTable tabId="6" name="PivotTable1"/>
  </pivotTables>
  <data>
    <tabular pivotCacheId="999517762">
      <items count="5">
        <i x="2" s="1"/>
        <i x="3" s="1"/>
        <i x="0" s="1"/>
        <i x="1"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5553BD4C-5A2A-4210-84E7-5DCD69CF0690}" sourceName="Date">
  <pivotTables>
    <pivotTable tabId="7" name="PivotTable2"/>
  </pivotTables>
  <data>
    <tabular pivotCacheId="751498388">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t1" xr10:uid="{532E9893-7971-401F-B86C-0435CA4E67A5}" sourceName="Asset">
  <pivotTables>
    <pivotTable tabId="4" name="PivotTable3"/>
  </pivotTables>
  <data>
    <tabular pivotCacheId="1124349552">
      <items count="5">
        <i x="0" s="1"/>
        <i x="3" s="1"/>
        <i x="1"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Level" xr10:uid="{6EAE0F36-2B8C-4137-813E-0F7D94DB1F21}" sourceName="Risk Level">
  <pivotTables>
    <pivotTable tabId="5" name="PivotTable4"/>
  </pivotTables>
  <data>
    <tabular pivotCacheId="51246579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et 2" xr10:uid="{4A68050C-FC9C-426F-BD73-56E0471AF79B}" cache="Slicer_Asset2" caption="Asset" rowHeight="241300"/>
  <slicer name="Date 1" xr10:uid="{491814CA-2E94-42FD-B3F1-9908CC1117C1}" cache="Slicer_Date1" caption="Date" rowHeight="241300"/>
  <slicer name="Asset 1" xr10:uid="{1600E69A-E625-4BC1-AFC1-73F6CF83B323}" cache="Slicer_Asset1" caption="Asset" rowHeight="241300"/>
  <slicer name="Risk Level" xr10:uid="{6F0E5F34-66EB-4D2E-827D-FC15075BEEDF}" cache="Slicer_Risk_Level" caption="Risk Lev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079E76-08A1-4482-B0F4-7FAA805CF5A7}" name="Table1" displayName="Table1" ref="A1:H6" totalsRowShown="0" headerRowDxfId="52" dataDxfId="50" headerRowBorderDxfId="51" tableBorderDxfId="49" dataCellStyle="Comma">
  <autoFilter ref="A1:H6" xr:uid="{B8079E76-08A1-4482-B0F4-7FAA805CF5A7}"/>
  <tableColumns count="8">
    <tableColumn id="1" xr3:uid="{841F4215-C9EF-48EF-B601-BD4B9017EFFC}" name="Asset" dataDxfId="48"/>
    <tableColumn id="2" xr3:uid="{723A9554-D738-4B22-8279-F942E6E0FC34}" name="Quantity" dataDxfId="47" dataCellStyle="Comma"/>
    <tableColumn id="3" xr3:uid="{AC86E5DB-71CE-4FC1-8D6E-DFCA8109C287}" name="Purchase Price" dataDxfId="46" dataCellStyle="Currency"/>
    <tableColumn id="4" xr3:uid="{67857661-5414-489E-B448-8D0D5F703492}" name="Current Price" dataDxfId="45" dataCellStyle="Currency"/>
    <tableColumn id="5" xr3:uid="{C4F5E9A4-3455-4583-B6A5-BC146B88D00F}" name="Total Investment" dataDxfId="44" dataCellStyle="Currency"/>
    <tableColumn id="6" xr3:uid="{C10DF363-39A7-427D-8760-4FAB32C7DCE2}" name="Current Value" dataDxfId="43" dataCellStyle="Currency"/>
    <tableColumn id="7" xr3:uid="{5CE651A8-30FF-41CA-9348-19EADDCAD2B0}" name="Profit/Loss" dataDxfId="42" dataCellStyle="Currency"/>
    <tableColumn id="8" xr3:uid="{6DAAFD42-2ADF-47DE-8868-064797AF434F}" name="Return %" dataDxfId="41" dataCellStyle="Percent">
      <calculatedColumnFormula>(F2-E2)/E2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D8DFE0-1C45-4132-BD9E-53078E17BCF3}" name="Table2" displayName="Table2" ref="A1:B6" totalsRowShown="0" headerRowDxfId="34" headerRowBorderDxfId="33" tableBorderDxfId="32" totalsRowBorderDxfId="31">
  <autoFilter ref="A1:B6" xr:uid="{01D8DFE0-1C45-4132-BD9E-53078E17BCF3}"/>
  <tableColumns count="2">
    <tableColumn id="1" xr3:uid="{963D987C-7F7D-4F50-91B8-48754850080C}" name="Date" dataDxfId="30"/>
    <tableColumn id="2" xr3:uid="{B0F9B739-866F-4544-9F04-76FBD4A1977D}" name="Total Portfolio Value" dataDxfId="29" dataCellStyle="Currency"/>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621DE5-D5B0-49EC-BBA2-F5D0F2245945}" name="Table3" displayName="Table3" ref="A1:B10" totalsRowShown="0" headerRowDxfId="28" tableBorderDxfId="27">
  <autoFilter ref="A1:B10" xr:uid="{1B621DE5-D5B0-49EC-BBA2-F5D0F2245945}"/>
  <tableColumns count="2">
    <tableColumn id="1" xr3:uid="{A225D2AA-1C57-400F-984D-66D6D2044D28}" name="Metric" dataDxfId="26"/>
    <tableColumn id="2" xr3:uid="{D5F02872-496F-4EE7-895D-4FD8A16F8ECF}" name="Valu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F4613F-F5EB-4928-B2EC-DAFD6101204D}" name="Table4" displayName="Table4" ref="A1:G6" totalsRowShown="0" headerRowDxfId="19" dataDxfId="17" headerRowBorderDxfId="18" tableBorderDxfId="16" totalsRowBorderDxfId="15">
  <autoFilter ref="A1:G6" xr:uid="{50F4613F-F5EB-4928-B2EC-DAFD6101204D}"/>
  <tableColumns count="7">
    <tableColumn id="1" xr3:uid="{4E05C31B-E3AE-4B25-8FC6-BF04B93B70CD}" name="Asset" dataDxfId="14"/>
    <tableColumn id="2" xr3:uid="{EA3C3CDA-4B38-471B-B0F8-F8216C7DC4EA}" name="Quantity" dataDxfId="13"/>
    <tableColumn id="3" xr3:uid="{4F332AA2-2CB1-4B76-9DF1-ED87C935268C}" name="Purchase Price" dataDxfId="12"/>
    <tableColumn id="4" xr3:uid="{5BD74F2A-A76A-4F72-9FC9-4A1D1FBF95F3}" name="Current Price" dataDxfId="11"/>
    <tableColumn id="5" xr3:uid="{FF58ACCF-77BE-4A4D-A3F6-362AD3DC20CD}" name="Total Investment Value" dataDxfId="10" dataCellStyle="Currency">
      <calculatedColumnFormula>B2*C2</calculatedColumnFormula>
    </tableColumn>
    <tableColumn id="6" xr3:uid="{2E9AF01D-3F50-42EF-875D-22B24885B230}" name="Profit/Loss" dataDxfId="9">
      <calculatedColumnFormula>(D2-C2)*B2</calculatedColumnFormula>
    </tableColumn>
    <tableColumn id="7" xr3:uid="{DE1FA106-9132-4649-9482-3E634E6AD13E}" name="Total Return (%)" dataDxfId="8" dataCellStyle="Percent">
      <calculatedColumnFormula>(F2/E2)</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D80B15-094A-476C-A36E-B1CB5CAC8CCA}" name="Table36" displayName="Table36" ref="A7:B16" totalsRowShown="0" tableBorderDxfId="1">
  <autoFilter ref="A7:B16" xr:uid="{C9D80B15-094A-476C-A36E-B1CB5CAC8CCA}"/>
  <tableColumns count="2">
    <tableColumn id="1" xr3:uid="{5ADCE7D1-6128-4D54-9D9B-F5FDE46AD493}" name="Metric" dataDxfId="0"/>
    <tableColumn id="2" xr3:uid="{EBE7553E-934F-47B5-9EF6-F5A2AEED7C92}"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3E1C6-D857-43BC-A434-0C4709DB2377}">
  <sheetPr>
    <tabColor theme="4" tint="0.79998168889431442"/>
  </sheetPr>
  <dimension ref="A1:H15"/>
  <sheetViews>
    <sheetView workbookViewId="0">
      <selection activeCell="A10" sqref="A10"/>
    </sheetView>
  </sheetViews>
  <sheetFormatPr defaultRowHeight="15" x14ac:dyDescent="0.25"/>
  <cols>
    <col min="1" max="1" width="13.140625" bestFit="1" customWidth="1"/>
    <col min="2" max="2" width="20.140625" bestFit="1" customWidth="1"/>
    <col min="3" max="3" width="20.42578125" bestFit="1" customWidth="1"/>
    <col min="4" max="4" width="18.7109375" bestFit="1" customWidth="1"/>
    <col min="5" max="5" width="23.140625" bestFit="1" customWidth="1"/>
    <col min="6" max="6" width="19.42578125" bestFit="1" customWidth="1"/>
    <col min="7" max="7" width="16.140625" bestFit="1" customWidth="1"/>
    <col min="8" max="8" width="14" bestFit="1" customWidth="1"/>
  </cols>
  <sheetData>
    <row r="1" spans="1:8" ht="19.5" thickBot="1" x14ac:dyDescent="0.35">
      <c r="A1" s="16" t="s">
        <v>3</v>
      </c>
      <c r="B1" s="17" t="s">
        <v>5</v>
      </c>
      <c r="C1" s="18" t="s">
        <v>26</v>
      </c>
      <c r="D1" s="18" t="s">
        <v>12</v>
      </c>
      <c r="E1" s="18" t="s">
        <v>14</v>
      </c>
      <c r="F1" s="18" t="s">
        <v>27</v>
      </c>
      <c r="G1" s="18" t="s">
        <v>28</v>
      </c>
      <c r="H1" s="19" t="s">
        <v>29</v>
      </c>
    </row>
    <row r="2" spans="1:8" ht="15.75" x14ac:dyDescent="0.25">
      <c r="A2" s="20" t="s">
        <v>22</v>
      </c>
      <c r="B2" s="23">
        <v>50</v>
      </c>
      <c r="C2" s="26">
        <v>100</v>
      </c>
      <c r="D2" s="26">
        <v>120</v>
      </c>
      <c r="E2" s="26">
        <f>B2*C2</f>
        <v>5000</v>
      </c>
      <c r="F2" s="26">
        <f>B2*D2</f>
        <v>6000</v>
      </c>
      <c r="G2" s="26">
        <f>F2-E2</f>
        <v>1000</v>
      </c>
      <c r="H2" s="2">
        <f>(F2-E2)/E2</f>
        <v>0.2</v>
      </c>
    </row>
    <row r="3" spans="1:8" ht="15.75" x14ac:dyDescent="0.25">
      <c r="A3" s="21" t="s">
        <v>23</v>
      </c>
      <c r="B3" s="24">
        <v>30</v>
      </c>
      <c r="C3" s="27">
        <v>150</v>
      </c>
      <c r="D3" s="27">
        <v>160</v>
      </c>
      <c r="E3" s="27">
        <f t="shared" ref="E3:E5" si="0">B3*C3</f>
        <v>4500</v>
      </c>
      <c r="F3" s="27">
        <f t="shared" ref="F3:F5" si="1">B3*D3</f>
        <v>4800</v>
      </c>
      <c r="G3" s="27">
        <f t="shared" ref="G3:G5" si="2">F3-E3</f>
        <v>300</v>
      </c>
      <c r="H3" s="2">
        <f t="shared" ref="H3:H6" si="3">(F3-E3)/E3</f>
        <v>6.6666666666666666E-2</v>
      </c>
    </row>
    <row r="4" spans="1:8" ht="15.75" x14ac:dyDescent="0.25">
      <c r="A4" s="21" t="s">
        <v>24</v>
      </c>
      <c r="B4" s="24">
        <v>5</v>
      </c>
      <c r="C4" s="27">
        <v>2000</v>
      </c>
      <c r="D4" s="27">
        <v>2200</v>
      </c>
      <c r="E4" s="27">
        <f t="shared" si="0"/>
        <v>10000</v>
      </c>
      <c r="F4" s="27">
        <f t="shared" si="1"/>
        <v>11000</v>
      </c>
      <c r="G4" s="27">
        <f t="shared" si="2"/>
        <v>1000</v>
      </c>
      <c r="H4" s="2">
        <f t="shared" si="3"/>
        <v>0.1</v>
      </c>
    </row>
    <row r="5" spans="1:8" ht="16.5" thickBot="1" x14ac:dyDescent="0.3">
      <c r="A5" s="22" t="s">
        <v>25</v>
      </c>
      <c r="B5" s="25">
        <v>10</v>
      </c>
      <c r="C5" s="28">
        <v>1000</v>
      </c>
      <c r="D5" s="28">
        <v>950</v>
      </c>
      <c r="E5" s="28">
        <f t="shared" si="0"/>
        <v>10000</v>
      </c>
      <c r="F5" s="28">
        <f t="shared" si="1"/>
        <v>9500</v>
      </c>
      <c r="G5" s="28">
        <f t="shared" si="2"/>
        <v>-500</v>
      </c>
      <c r="H5" s="2">
        <f t="shared" si="3"/>
        <v>-0.05</v>
      </c>
    </row>
    <row r="6" spans="1:8" ht="16.5" thickBot="1" x14ac:dyDescent="0.3">
      <c r="A6" s="9" t="s">
        <v>30</v>
      </c>
      <c r="B6" s="7"/>
      <c r="C6" s="29"/>
      <c r="D6" s="29"/>
      <c r="E6" s="29">
        <f>SUM(E2:E5)</f>
        <v>29500</v>
      </c>
      <c r="F6" s="29">
        <f>SUM(F2:F5)</f>
        <v>31300</v>
      </c>
      <c r="G6" s="29">
        <f>SUM(G2:G5)</f>
        <v>1800</v>
      </c>
      <c r="H6" s="8">
        <f t="shared" si="3"/>
        <v>6.1016949152542375E-2</v>
      </c>
    </row>
    <row r="9" spans="1:8" x14ac:dyDescent="0.25">
      <c r="A9" s="68" t="s">
        <v>3</v>
      </c>
      <c r="B9" s="69" t="s">
        <v>55</v>
      </c>
    </row>
    <row r="10" spans="1:8" x14ac:dyDescent="0.25">
      <c r="A10" s="70" t="s">
        <v>24</v>
      </c>
      <c r="B10" s="72">
        <v>11000</v>
      </c>
    </row>
    <row r="11" spans="1:8" x14ac:dyDescent="0.25">
      <c r="A11" s="70" t="s">
        <v>25</v>
      </c>
      <c r="B11" s="72">
        <v>9500</v>
      </c>
    </row>
    <row r="12" spans="1:8" x14ac:dyDescent="0.25">
      <c r="A12" s="70" t="s">
        <v>22</v>
      </c>
      <c r="B12" s="72">
        <v>6000</v>
      </c>
    </row>
    <row r="13" spans="1:8" x14ac:dyDescent="0.25">
      <c r="A13" s="70" t="s">
        <v>23</v>
      </c>
      <c r="B13" s="72">
        <v>4800</v>
      </c>
    </row>
    <row r="14" spans="1:8" x14ac:dyDescent="0.25">
      <c r="A14" s="70" t="s">
        <v>30</v>
      </c>
      <c r="B14" s="72">
        <v>31300</v>
      </c>
    </row>
    <row r="15" spans="1:8" x14ac:dyDescent="0.25">
      <c r="A15" s="70" t="s">
        <v>54</v>
      </c>
      <c r="B15" s="72">
        <v>62600</v>
      </c>
    </row>
  </sheetData>
  <conditionalFormatting sqref="G2:G6">
    <cfRule type="colorScale" priority="1">
      <colorScale>
        <cfvo type="num" val="0"/>
        <cfvo type="num" val="0"/>
        <color rgb="FFFF0000"/>
        <color rgb="FF92D050"/>
      </colorScale>
    </cfRule>
  </conditionalFormatting>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C453-6B68-4B2F-BC72-4A6B766E9DDB}">
  <sheetPr>
    <tabColor theme="4" tint="0.59999389629810485"/>
  </sheetPr>
  <dimension ref="A1:F15"/>
  <sheetViews>
    <sheetView workbookViewId="0">
      <selection sqref="A1:XFD1048576"/>
    </sheetView>
  </sheetViews>
  <sheetFormatPr defaultColWidth="9.85546875" defaultRowHeight="15" x14ac:dyDescent="0.25"/>
  <cols>
    <col min="1" max="1" width="11.42578125" bestFit="1" customWidth="1"/>
    <col min="2" max="2" width="38.140625" bestFit="1" customWidth="1"/>
    <col min="5" max="5" width="33.28515625" bestFit="1" customWidth="1"/>
    <col min="6" max="6" width="8.42578125" bestFit="1" customWidth="1"/>
  </cols>
  <sheetData>
    <row r="1" spans="1:6" ht="26.25" x14ac:dyDescent="0.4">
      <c r="A1" s="33" t="s">
        <v>2</v>
      </c>
      <c r="B1" s="34" t="s">
        <v>50</v>
      </c>
    </row>
    <row r="2" spans="1:6" ht="23.25" x14ac:dyDescent="0.35">
      <c r="A2" s="31">
        <v>45352</v>
      </c>
      <c r="B2" s="65">
        <v>31300</v>
      </c>
      <c r="E2" s="36" t="s">
        <v>51</v>
      </c>
      <c r="F2" s="38">
        <f>MAX(B2:B6)</f>
        <v>32000</v>
      </c>
    </row>
    <row r="3" spans="1:6" ht="23.25" x14ac:dyDescent="0.35">
      <c r="A3" s="31">
        <v>45361</v>
      </c>
      <c r="B3" s="65">
        <v>29500</v>
      </c>
      <c r="E3" s="36" t="s">
        <v>52</v>
      </c>
      <c r="F3" s="38">
        <f>MIN(B2:B6)</f>
        <v>29500</v>
      </c>
    </row>
    <row r="4" spans="1:6" ht="15.75" x14ac:dyDescent="0.25">
      <c r="A4" s="31">
        <v>45366</v>
      </c>
      <c r="B4" s="65">
        <v>30500</v>
      </c>
      <c r="F4" s="37"/>
    </row>
    <row r="5" spans="1:6" ht="23.25" x14ac:dyDescent="0.35">
      <c r="A5" s="31">
        <v>45371</v>
      </c>
      <c r="B5" s="65">
        <v>32000</v>
      </c>
      <c r="E5" s="36" t="s">
        <v>53</v>
      </c>
      <c r="F5" s="39">
        <f>(F2-F3)/F2</f>
        <v>7.8125E-2</v>
      </c>
    </row>
    <row r="6" spans="1:6" ht="15.75" x14ac:dyDescent="0.25">
      <c r="A6" s="32">
        <v>45376</v>
      </c>
      <c r="B6" s="66">
        <v>30000</v>
      </c>
    </row>
    <row r="9" spans="1:6" x14ac:dyDescent="0.25">
      <c r="A9" s="68" t="s">
        <v>2</v>
      </c>
      <c r="B9" s="69" t="s">
        <v>56</v>
      </c>
    </row>
    <row r="10" spans="1:6" x14ac:dyDescent="0.25">
      <c r="A10" s="73">
        <v>45352</v>
      </c>
      <c r="B10" s="72">
        <v>31300</v>
      </c>
    </row>
    <row r="11" spans="1:6" x14ac:dyDescent="0.25">
      <c r="A11" s="73">
        <v>45361</v>
      </c>
      <c r="B11" s="72">
        <v>29500</v>
      </c>
    </row>
    <row r="12" spans="1:6" x14ac:dyDescent="0.25">
      <c r="A12" s="73">
        <v>45366</v>
      </c>
      <c r="B12" s="72">
        <v>30500</v>
      </c>
    </row>
    <row r="13" spans="1:6" x14ac:dyDescent="0.25">
      <c r="A13" s="73">
        <v>45371</v>
      </c>
      <c r="B13" s="72">
        <v>32000</v>
      </c>
    </row>
    <row r="14" spans="1:6" x14ac:dyDescent="0.25">
      <c r="A14" s="73">
        <v>45376</v>
      </c>
      <c r="B14" s="72">
        <v>30000</v>
      </c>
    </row>
    <row r="15" spans="1:6" x14ac:dyDescent="0.25">
      <c r="A15" s="73" t="s">
        <v>54</v>
      </c>
      <c r="B15" s="72">
        <v>153300</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B10"/>
  <sheetViews>
    <sheetView workbookViewId="0">
      <selection activeCell="B10" sqref="B10"/>
    </sheetView>
  </sheetViews>
  <sheetFormatPr defaultRowHeight="15" x14ac:dyDescent="0.25"/>
  <cols>
    <col min="1" max="1" width="26.28515625" bestFit="1" customWidth="1"/>
    <col min="2" max="2" width="14" bestFit="1" customWidth="1"/>
  </cols>
  <sheetData>
    <row r="1" spans="1:2" ht="24" thickBot="1" x14ac:dyDescent="0.3">
      <c r="A1" s="40" t="s">
        <v>0</v>
      </c>
      <c r="B1" s="41" t="s">
        <v>1</v>
      </c>
    </row>
    <row r="2" spans="1:2" ht="15.75" x14ac:dyDescent="0.25">
      <c r="A2" s="42" t="s">
        <v>14</v>
      </c>
      <c r="B2" s="3">
        <f>'Assets Data'!E6</f>
        <v>29500</v>
      </c>
    </row>
    <row r="3" spans="1:2" ht="15.75" x14ac:dyDescent="0.25">
      <c r="A3" s="43" t="s">
        <v>15</v>
      </c>
      <c r="B3" s="4">
        <f>'Assets Data'!F6</f>
        <v>31300</v>
      </c>
    </row>
    <row r="4" spans="1:2" ht="15.75" x14ac:dyDescent="0.25">
      <c r="A4" s="43" t="s">
        <v>16</v>
      </c>
      <c r="B4" s="4">
        <f>'Assets Data'!G6</f>
        <v>1800</v>
      </c>
    </row>
    <row r="5" spans="1:2" ht="15.75" x14ac:dyDescent="0.25">
      <c r="A5" s="43" t="s">
        <v>17</v>
      </c>
      <c r="B5" s="5">
        <f>(B4/B2)</f>
        <v>6.1016949152542375E-2</v>
      </c>
    </row>
    <row r="6" spans="1:2" ht="15.75" x14ac:dyDescent="0.25">
      <c r="A6" s="43" t="s">
        <v>18</v>
      </c>
      <c r="B6" s="5">
        <f>(B3/B2)*(1/1)-1</f>
        <v>6.1016949152542299E-2</v>
      </c>
    </row>
    <row r="7" spans="1:2" ht="15.75" x14ac:dyDescent="0.25">
      <c r="A7" s="43" t="s">
        <v>19</v>
      </c>
      <c r="B7" s="1">
        <f>10%</f>
        <v>0.1</v>
      </c>
    </row>
    <row r="8" spans="1:2" ht="15.75" x14ac:dyDescent="0.25">
      <c r="A8" s="43" t="s">
        <v>49</v>
      </c>
      <c r="B8" s="1">
        <v>0</v>
      </c>
    </row>
    <row r="9" spans="1:2" ht="15.75" x14ac:dyDescent="0.25">
      <c r="A9" s="43" t="s">
        <v>20</v>
      </c>
      <c r="B9" s="6">
        <f>(B5-B8)/B7</f>
        <v>0.61016949152542377</v>
      </c>
    </row>
    <row r="10" spans="1:2" ht="16.5" thickBot="1" x14ac:dyDescent="0.3">
      <c r="A10" s="44" t="s">
        <v>21</v>
      </c>
      <c r="B10" s="5">
        <f>'Portfolio Value History'!F5</f>
        <v>7.8125E-2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1:I4"/>
  <sheetViews>
    <sheetView workbookViewId="0">
      <selection activeCell="E15" sqref="E15"/>
    </sheetView>
  </sheetViews>
  <sheetFormatPr defaultRowHeight="15" x14ac:dyDescent="0.25"/>
  <cols>
    <col min="1" max="1" width="10.7109375" bestFit="1" customWidth="1"/>
    <col min="2" max="2" width="8" bestFit="1" customWidth="1"/>
    <col min="3" max="3" width="7.28515625" bestFit="1" customWidth="1"/>
    <col min="4" max="4" width="12" bestFit="1" customWidth="1"/>
    <col min="5" max="5" width="8.42578125" bestFit="1" customWidth="1"/>
    <col min="6" max="6" width="13.5703125" bestFit="1" customWidth="1"/>
    <col min="7" max="7" width="7" bestFit="1" customWidth="1"/>
    <col min="8" max="8" width="11.85546875" bestFit="1" customWidth="1"/>
    <col min="9" max="9" width="19.28515625" bestFit="1" customWidth="1"/>
  </cols>
  <sheetData>
    <row r="1" spans="1:9" ht="21" x14ac:dyDescent="0.25">
      <c r="A1" s="45" t="s">
        <v>2</v>
      </c>
      <c r="B1" s="45" t="s">
        <v>3</v>
      </c>
      <c r="C1" s="45" t="s">
        <v>4</v>
      </c>
      <c r="D1" s="45" t="s">
        <v>5</v>
      </c>
      <c r="E1" s="45" t="s">
        <v>6</v>
      </c>
      <c r="F1" s="45" t="s">
        <v>7</v>
      </c>
      <c r="G1" s="45" t="s">
        <v>8</v>
      </c>
      <c r="H1" s="45" t="s">
        <v>9</v>
      </c>
      <c r="I1" s="45" t="s">
        <v>10</v>
      </c>
    </row>
    <row r="2" spans="1:9" ht="15.75" x14ac:dyDescent="0.25">
      <c r="A2" s="46">
        <v>45352</v>
      </c>
      <c r="B2" s="47" t="s">
        <v>31</v>
      </c>
      <c r="C2" s="47" t="s">
        <v>32</v>
      </c>
      <c r="D2" s="47">
        <v>10</v>
      </c>
      <c r="E2" s="48">
        <v>150</v>
      </c>
      <c r="F2" s="48">
        <f xml:space="preserve"> D2 * E2</f>
        <v>1500</v>
      </c>
      <c r="G2" s="47">
        <v>5</v>
      </c>
      <c r="H2" s="48">
        <f xml:space="preserve"> F2 + G2</f>
        <v>1505</v>
      </c>
      <c r="I2" s="47" t="s">
        <v>33</v>
      </c>
    </row>
    <row r="3" spans="1:9" ht="15.75" x14ac:dyDescent="0.25">
      <c r="A3" s="46">
        <v>45361</v>
      </c>
      <c r="B3" s="47" t="s">
        <v>34</v>
      </c>
      <c r="C3" s="47" t="s">
        <v>32</v>
      </c>
      <c r="D3" s="47">
        <v>0.01</v>
      </c>
      <c r="E3" s="48">
        <v>50000</v>
      </c>
      <c r="F3" s="48">
        <f t="shared" ref="F3:F4" si="0" xml:space="preserve"> D3 * E3</f>
        <v>500</v>
      </c>
      <c r="G3" s="47">
        <v>2</v>
      </c>
      <c r="H3" s="48">
        <f xml:space="preserve"> F3 + G3</f>
        <v>502</v>
      </c>
      <c r="I3" s="47" t="s">
        <v>35</v>
      </c>
    </row>
    <row r="4" spans="1:9" ht="15.75" x14ac:dyDescent="0.25">
      <c r="A4" s="46">
        <v>45366</v>
      </c>
      <c r="B4" s="47" t="s">
        <v>36</v>
      </c>
      <c r="C4" s="47" t="s">
        <v>37</v>
      </c>
      <c r="D4" s="47">
        <v>5</v>
      </c>
      <c r="E4" s="48">
        <v>180</v>
      </c>
      <c r="F4" s="48">
        <f t="shared" si="0"/>
        <v>900</v>
      </c>
      <c r="G4" s="47">
        <v>3</v>
      </c>
      <c r="H4" s="48">
        <f xml:space="preserve"> F4 - G4</f>
        <v>897</v>
      </c>
      <c r="I4" s="47" t="s">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79998168889431442"/>
  </sheetPr>
  <dimension ref="A1:D6"/>
  <sheetViews>
    <sheetView workbookViewId="0">
      <selection activeCell="F7" sqref="F7"/>
    </sheetView>
  </sheetViews>
  <sheetFormatPr defaultColWidth="7" defaultRowHeight="15" x14ac:dyDescent="0.25"/>
  <cols>
    <col min="1" max="1" width="9.140625" bestFit="1" customWidth="1"/>
    <col min="2" max="2" width="11.85546875" bestFit="1" customWidth="1"/>
    <col min="3" max="4" width="20.42578125" bestFit="1" customWidth="1"/>
  </cols>
  <sheetData>
    <row r="1" spans="1:4" ht="23.25" x14ac:dyDescent="0.25">
      <c r="A1" s="49" t="s">
        <v>3</v>
      </c>
      <c r="B1" s="49" t="s">
        <v>11</v>
      </c>
      <c r="C1" s="49" t="s">
        <v>12</v>
      </c>
      <c r="D1" s="49" t="s">
        <v>13</v>
      </c>
    </row>
    <row r="2" spans="1:4" ht="15.75" x14ac:dyDescent="0.25">
      <c r="A2" s="50" t="s">
        <v>31</v>
      </c>
      <c r="B2" s="50" t="s">
        <v>31</v>
      </c>
      <c r="C2" s="52">
        <v>150</v>
      </c>
      <c r="D2" s="51">
        <v>45352</v>
      </c>
    </row>
    <row r="3" spans="1:4" ht="15.75" x14ac:dyDescent="0.25">
      <c r="A3" s="50" t="s">
        <v>34</v>
      </c>
      <c r="B3" s="50" t="s">
        <v>34</v>
      </c>
      <c r="C3" s="52">
        <v>50000</v>
      </c>
      <c r="D3" s="51">
        <v>45352</v>
      </c>
    </row>
    <row r="4" spans="1:4" ht="15.75" x14ac:dyDescent="0.25">
      <c r="A4" s="50" t="s">
        <v>36</v>
      </c>
      <c r="B4" s="50" t="s">
        <v>36</v>
      </c>
      <c r="C4" s="52">
        <v>180</v>
      </c>
      <c r="D4" s="51">
        <v>45352</v>
      </c>
    </row>
    <row r="5" spans="1:4" ht="15.75" x14ac:dyDescent="0.25">
      <c r="A5" s="50" t="s">
        <v>39</v>
      </c>
      <c r="B5" s="50" t="s">
        <v>39</v>
      </c>
      <c r="C5" s="52">
        <v>3400</v>
      </c>
      <c r="D5" s="51">
        <v>45352</v>
      </c>
    </row>
    <row r="6" spans="1:4" ht="15.75" x14ac:dyDescent="0.25">
      <c r="A6" s="50" t="s">
        <v>40</v>
      </c>
      <c r="B6" s="50" t="s">
        <v>40</v>
      </c>
      <c r="C6" s="52">
        <v>3000</v>
      </c>
      <c r="D6" s="51">
        <v>45352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59999389629810485"/>
  </sheetPr>
  <dimension ref="A1:G16"/>
  <sheetViews>
    <sheetView workbookViewId="0">
      <selection activeCell="A10" sqref="A10:B16"/>
    </sheetView>
  </sheetViews>
  <sheetFormatPr defaultRowHeight="15" x14ac:dyDescent="0.25"/>
  <cols>
    <col min="1" max="1" width="13.140625" bestFit="1" customWidth="1"/>
    <col min="2" max="2" width="17.42578125" bestFit="1" customWidth="1"/>
    <col min="3" max="3" width="21.85546875" bestFit="1" customWidth="1"/>
    <col min="4" max="4" width="20" bestFit="1" customWidth="1"/>
    <col min="5" max="5" width="33" bestFit="1" customWidth="1"/>
    <col min="6" max="6" width="17" bestFit="1" customWidth="1"/>
    <col min="7" max="7" width="24.140625" bestFit="1" customWidth="1"/>
  </cols>
  <sheetData>
    <row r="1" spans="1:7" ht="21" x14ac:dyDescent="0.35">
      <c r="A1" s="53" t="s">
        <v>3</v>
      </c>
      <c r="B1" s="54" t="s">
        <v>5</v>
      </c>
      <c r="C1" s="55" t="s">
        <v>26</v>
      </c>
      <c r="D1" s="55" t="s">
        <v>12</v>
      </c>
      <c r="E1" s="55" t="s">
        <v>41</v>
      </c>
      <c r="F1" s="55" t="s">
        <v>28</v>
      </c>
      <c r="G1" s="30" t="s">
        <v>42</v>
      </c>
    </row>
    <row r="2" spans="1:7" ht="15.75" x14ac:dyDescent="0.25">
      <c r="A2" s="56" t="s">
        <v>31</v>
      </c>
      <c r="B2" s="50">
        <v>10</v>
      </c>
      <c r="C2" s="52">
        <v>145</v>
      </c>
      <c r="D2" s="52">
        <v>150</v>
      </c>
      <c r="E2" s="57">
        <f>B2*C2</f>
        <v>1450</v>
      </c>
      <c r="F2" s="52">
        <f>(D2-C2)*B2</f>
        <v>50</v>
      </c>
      <c r="G2" s="58">
        <f>(F2/E2)</f>
        <v>3.4482758620689655E-2</v>
      </c>
    </row>
    <row r="3" spans="1:7" ht="15.75" x14ac:dyDescent="0.25">
      <c r="A3" s="56" t="s">
        <v>34</v>
      </c>
      <c r="B3" s="50">
        <v>0.1</v>
      </c>
      <c r="C3" s="52">
        <v>45000</v>
      </c>
      <c r="D3" s="52">
        <v>50000</v>
      </c>
      <c r="E3" s="57">
        <f t="shared" ref="E3:E6" si="0">B3*C3</f>
        <v>4500</v>
      </c>
      <c r="F3" s="52">
        <f t="shared" ref="F3:F6" si="1">(D3-C3)*B3</f>
        <v>500</v>
      </c>
      <c r="G3" s="58">
        <f t="shared" ref="G3:G6" si="2">(F3/E3)</f>
        <v>0.1111111111111111</v>
      </c>
    </row>
    <row r="4" spans="1:7" ht="15.75" x14ac:dyDescent="0.25">
      <c r="A4" s="56" t="s">
        <v>36</v>
      </c>
      <c r="B4" s="50">
        <v>5</v>
      </c>
      <c r="C4" s="52">
        <v>170</v>
      </c>
      <c r="D4" s="52">
        <v>180</v>
      </c>
      <c r="E4" s="57">
        <f t="shared" si="0"/>
        <v>850</v>
      </c>
      <c r="F4" s="52">
        <f t="shared" si="1"/>
        <v>50</v>
      </c>
      <c r="G4" s="58">
        <f t="shared" si="2"/>
        <v>5.8823529411764705E-2</v>
      </c>
    </row>
    <row r="5" spans="1:7" ht="15.75" x14ac:dyDescent="0.25">
      <c r="A5" s="56" t="s">
        <v>39</v>
      </c>
      <c r="B5" s="50">
        <v>2</v>
      </c>
      <c r="C5" s="52">
        <v>3000</v>
      </c>
      <c r="D5" s="52">
        <v>3400</v>
      </c>
      <c r="E5" s="57">
        <f t="shared" si="0"/>
        <v>6000</v>
      </c>
      <c r="F5" s="52">
        <f t="shared" si="1"/>
        <v>800</v>
      </c>
      <c r="G5" s="58">
        <f t="shared" si="2"/>
        <v>0.13333333333333333</v>
      </c>
    </row>
    <row r="6" spans="1:7" ht="15.75" x14ac:dyDescent="0.25">
      <c r="A6" s="59" t="s">
        <v>40</v>
      </c>
      <c r="B6" s="60">
        <v>0.5</v>
      </c>
      <c r="C6" s="63">
        <v>2800</v>
      </c>
      <c r="D6" s="63">
        <v>3000</v>
      </c>
      <c r="E6" s="61">
        <f t="shared" si="0"/>
        <v>1400</v>
      </c>
      <c r="F6" s="63">
        <f t="shared" si="1"/>
        <v>100</v>
      </c>
      <c r="G6" s="62">
        <f t="shared" si="2"/>
        <v>7.1428571428571425E-2</v>
      </c>
    </row>
    <row r="10" spans="1:7" x14ac:dyDescent="0.25">
      <c r="A10" s="68" t="s">
        <v>3</v>
      </c>
      <c r="B10" s="69" t="s">
        <v>57</v>
      </c>
    </row>
    <row r="11" spans="1:7" x14ac:dyDescent="0.25">
      <c r="A11" s="70" t="s">
        <v>31</v>
      </c>
      <c r="B11" s="72">
        <v>50</v>
      </c>
    </row>
    <row r="12" spans="1:7" x14ac:dyDescent="0.25">
      <c r="A12" s="70" t="s">
        <v>39</v>
      </c>
      <c r="B12" s="72">
        <v>800</v>
      </c>
    </row>
    <row r="13" spans="1:7" x14ac:dyDescent="0.25">
      <c r="A13" s="70" t="s">
        <v>34</v>
      </c>
      <c r="B13" s="72">
        <v>500</v>
      </c>
    </row>
    <row r="14" spans="1:7" x14ac:dyDescent="0.25">
      <c r="A14" s="70" t="s">
        <v>40</v>
      </c>
      <c r="B14" s="72">
        <v>100</v>
      </c>
    </row>
    <row r="15" spans="1:7" x14ac:dyDescent="0.25">
      <c r="A15" s="70" t="s">
        <v>36</v>
      </c>
      <c r="B15" s="72">
        <v>50</v>
      </c>
    </row>
    <row r="16" spans="1:7" x14ac:dyDescent="0.25">
      <c r="A16" s="70" t="s">
        <v>54</v>
      </c>
      <c r="B16" s="72">
        <v>1500</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I15"/>
  <sheetViews>
    <sheetView workbookViewId="0">
      <selection activeCell="D17" sqref="D17"/>
    </sheetView>
  </sheetViews>
  <sheetFormatPr defaultRowHeight="15" x14ac:dyDescent="0.25"/>
  <cols>
    <col min="1" max="1" width="13.140625" bestFit="1" customWidth="1"/>
    <col min="2" max="2" width="18" bestFit="1" customWidth="1"/>
    <col min="3" max="3" width="24.5703125" bestFit="1" customWidth="1"/>
    <col min="4" max="4" width="19.5703125" bestFit="1" customWidth="1"/>
    <col min="5" max="5" width="17.7109375" bestFit="1" customWidth="1"/>
    <col min="6" max="6" width="17.28515625" bestFit="1" customWidth="1"/>
    <col min="7" max="7" width="7" bestFit="1" customWidth="1"/>
    <col min="8" max="8" width="25.140625" bestFit="1" customWidth="1"/>
    <col min="9" max="9" width="13.7109375" bestFit="1" customWidth="1"/>
  </cols>
  <sheetData>
    <row r="1" spans="1:9" ht="21" x14ac:dyDescent="0.35">
      <c r="A1" s="45" t="s">
        <v>3</v>
      </c>
      <c r="B1" s="45" t="s">
        <v>11</v>
      </c>
      <c r="C1" s="35" t="s">
        <v>5</v>
      </c>
      <c r="D1" s="35" t="s">
        <v>26</v>
      </c>
      <c r="E1" s="35" t="s">
        <v>12</v>
      </c>
      <c r="F1" s="35" t="s">
        <v>19</v>
      </c>
      <c r="G1" s="35" t="s">
        <v>43</v>
      </c>
      <c r="H1" s="35" t="s">
        <v>44</v>
      </c>
      <c r="I1" s="35" t="s">
        <v>45</v>
      </c>
    </row>
    <row r="2" spans="1:9" ht="15.75" x14ac:dyDescent="0.25">
      <c r="A2" s="50" t="s">
        <v>31</v>
      </c>
      <c r="B2" s="50" t="s">
        <v>31</v>
      </c>
      <c r="C2" s="50">
        <v>10</v>
      </c>
      <c r="D2" s="52">
        <v>145</v>
      </c>
      <c r="E2" s="52">
        <v>150</v>
      </c>
      <c r="F2" s="64">
        <v>0.2</v>
      </c>
      <c r="G2" s="50">
        <v>1.2</v>
      </c>
      <c r="H2" s="64">
        <v>0.05</v>
      </c>
      <c r="I2" s="50" t="s">
        <v>46</v>
      </c>
    </row>
    <row r="3" spans="1:9" ht="15.75" x14ac:dyDescent="0.25">
      <c r="A3" s="50" t="s">
        <v>34</v>
      </c>
      <c r="B3" s="50" t="s">
        <v>34</v>
      </c>
      <c r="C3" s="50">
        <v>0.1</v>
      </c>
      <c r="D3" s="52">
        <v>45000</v>
      </c>
      <c r="E3" s="52">
        <v>50000</v>
      </c>
      <c r="F3" s="64">
        <v>0.5</v>
      </c>
      <c r="G3" s="50">
        <v>1.8</v>
      </c>
      <c r="H3" s="64">
        <v>0.1</v>
      </c>
      <c r="I3" s="50" t="s">
        <v>47</v>
      </c>
    </row>
    <row r="4" spans="1:9" ht="15.75" x14ac:dyDescent="0.25">
      <c r="A4" s="50" t="s">
        <v>36</v>
      </c>
      <c r="B4" s="50" t="s">
        <v>36</v>
      </c>
      <c r="C4" s="50">
        <v>5</v>
      </c>
      <c r="D4" s="52">
        <v>170</v>
      </c>
      <c r="E4" s="52">
        <v>180</v>
      </c>
      <c r="F4" s="64">
        <v>0.3</v>
      </c>
      <c r="G4" s="50">
        <v>1.4</v>
      </c>
      <c r="H4" s="64">
        <v>7.0000000000000007E-2</v>
      </c>
      <c r="I4" s="50" t="s">
        <v>47</v>
      </c>
    </row>
    <row r="5" spans="1:9" ht="15.75" x14ac:dyDescent="0.25">
      <c r="A5" s="50" t="s">
        <v>39</v>
      </c>
      <c r="B5" s="50" t="s">
        <v>39</v>
      </c>
      <c r="C5" s="50">
        <v>2</v>
      </c>
      <c r="D5" s="52">
        <v>3000</v>
      </c>
      <c r="E5" s="52">
        <v>3400</v>
      </c>
      <c r="F5" s="64">
        <v>0.15</v>
      </c>
      <c r="G5" s="50">
        <v>1.1000000000000001</v>
      </c>
      <c r="H5" s="64">
        <v>0.04</v>
      </c>
      <c r="I5" s="50" t="s">
        <v>48</v>
      </c>
    </row>
    <row r="6" spans="1:9" ht="15.75" x14ac:dyDescent="0.25">
      <c r="A6" s="50" t="s">
        <v>40</v>
      </c>
      <c r="B6" s="50" t="s">
        <v>40</v>
      </c>
      <c r="C6" s="50">
        <v>0.5</v>
      </c>
      <c r="D6" s="52">
        <v>2800</v>
      </c>
      <c r="E6" s="52">
        <v>3000</v>
      </c>
      <c r="F6" s="64">
        <v>0.4</v>
      </c>
      <c r="G6" s="50">
        <v>1.5</v>
      </c>
      <c r="H6" s="64">
        <v>0.08</v>
      </c>
      <c r="I6" s="50" t="s">
        <v>47</v>
      </c>
    </row>
    <row r="9" spans="1:9" x14ac:dyDescent="0.25">
      <c r="A9" s="68" t="s">
        <v>3</v>
      </c>
      <c r="B9" s="69" t="s">
        <v>58</v>
      </c>
      <c r="C9" s="69" t="s">
        <v>59</v>
      </c>
    </row>
    <row r="10" spans="1:9" x14ac:dyDescent="0.25">
      <c r="A10" s="70" t="s">
        <v>31</v>
      </c>
      <c r="B10" s="69">
        <v>1</v>
      </c>
      <c r="C10" s="71">
        <v>0.05</v>
      </c>
    </row>
    <row r="11" spans="1:9" x14ac:dyDescent="0.25">
      <c r="A11" s="70" t="s">
        <v>39</v>
      </c>
      <c r="B11" s="69">
        <v>1</v>
      </c>
      <c r="C11" s="71">
        <v>0.04</v>
      </c>
    </row>
    <row r="12" spans="1:9" x14ac:dyDescent="0.25">
      <c r="A12" s="70" t="s">
        <v>34</v>
      </c>
      <c r="B12" s="69">
        <v>1</v>
      </c>
      <c r="C12" s="71">
        <v>0.1</v>
      </c>
    </row>
    <row r="13" spans="1:9" x14ac:dyDescent="0.25">
      <c r="A13" s="70" t="s">
        <v>40</v>
      </c>
      <c r="B13" s="69">
        <v>1</v>
      </c>
      <c r="C13" s="71">
        <v>0.08</v>
      </c>
    </row>
    <row r="14" spans="1:9" x14ac:dyDescent="0.25">
      <c r="A14" s="70" t="s">
        <v>36</v>
      </c>
      <c r="B14" s="69">
        <v>1</v>
      </c>
      <c r="C14" s="71">
        <v>7.0000000000000007E-2</v>
      </c>
    </row>
    <row r="15" spans="1:9" x14ac:dyDescent="0.25">
      <c r="A15" s="70" t="s">
        <v>54</v>
      </c>
      <c r="B15" s="69">
        <v>5</v>
      </c>
      <c r="C15" s="71">
        <v>0.34</v>
      </c>
    </row>
  </sheetData>
  <conditionalFormatting sqref="I2:I6">
    <cfRule type="colorScale" priority="1">
      <colorScale>
        <cfvo type="min"/>
        <cfvo type="percentile" val="50"/>
        <cfvo type="max"/>
        <color rgb="FFF8696B"/>
        <color rgb="FFFFEB84"/>
        <color rgb="FF63BE7B"/>
      </colorScale>
    </cfRule>
    <cfRule type="colorScale" priority="2">
      <colorScale>
        <cfvo type="min"/>
        <cfvo type="max"/>
        <color rgb="FFC00000"/>
        <color rgb="FF00B050"/>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BD07B-F1E2-4D61-A490-30CC71412558}">
  <sheetPr>
    <tabColor theme="3" tint="-0.499984740745262"/>
  </sheetPr>
  <dimension ref="A7:S27"/>
  <sheetViews>
    <sheetView tabSelected="1" zoomScaleNormal="100" workbookViewId="0">
      <selection activeCell="B19" sqref="B19"/>
    </sheetView>
  </sheetViews>
  <sheetFormatPr defaultRowHeight="15" x14ac:dyDescent="0.25"/>
  <cols>
    <col min="1" max="1" width="23.85546875" style="15" bestFit="1" customWidth="1"/>
    <col min="2" max="2" width="10.7109375" style="15" bestFit="1" customWidth="1"/>
    <col min="3" max="16384" width="9.140625" style="15"/>
  </cols>
  <sheetData>
    <row r="7" spans="1:2" ht="15.75" thickBot="1" x14ac:dyDescent="0.3">
      <c r="A7" s="13" t="s">
        <v>0</v>
      </c>
      <c r="B7" s="14" t="s">
        <v>1</v>
      </c>
    </row>
    <row r="8" spans="1:2" x14ac:dyDescent="0.25">
      <c r="A8" s="10" t="s">
        <v>14</v>
      </c>
      <c r="B8" s="3">
        <f>'Assets Data'!E6</f>
        <v>29500</v>
      </c>
    </row>
    <row r="9" spans="1:2" x14ac:dyDescent="0.25">
      <c r="A9" s="11" t="s">
        <v>15</v>
      </c>
      <c r="B9" s="4">
        <f>'Assets Data'!F6</f>
        <v>31300</v>
      </c>
    </row>
    <row r="10" spans="1:2" x14ac:dyDescent="0.25">
      <c r="A10" s="11" t="s">
        <v>16</v>
      </c>
      <c r="B10" s="4">
        <f>'Assets Data'!G6</f>
        <v>1800</v>
      </c>
    </row>
    <row r="11" spans="1:2" x14ac:dyDescent="0.25">
      <c r="A11" s="11" t="s">
        <v>17</v>
      </c>
      <c r="B11" s="5">
        <f>(B10/B8)</f>
        <v>6.1016949152542375E-2</v>
      </c>
    </row>
    <row r="12" spans="1:2" x14ac:dyDescent="0.25">
      <c r="A12" s="11" t="s">
        <v>18</v>
      </c>
      <c r="B12" s="5">
        <f>(B9/B8)*(1/1)-1</f>
        <v>6.1016949152542299E-2</v>
      </c>
    </row>
    <row r="13" spans="1:2" x14ac:dyDescent="0.25">
      <c r="A13" s="11" t="s">
        <v>19</v>
      </c>
      <c r="B13" s="1">
        <f>10%</f>
        <v>0.1</v>
      </c>
    </row>
    <row r="14" spans="1:2" x14ac:dyDescent="0.25">
      <c r="A14" s="11" t="s">
        <v>49</v>
      </c>
      <c r="B14" s="1">
        <v>0</v>
      </c>
    </row>
    <row r="15" spans="1:2" x14ac:dyDescent="0.25">
      <c r="A15" s="11" t="s">
        <v>20</v>
      </c>
      <c r="B15" s="6">
        <f>(B11-B14)/B13</f>
        <v>0.61016949152542377</v>
      </c>
    </row>
    <row r="16" spans="1:2" ht="15.75" thickBot="1" x14ac:dyDescent="0.3">
      <c r="A16" s="12" t="s">
        <v>21</v>
      </c>
      <c r="B16" s="5">
        <f>'Portfolio Value History'!F5</f>
        <v>7.8125E-2</v>
      </c>
    </row>
    <row r="25" spans="1:19" x14ac:dyDescent="0.25">
      <c r="A25" s="67"/>
      <c r="B25" s="67"/>
      <c r="C25" s="67"/>
      <c r="D25" s="67"/>
      <c r="E25" s="67"/>
      <c r="F25" s="67"/>
      <c r="G25" s="67"/>
      <c r="H25" s="67"/>
      <c r="I25" s="67"/>
      <c r="J25" s="67"/>
      <c r="K25" s="67"/>
      <c r="L25" s="67"/>
      <c r="M25" s="67"/>
      <c r="N25" s="67"/>
      <c r="O25" s="67"/>
      <c r="P25" s="67"/>
      <c r="Q25" s="67"/>
      <c r="R25" s="67"/>
      <c r="S25" s="67"/>
    </row>
    <row r="26" spans="1:19" x14ac:dyDescent="0.25">
      <c r="A26" s="67"/>
      <c r="B26" s="67"/>
      <c r="C26" s="67"/>
      <c r="D26" s="67"/>
      <c r="E26" s="67"/>
      <c r="F26" s="67"/>
      <c r="G26" s="67"/>
      <c r="H26" s="67"/>
      <c r="I26" s="67"/>
      <c r="J26" s="67"/>
      <c r="K26" s="67"/>
      <c r="L26" s="67"/>
      <c r="M26" s="67"/>
      <c r="N26" s="67"/>
      <c r="O26" s="67"/>
      <c r="P26" s="67"/>
      <c r="Q26" s="67"/>
      <c r="R26" s="67"/>
      <c r="S26" s="67"/>
    </row>
    <row r="27" spans="1:19" x14ac:dyDescent="0.25">
      <c r="A27" s="67"/>
      <c r="B27" s="67"/>
      <c r="C27" s="67"/>
      <c r="D27" s="67"/>
      <c r="E27" s="67"/>
      <c r="F27" s="67"/>
      <c r="G27" s="67"/>
      <c r="H27" s="67"/>
      <c r="I27" s="67"/>
      <c r="J27" s="67"/>
      <c r="K27" s="67"/>
      <c r="L27" s="67"/>
      <c r="M27" s="67"/>
      <c r="N27" s="67"/>
      <c r="O27" s="67"/>
      <c r="P27" s="67"/>
      <c r="Q27" s="67"/>
      <c r="R27" s="67"/>
      <c r="S27" s="67"/>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Assets Data</vt:lpstr>
      <vt:lpstr>Portfolio Value History</vt:lpstr>
      <vt:lpstr>Portfolio Summary</vt:lpstr>
      <vt:lpstr>Transaction Log</vt:lpstr>
      <vt:lpstr>Price Tracking</vt:lpstr>
      <vt:lpstr>Performance Analysis</vt:lpstr>
      <vt:lpstr>Risk Management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2025-04-01T16:14:27Z</dcterms:created>
  <dcterms:modified xsi:type="dcterms:W3CDTF">2025-04-25T00:54:09Z</dcterms:modified>
</cp:coreProperties>
</file>