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1"/>
  <workbookPr hidePivotFieldList="1" defaultThemeVersion="124226"/>
  <mc:AlternateContent xmlns:mc="http://schemas.openxmlformats.org/markup-compatibility/2006">
    <mc:Choice Requires="x15">
      <x15ac:absPath xmlns:x15ac="http://schemas.microsoft.com/office/spreadsheetml/2010/11/ac" url="D:\excel\Project\"/>
    </mc:Choice>
  </mc:AlternateContent>
  <xr:revisionPtr revIDLastSave="0" documentId="13_ncr:1_{4CDA3F05-0273-4475-9E37-23BCC7F9A264}" xr6:coauthVersionLast="47" xr6:coauthVersionMax="47" xr10:uidLastSave="{00000000-0000-0000-0000-000000000000}"/>
  <bookViews>
    <workbookView xWindow="-120" yWindow="-120" windowWidth="20730" windowHeight="11760" firstSheet="3" activeTab="5" xr2:uid="{00000000-000D-0000-FFFF-FFFF00000000}"/>
  </bookViews>
  <sheets>
    <sheet name="Employee Master" sheetId="1" r:id="rId1"/>
    <sheet name="Monthly KPIs" sheetId="2" r:id="rId2"/>
    <sheet name="Leave Data" sheetId="3" r:id="rId3"/>
    <sheet name="Pivot Tables" sheetId="4" r:id="rId4"/>
    <sheet name="Dashboard" sheetId="7" r:id="rId5"/>
    <sheet name="Summary Report" sheetId="6" r:id="rId6"/>
  </sheets>
  <definedNames>
    <definedName name="_xlcn.WorksheetConnection_39.HR_Workforce_Analytics_Dashboard.xlsxTable1" hidden="1">Table1[]</definedName>
    <definedName name="_xlcn.WorksheetConnection_39.HR_Workforce_Analytics_Dashboard.xlsxTable2" hidden="1">Table2[]</definedName>
    <definedName name="_xlcn.WorksheetConnection_39.HR_Workforce_Analytics_Dashboard.xlsxTable3" hidden="1">Table3[]</definedName>
    <definedName name="Slicer_Department">#N/A</definedName>
    <definedName name="Slicer_Gender">#N/A</definedName>
    <definedName name="Slicer_Job_Role">#N/A</definedName>
    <definedName name="Slicer_Location">#N/A</definedName>
    <definedName name="Slicer_Month">#N/A</definedName>
    <definedName name="Slicer_Status">#N/A</definedName>
  </definedNames>
  <calcPr calcId="191029"/>
  <pivotCaches>
    <pivotCache cacheId="207" r:id="rId7"/>
    <pivotCache cacheId="210" r:id="rId8"/>
    <pivotCache cacheId="213" r:id="rId9"/>
    <pivotCache cacheId="216" r:id="rId10"/>
    <pivotCache cacheId="219" r:id="rId11"/>
    <pivotCache cacheId="222"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39.HR_Workforce_Analytics_Dashboard.xlsx!Table3"/>
          <x15:modelTable id="Table2" name="Table2" connection="WorksheetConnection_39.HR_Workforce_Analytics_Dashboard.xlsx!Table2"/>
          <x15:modelTable id="Table1" name="Table1" connection="WorksheetConnection_39.HR_Workforce_Analytics_Dashboard.xlsx!Table1"/>
        </x15:modelTables>
        <x15:modelRelationships>
          <x15:modelRelationship fromTable="Table2" fromColumn="Department" toTable="Table1" toColumn="Mon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6" i="6" l="1"/>
  <c r="D15" i="6"/>
  <c r="D14" i="6"/>
  <c r="D13" i="6"/>
  <c r="D12" i="6"/>
  <c r="D11" i="6"/>
  <c r="C16" i="6"/>
  <c r="C15" i="6"/>
  <c r="C14" i="6"/>
  <c r="C13" i="6"/>
  <c r="C12" i="6"/>
  <c r="C11" i="6"/>
  <c r="B16" i="6"/>
  <c r="B15" i="6"/>
  <c r="B14" i="6"/>
  <c r="B13" i="6"/>
  <c r="B12" i="6"/>
  <c r="B11" i="6"/>
  <c r="B7" i="6"/>
  <c r="B6" i="6"/>
  <c r="B5" i="6"/>
  <c r="B4" i="6"/>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41E1DF-470B-49AF-9716-D54A4F5404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0216528-C88A-4B4C-A39E-0AD89685A932}" name="WorksheetConnection_39.HR_Workforce_Analytics_Dashboard.xlsx!Table1" type="102" refreshedVersion="8" minRefreshableVersion="5">
    <extLst>
      <ext xmlns:x15="http://schemas.microsoft.com/office/spreadsheetml/2010/11/main" uri="{DE250136-89BD-433C-8126-D09CA5730AF9}">
        <x15:connection id="Table1" autoDelete="1">
          <x15:rangePr sourceName="_xlcn.WorksheetConnection_39.HR_Workforce_Analytics_Dashboard.xlsxTable1"/>
        </x15:connection>
      </ext>
    </extLst>
  </connection>
  <connection id="3" xr16:uid="{4835CCE5-2ABC-4035-B5B5-F8B987034B05}" name="WorksheetConnection_39.HR_Workforce_Analytics_Dashboard.xlsx!Table2" type="102" refreshedVersion="8" minRefreshableVersion="5">
    <extLst>
      <ext xmlns:x15="http://schemas.microsoft.com/office/spreadsheetml/2010/11/main" uri="{DE250136-89BD-433C-8126-D09CA5730AF9}">
        <x15:connection id="Table2" autoDelete="1">
          <x15:rangePr sourceName="_xlcn.WorksheetConnection_39.HR_Workforce_Analytics_Dashboard.xlsxTable2"/>
        </x15:connection>
      </ext>
    </extLst>
  </connection>
  <connection id="4" xr16:uid="{0837E87B-8243-4EEB-BFBC-7549F08DC9E8}" name="WorksheetConnection_39.HR_Workforce_Analytics_Dashboard.xlsx!Table3" type="102" refreshedVersion="8" minRefreshableVersion="5">
    <extLst>
      <ext xmlns:x15="http://schemas.microsoft.com/office/spreadsheetml/2010/11/main" uri="{DE250136-89BD-433C-8126-D09CA5730AF9}">
        <x15:connection id="Table3" autoDelete="1">
          <x15:rangePr sourceName="_xlcn.WorksheetConnection_39.HR_Workforce_Analytics_Dashboard.xlsxTable3"/>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2].[Status].[All]}"/>
  </metadataStrings>
  <mdxMetadata count="1">
    <mdx n="0" f="s">
      <ms ns="1" c="0"/>
    </mdx>
  </mdxMetadata>
  <valueMetadata count="1">
    <bk>
      <rc t="1" v="0"/>
    </bk>
  </valueMetadata>
</metadata>
</file>

<file path=xl/sharedStrings.xml><?xml version="1.0" encoding="utf-8"?>
<sst xmlns="http://schemas.openxmlformats.org/spreadsheetml/2006/main" count="940" uniqueCount="288">
  <si>
    <t>Employee ID</t>
  </si>
  <si>
    <t>Name</t>
  </si>
  <si>
    <t>Department</t>
  </si>
  <si>
    <t>Job Role</t>
  </si>
  <si>
    <t>Gender</t>
  </si>
  <si>
    <t>Location</t>
  </si>
  <si>
    <t>Status</t>
  </si>
  <si>
    <t>Date of Joining</t>
  </si>
  <si>
    <t>Salary</t>
  </si>
  <si>
    <t>E0001</t>
  </si>
  <si>
    <t>E0002</t>
  </si>
  <si>
    <t>E0003</t>
  </si>
  <si>
    <t>E0004</t>
  </si>
  <si>
    <t>E0005</t>
  </si>
  <si>
    <t>E0006</t>
  </si>
  <si>
    <t>E0007</t>
  </si>
  <si>
    <t>E0008</t>
  </si>
  <si>
    <t>E0009</t>
  </si>
  <si>
    <t>E0010</t>
  </si>
  <si>
    <t>E0011</t>
  </si>
  <si>
    <t>E0012</t>
  </si>
  <si>
    <t>E0013</t>
  </si>
  <si>
    <t>E0014</t>
  </si>
  <si>
    <t>E0015</t>
  </si>
  <si>
    <t>E0016</t>
  </si>
  <si>
    <t>E0017</t>
  </si>
  <si>
    <t>E0018</t>
  </si>
  <si>
    <t>E0019</t>
  </si>
  <si>
    <t>E0020</t>
  </si>
  <si>
    <t>E0021</t>
  </si>
  <si>
    <t>E0022</t>
  </si>
  <si>
    <t>E0023</t>
  </si>
  <si>
    <t>E0024</t>
  </si>
  <si>
    <t>E0025</t>
  </si>
  <si>
    <t>E0026</t>
  </si>
  <si>
    <t>E0027</t>
  </si>
  <si>
    <t>E0028</t>
  </si>
  <si>
    <t>E0029</t>
  </si>
  <si>
    <t>E0030</t>
  </si>
  <si>
    <t>E0031</t>
  </si>
  <si>
    <t>E0032</t>
  </si>
  <si>
    <t>E0033</t>
  </si>
  <si>
    <t>E0034</t>
  </si>
  <si>
    <t>E0035</t>
  </si>
  <si>
    <t>E0036</t>
  </si>
  <si>
    <t>E0037</t>
  </si>
  <si>
    <t>E0038</t>
  </si>
  <si>
    <t>E0039</t>
  </si>
  <si>
    <t>E0040</t>
  </si>
  <si>
    <t>E0041</t>
  </si>
  <si>
    <t>E0042</t>
  </si>
  <si>
    <t>E0043</t>
  </si>
  <si>
    <t>E0044</t>
  </si>
  <si>
    <t>E0045</t>
  </si>
  <si>
    <t>E0046</t>
  </si>
  <si>
    <t>E0047</t>
  </si>
  <si>
    <t>E0048</t>
  </si>
  <si>
    <t>E0049</t>
  </si>
  <si>
    <t>E0050</t>
  </si>
  <si>
    <t>E0051</t>
  </si>
  <si>
    <t>E0052</t>
  </si>
  <si>
    <t>E0053</t>
  </si>
  <si>
    <t>E0054</t>
  </si>
  <si>
    <t>E0055</t>
  </si>
  <si>
    <t>E0056</t>
  </si>
  <si>
    <t>E0057</t>
  </si>
  <si>
    <t>E0058</t>
  </si>
  <si>
    <t>E0059</t>
  </si>
  <si>
    <t>E0060</t>
  </si>
  <si>
    <t>E0061</t>
  </si>
  <si>
    <t>E0062</t>
  </si>
  <si>
    <t>E0063</t>
  </si>
  <si>
    <t>E0064</t>
  </si>
  <si>
    <t>E0065</t>
  </si>
  <si>
    <t>E0066</t>
  </si>
  <si>
    <t>E0067</t>
  </si>
  <si>
    <t>E0068</t>
  </si>
  <si>
    <t>E0069</t>
  </si>
  <si>
    <t>E0070</t>
  </si>
  <si>
    <t>E0071</t>
  </si>
  <si>
    <t>E0072</t>
  </si>
  <si>
    <t>E0073</t>
  </si>
  <si>
    <t>E0074</t>
  </si>
  <si>
    <t>E0075</t>
  </si>
  <si>
    <t>E0076</t>
  </si>
  <si>
    <t>E0077</t>
  </si>
  <si>
    <t>E0078</t>
  </si>
  <si>
    <t>E0079</t>
  </si>
  <si>
    <t>E0080</t>
  </si>
  <si>
    <t>E0081</t>
  </si>
  <si>
    <t>E0082</t>
  </si>
  <si>
    <t>E0083</t>
  </si>
  <si>
    <t>E0084</t>
  </si>
  <si>
    <t>E0085</t>
  </si>
  <si>
    <t>E0086</t>
  </si>
  <si>
    <t>E0087</t>
  </si>
  <si>
    <t>E0088</t>
  </si>
  <si>
    <t>E0089</t>
  </si>
  <si>
    <t>E0090</t>
  </si>
  <si>
    <t>E0091</t>
  </si>
  <si>
    <t>E0092</t>
  </si>
  <si>
    <t>E0093</t>
  </si>
  <si>
    <t>E0094</t>
  </si>
  <si>
    <t>E0095</t>
  </si>
  <si>
    <t>E0096</t>
  </si>
  <si>
    <t>E0097</t>
  </si>
  <si>
    <t>E0098</t>
  </si>
  <si>
    <t>E0099</t>
  </si>
  <si>
    <t>E0100</t>
  </si>
  <si>
    <t>Employee 1</t>
  </si>
  <si>
    <t>Employee 2</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</si>
  <si>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</si>
  <si>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</si>
  <si>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</si>
  <si>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</si>
  <si>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</si>
  <si>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</si>
  <si>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</si>
  <si>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</si>
  <si>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</si>
  <si>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</si>
  <si>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</si>
  <si>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</si>
  <si>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</si>
  <si>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</si>
  <si>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</si>
  <si>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</si>
  <si>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</si>
  <si>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</si>
  <si>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Employee 21</t>
  </si>
  <si>
    <t>Employee 22</t>
  </si>
  <si>
    <t>Employee 23</t>
  </si>
  <si>
    <t>Employee 24</t>
  </si>
  <si>
    <t>Employee 25</t>
  </si>
  <si>
    <t>Employee 26</t>
  </si>
  <si>
    <t>Employee 27</t>
  </si>
  <si>
    <t>Employee 28</t>
  </si>
  <si>
    <t>Employee 29</t>
  </si>
  <si>
    <t>Employee 30</t>
  </si>
  <si>
    <t>Employee 31</t>
  </si>
  <si>
    <t>Employee 32</t>
  </si>
  <si>
    <t>Employee 33</t>
  </si>
  <si>
    <t>Employee 34</t>
  </si>
  <si>
    <t>Employee 35</t>
  </si>
  <si>
    <t>Employee 36</t>
  </si>
  <si>
    <t>Employee 37</t>
  </si>
  <si>
    <t>Employee 38</t>
  </si>
  <si>
    <t>Employee 39</t>
  </si>
  <si>
    <t>Employee 40</t>
  </si>
  <si>
    <t>Employee 41</t>
  </si>
  <si>
    <t>Employee 42</t>
  </si>
  <si>
    <t>Employee 43</t>
  </si>
  <si>
    <t>Employee 44</t>
  </si>
  <si>
    <t>Employee 45</t>
  </si>
  <si>
    <t>Employee 46</t>
  </si>
  <si>
    <t>Employee 47</t>
  </si>
  <si>
    <t>Employee 48</t>
  </si>
  <si>
    <t>Employee 49</t>
  </si>
  <si>
    <t>Employee 50</t>
  </si>
  <si>
    <t>Employee 51</t>
  </si>
  <si>
    <t>Employee 52</t>
  </si>
  <si>
    <t>Employee 53</t>
  </si>
  <si>
    <t>Employee 54</t>
  </si>
  <si>
    <t>Employee 55</t>
  </si>
  <si>
    <t>Employee 56</t>
  </si>
  <si>
    <t>Employee 57</t>
  </si>
  <si>
    <t>Employee 58</t>
  </si>
  <si>
    <t>Employee 59</t>
  </si>
  <si>
    <t>Employee 60</t>
  </si>
  <si>
    <t>Employee 61</t>
  </si>
  <si>
    <t>Employee 62</t>
  </si>
  <si>
    <t>Employee 63</t>
  </si>
  <si>
    <t>Employee 64</t>
  </si>
  <si>
    <t>Employee 65</t>
  </si>
  <si>
    <t>Employee 66</t>
  </si>
  <si>
    <t>Employee 67</t>
  </si>
  <si>
    <t>Employee 68</t>
  </si>
  <si>
    <t>Employee 69</t>
  </si>
  <si>
    <t>Employee 70</t>
  </si>
  <si>
    <t>Employee 71</t>
  </si>
  <si>
    <t>Employee 72</t>
  </si>
  <si>
    <t>Employee 73</t>
  </si>
  <si>
    <t>Employee 74</t>
  </si>
  <si>
    <t>Employee 75</t>
  </si>
  <si>
    <t>Employee 76</t>
  </si>
  <si>
    <t>Employee 77</t>
  </si>
  <si>
    <t>Employee 78</t>
  </si>
  <si>
    <t>Employee 79</t>
  </si>
  <si>
    <t>Employee 80</t>
  </si>
  <si>
    <t>Employee 81</t>
  </si>
  <si>
    <t>Employee 82</t>
  </si>
  <si>
    <t>Employee 83</t>
  </si>
  <si>
    <t>Employee 84</t>
  </si>
  <si>
    <t>Employee 85</t>
  </si>
  <si>
    <t>Employee 86</t>
  </si>
  <si>
    <t>Employee 87</t>
  </si>
  <si>
    <t>Employee 88</t>
  </si>
  <si>
    <t>Employee 89</t>
  </si>
  <si>
    <t>Employee 90</t>
  </si>
  <si>
    <t>Employee 91</t>
  </si>
  <si>
    <t>Employee 92</t>
  </si>
  <si>
    <t>Employee 93</t>
  </si>
  <si>
    <t>Employee 94</t>
  </si>
  <si>
    <t>Employee 95</t>
  </si>
  <si>
    <t>Employee 96</t>
  </si>
  <si>
    <t>Employee 97</t>
  </si>
  <si>
    <t>Employee 98</t>
  </si>
  <si>
    <t>Employee 99</t>
  </si>
  <si>
    <t>Employee 100</t>
  </si>
  <si>
    <t>Marketing</t>
  </si>
  <si>
    <t>Sales</t>
  </si>
  <si>
    <t>IT</t>
  </si>
  <si>
    <t>Finance</t>
  </si>
  <si>
    <t>Operations</t>
  </si>
  <si>
    <t>HR</t>
  </si>
  <si>
    <t>Consultant</t>
  </si>
  <si>
    <t>Manager</t>
  </si>
  <si>
    <t>Assistant</t>
  </si>
  <si>
    <t>Analyst</t>
  </si>
  <si>
    <t>Executive</t>
  </si>
  <si>
    <t>Female</t>
  </si>
  <si>
    <t>Other</t>
  </si>
  <si>
    <t>Male</t>
  </si>
  <si>
    <t>Mumbai</t>
  </si>
  <si>
    <t>Berlin</t>
  </si>
  <si>
    <t>London</t>
  </si>
  <si>
    <t>New York</t>
  </si>
  <si>
    <t>Tokyo</t>
  </si>
  <si>
    <t>Active</t>
  </si>
  <si>
    <t>Terminated</t>
  </si>
  <si>
    <t>Resigned</t>
  </si>
  <si>
    <t>Month</t>
  </si>
  <si>
    <t>New Hires</t>
  </si>
  <si>
    <t>Attrition</t>
  </si>
  <si>
    <t>Avg Time to Hire (days)</t>
  </si>
  <si>
    <t>Training Hours per Employee</t>
  </si>
  <si>
    <t>Employee Engagement Score</t>
  </si>
  <si>
    <t>Jan-2023</t>
  </si>
  <si>
    <t>Feb-2023</t>
  </si>
  <si>
    <t>Mar-2023</t>
  </si>
  <si>
    <t>Apr-2023</t>
  </si>
  <si>
    <t>May-2023</t>
  </si>
  <si>
    <t>Jun-2023</t>
  </si>
  <si>
    <t>Jul-2023</t>
  </si>
  <si>
    <t>Aug-2023</t>
  </si>
  <si>
    <t>Sep-2023</t>
  </si>
  <si>
    <t>Oct-2023</t>
  </si>
  <si>
    <t>Nov-2023</t>
  </si>
  <si>
    <t>Dec-2023</t>
  </si>
  <si>
    <t>Leaves Taken</t>
  </si>
  <si>
    <t>Sick Leaves</t>
  </si>
  <si>
    <t>Casual Leaves</t>
  </si>
  <si>
    <t>Paid Leaves</t>
  </si>
  <si>
    <t>Monthly New Hires &amp; Attrition</t>
  </si>
  <si>
    <t>Row Labels</t>
  </si>
  <si>
    <t>Grand Total</t>
  </si>
  <si>
    <t>Sum of New Hires</t>
  </si>
  <si>
    <t>Sum of Attrition</t>
  </si>
  <si>
    <t>Average Time to Hire</t>
  </si>
  <si>
    <t>Sum of Avg Time to Hire (days)</t>
  </si>
  <si>
    <t>Sum of Training Hours per Employee</t>
  </si>
  <si>
    <t>Sum of Employee Engagement Score</t>
  </si>
  <si>
    <t>Count of Employee ID</t>
  </si>
  <si>
    <t>All</t>
  </si>
  <si>
    <t>Sum of Leaves Taken</t>
  </si>
  <si>
    <t>Sum of Sick Leaves</t>
  </si>
  <si>
    <t>Sum of Casual Leaves</t>
  </si>
  <si>
    <t>Sum of Paid Leaves</t>
  </si>
  <si>
    <t>HR &amp; Workforce Analytics Dashboard</t>
  </si>
  <si>
    <t>HR &amp; Workforce Analytics – Executive Summary</t>
  </si>
  <si>
    <t>Total Employees</t>
  </si>
  <si>
    <t>Active Employees</t>
  </si>
  <si>
    <t>Total New Hires (2023)</t>
  </si>
  <si>
    <t>Total Attrition (2023)</t>
  </si>
  <si>
    <t>Headcount</t>
  </si>
  <si>
    <t>Avg Salary</t>
  </si>
  <si>
    <t>Attrition Count</t>
  </si>
  <si>
    <t>Key Observations</t>
  </si>
  <si>
    <t>1. KPI Cards</t>
  </si>
  <si>
    <t>2. Department Summary</t>
  </si>
  <si>
    <t>• High attrition observed in Marketing department.</t>
  </si>
  <si>
    <t>• Employee engagement dropped by 17.7% in Q4 compared to Q3.</t>
  </si>
  <si>
    <t>• Average hiring time decreased by 2.9 days from Q1 to Q2.</t>
  </si>
  <si>
    <t>•Training hours show a weak positive correlation with employee engagement.</t>
  </si>
  <si>
    <t>1:Training Hours &amp; Engagement Score</t>
  </si>
  <si>
    <t>2:Department-wise Headcount</t>
  </si>
  <si>
    <t>3:Location-wise Attrition</t>
  </si>
  <si>
    <t>4:Leave Summary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</si>
</sst>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9" x14ac:knownFonts="1">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b/>
      <sz val="11"/>
      <name val="Calibri"/>
      <family val="2"/>
    </font>
    <font>
      <sz val="11"/>
      <color theme="0"/>
      <name val="Calibri"/>
      <family val="2"/>
      <scheme val="minor"/>
    </font>
    <font>
      <b/>
      <i/>
      <sz val="11"/>
      <color theme="0"/>
      <name val="Calibri"/>
      <family val="2"/>
      <scheme val="minor"/>
    </font>
    <font>
      <b/>
      <sz val="24"/>
      <color theme="0"/>
      <name val="Calibri"/>
      <family val="2"/>
      <scheme val="minor"/>
    </font>
    <font>
      <b/>
      <sz val="14"/>
      <color theme="0"/>
      <name val="Calibri"/>
      <family val="2"/>
      <scheme val="minor"/>
    </font>
  </fonts>
  <fills count="5">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4"/>
        <bgColor indexed="64"/>
      </patternFill>
    </fill>
  </fills>
  <borders count="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5">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2" xfId="0" pivotButton="1" applyBorder="1"/>
    <xf numFmtId="0" fontId="0" fillId="0" borderId="2" xfId="0" applyBorder="1"/>
    <xf numFmtId="0" fontId="0" fillId="0" borderId="2" xfId="0" applyBorder="1" applyAlignment="1">
      <alignment horizontal="left"/>
    </xf>
    <xf numFmtId="0" fontId="5" fillId="2" borderId="0" xfId="0" applyFont="1" applyFill="1"/>
    <xf numFmtId="0" fontId="0" fillId="2" borderId="0" xfId="0" applyFill="1"/>
    <xf numFmtId="0" fontId="8" fillId="2" borderId="0" xfId="0" applyFont="1" applyFill="1"/>
    <xf numFmtId="0" fontId="3" fillId="3" borderId="0" xfId="0" applyFont="1" applyFill="1"/>
    <xf numFmtId="0" fontId="0" fillId="3" borderId="0" xfId="0" applyFill="1"/>
    <xf numFmtId="0" fontId="4" fillId="3" borderId="0" xfId="0" applyFont="1" applyFill="1" applyAlignment="1">
      <alignment horizontal="center"/>
    </xf>
    <xf numFmtId="0" fontId="1" fillId="4" borderId="0" xfId="0" applyFont="1" applyFill="1"/>
    <xf numFmtId="0" fontId="0" fillId="4" borderId="0" xfId="0" applyFill="1"/>
    <xf numFmtId="0" fontId="0" fillId="3" borderId="2" xfId="0" applyFill="1" applyBorder="1"/>
    <xf numFmtId="0" fontId="1" fillId="3" borderId="2" xfId="0" applyFont="1" applyFill="1" applyBorder="1"/>
    <xf numFmtId="0" fontId="4" fillId="3"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7" fillId="2" borderId="0" xfId="0" applyFont="1" applyFill="1" applyAlignment="1">
      <alignment horizontal="center"/>
    </xf>
    <xf numFmtId="0" fontId="0" fillId="0" borderId="0" xfId="0" applyNumberFormat="1"/>
    <xf numFmtId="0" fontId="0" fillId="0" borderId="2" xfId="0" applyNumberFormat="1" applyBorder="1"/>
  </cellXfs>
  <cellStyles count="1">
    <cellStyle name="Normal" xfId="0" builtinId="0"/>
  </cellStyles>
  <dxfs count="3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4.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eetMetadata" Target="metadata.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Monthly New Hires vs Attrition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Sum of New Hires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'Pivot Tables'!$C$4:$C$16</c:f>
              <c:numCache>
                <c:formatCode>General</c:formatCode>
                <c:ptCount val="12"/>
                <c:pt idx="0">
                  <c:v>2</c:v>
                </c:pt>
                <c:pt idx="1">
                  <c:v>7</c:v>
                </c:pt>
                <c:pt idx="2">
                  <c:v>13</c:v>
                </c:pt>
                <c:pt idx="3">
                  <c:v>10</c:v>
                </c:pt>
                <c:pt idx="4">
                  <c:v>13</c:v>
                </c:pt>
                <c:pt idx="5">
                  <c:v>2</c:v>
                </c:pt>
                <c:pt idx="6">
                  <c:v>9</c:v>
                </c:pt>
                <c:pt idx="7">
                  <c:v>13</c:v>
                </c:pt>
                <c:pt idx="8">
                  <c:v>10</c:v>
                </c:pt>
                <c:pt idx="9">
                  <c:v>11</c:v>
                </c:pt>
                <c:pt idx="10">
                  <c:v>7</c:v>
                </c:pt>
                <c:pt idx="11">
                  <c:v>6</c:v>
                </c:pt>
              </c:numCache>
            </c:numRef>
          </c:val>
          <c:extLst>
            <c:ext xmlns:c16="http://schemas.microsoft.com/office/drawing/2014/chart" uri="{C3380CC4-5D6E-409C-BE32-E72D297353CC}">
              <c16:uniqueId val="{00000000-D77F-44C1-BEC2-DDA8DA58EAFB}"/>
            </c:ext>
          </c:extLst>
        </c:ser>
        <c:ser>
          <c:idx val="1"/>
          <c:order val="1"/>
          <c:tx>
            <c:strRef>
              <c:f>'Pivot Tables'!$D$3</c:f>
              <c:strCache>
                <c:ptCount val="1"/>
                <c:pt idx="0">
                  <c:v>Sum of Attrition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Tables'!$B$4:$B$16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'Pivot Tables'!$D$4:$D$16</c:f>
              <c:numCache>
                <c:formatCode>General</c:formatCode>
                <c:ptCount val="12"/>
                <c:pt idx="0">
                  <c:v>5</c:v>
                </c:pt>
                <c:pt idx="1">
                  <c:v>4</c:v>
                </c:pt>
                <c:pt idx="2">
                  <c:v>1</c:v>
                </c:pt>
                <c:pt idx="3">
                  <c:v>6</c:v>
                </c:pt>
                <c:pt idx="4">
                  <c:v>5</c:v>
                </c:pt>
                <c:pt idx="5">
                  <c:v>3</c:v>
                </c:pt>
                <c:pt idx="6">
                  <c:v>3</c:v>
                </c:pt>
                <c:pt idx="7">
                  <c:v>5</c:v>
                </c:pt>
                <c:pt idx="8">
                  <c:v>4</c:v>
                </c:pt>
                <c:pt idx="9">
                  <c:v>9</c:v>
                </c:pt>
                <c:pt idx="10">
                  <c:v>2</c:v>
                </c:pt>
                <c:pt idx="11">
                  <c:v>9</c:v>
                </c:pt>
              </c:numCache>
            </c:numRef>
          </c:val>
          <c:extLst>
            <c:ext xmlns:c16="http://schemas.microsoft.com/office/drawing/2014/chart" uri="{C3380CC4-5D6E-409C-BE32-E72D297353CC}">
              <c16:uniqueId val="{00000001-D77F-44C1-BEC2-DDA8DA58EAFB}"/>
            </c:ext>
          </c:extLst>
        </c:ser>
        <c:dLbls>
          <c:dLblPos val="outEnd"/>
          <c:showLegendKey val="0"/>
          <c:showVal val="1"/>
          <c:showCatName val="0"/>
          <c:showSerName val="0"/>
          <c:showPercent val="0"/>
          <c:showBubbleSize val="0"/>
        </c:dLbls>
        <c:gapWidth val="219"/>
        <c:overlap val="-27"/>
        <c:axId val="979675375"/>
        <c:axId val="979661455"/>
      </c:barChart>
      <c:catAx>
        <c:axId val="97967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61455"/>
        <c:crosses val="autoZero"/>
        <c:auto val="1"/>
        <c:lblAlgn val="ctr"/>
        <c:lblOffset val="100"/>
        <c:noMultiLvlLbl val="0"/>
      </c:catAx>
      <c:valAx>
        <c:axId val="97966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7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Time to Hire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Tables'!$C$19</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Tables'!$B$20:$B$32</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'Pivot Tables'!$C$20:$C$32</c:f>
              <c:numCache>
                <c:formatCode>General</c:formatCode>
                <c:ptCount val="12"/>
                <c:pt idx="0">
                  <c:v>30.5</c:v>
                </c:pt>
                <c:pt idx="1">
                  <c:v>43.3</c:v>
                </c:pt>
                <c:pt idx="2">
                  <c:v>19.7</c:v>
                </c:pt>
                <c:pt idx="3">
                  <c:v>25.9</c:v>
                </c:pt>
                <c:pt idx="4">
                  <c:v>34.4</c:v>
                </c:pt>
                <c:pt idx="5">
                  <c:v>19.8</c:v>
                </c:pt>
                <c:pt idx="6">
                  <c:v>11.6</c:v>
                </c:pt>
                <c:pt idx="7">
                  <c:v>32</c:v>
                </c:pt>
                <c:pt idx="8">
                  <c:v>41.5</c:v>
                </c:pt>
                <c:pt idx="9">
                  <c:v>31.7</c:v>
                </c:pt>
                <c:pt idx="10">
                  <c:v>25.9</c:v>
                </c:pt>
                <c:pt idx="11">
                  <c:v>41.2</c:v>
                </c:pt>
              </c:numCache>
            </c:numRef>
          </c:val>
          <c:smooth val="0"/>
          <c:extLst>
            <c:ext xmlns:c16="http://schemas.microsoft.com/office/drawing/2014/chart" uri="{C3380CC4-5D6E-409C-BE32-E72D297353CC}">
              <c16:uniqueId val="{00000000-664C-459D-BE17-ADC249AE8C82}"/>
            </c:ext>
          </c:extLst>
        </c:ser>
        <c:dLbls>
          <c:showLegendKey val="0"/>
          <c:showVal val="1"/>
          <c:showCatName val="0"/>
          <c:showSerName val="0"/>
          <c:showPercent val="0"/>
          <c:showBubbleSize val="0"/>
        </c:dLbls>
        <c:axId val="979664335"/>
        <c:axId val="979646575"/>
        <c:axId val="972990159"/>
      </c:line3DChart>
      <c:catAx>
        <c:axId val="9796643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46575"/>
        <c:crosses val="autoZero"/>
        <c:auto val="1"/>
        <c:lblAlgn val="ctr"/>
        <c:lblOffset val="100"/>
        <c:noMultiLvlLbl val="0"/>
      </c:catAx>
      <c:valAx>
        <c:axId val="97964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64335"/>
        <c:crosses val="autoZero"/>
        <c:crossBetween val="between"/>
      </c:valAx>
      <c:serAx>
        <c:axId val="97299015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6465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Training vs Engagement Score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Tables'!$G$3</c:f>
              <c:strCache>
                <c:ptCount val="1"/>
                <c:pt idx="0">
                  <c:v>Sum of Training Hours per Employee</c:v>
                </c:pt>
              </c:strCache>
            </c:strRef>
          </c:tx>
          <c:spPr>
            <a:solidFill>
              <a:schemeClr val="accent1"/>
            </a:solidFill>
            <a:ln>
              <a:noFill/>
            </a:ln>
            <a:effectLst/>
          </c:spP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'Pivot Tables'!$G$4:$G$16</c:f>
              <c:numCache>
                <c:formatCode>General</c:formatCode>
                <c:ptCount val="12"/>
                <c:pt idx="0">
                  <c:v>6.7</c:v>
                </c:pt>
                <c:pt idx="1">
                  <c:v>7.6</c:v>
                </c:pt>
                <c:pt idx="2">
                  <c:v>7.5</c:v>
                </c:pt>
                <c:pt idx="3">
                  <c:v>5.7</c:v>
                </c:pt>
                <c:pt idx="4">
                  <c:v>3.5</c:v>
                </c:pt>
                <c:pt idx="5">
                  <c:v>9.9</c:v>
                </c:pt>
                <c:pt idx="6">
                  <c:v>9.8000000000000007</c:v>
                </c:pt>
                <c:pt idx="7">
                  <c:v>4.8</c:v>
                </c:pt>
                <c:pt idx="8">
                  <c:v>2.6</c:v>
                </c:pt>
                <c:pt idx="9">
                  <c:v>8.5</c:v>
                </c:pt>
                <c:pt idx="10">
                  <c:v>4.5</c:v>
                </c:pt>
                <c:pt idx="11">
                  <c:v>6.3</c:v>
                </c:pt>
              </c:numCache>
            </c:numRef>
          </c:val>
          <c:extLst>
            <c:ext xmlns:c16="http://schemas.microsoft.com/office/drawing/2014/chart" uri="{C3380CC4-5D6E-409C-BE32-E72D297353CC}">
              <c16:uniqueId val="{00000000-7894-4208-B59E-6E1F9E5A042B}"/>
            </c:ext>
          </c:extLst>
        </c:ser>
        <c:dLbls>
          <c:showLegendKey val="0"/>
          <c:showVal val="1"/>
          <c:showCatName val="0"/>
          <c:showSerName val="0"/>
          <c:showPercent val="0"/>
          <c:showBubbleSize val="0"/>
        </c:dLbls>
        <c:axId val="979656655"/>
        <c:axId val="979658575"/>
      </c:areaChart>
      <c:barChart>
        <c:barDir val="col"/>
        <c:grouping val="clustered"/>
        <c:varyColors val="0"/>
        <c:ser>
          <c:idx val="1"/>
          <c:order val="1"/>
          <c:tx>
            <c:strRef>
              <c:f>'Pivot Tables'!$H$3</c:f>
              <c:strCache>
                <c:ptCount val="1"/>
                <c:pt idx="0">
                  <c:v>Sum of Employee Engagement Score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Tables'!$F$4:$F$16</c:f>
              <c:strCache>
                <c:ptCount val="12"/>
                <c:pt idx="0">
                  <c:v>Apr-2023</c:v>
                </c:pt>
                <c:pt idx="1">
                  <c:v>Aug-2023</c:v>
                </c:pt>
                <c:pt idx="2">
                  <c:v>Dec-2023</c:v>
                </c:pt>
                <c:pt idx="3">
                  <c:v>Feb-2023</c:v>
                </c:pt>
                <c:pt idx="4">
                  <c:v>Jan-2023</c:v>
                </c:pt>
                <c:pt idx="5">
                  <c:v>Jul-2023</c:v>
                </c:pt>
                <c:pt idx="6">
                  <c:v>Jun-2023</c:v>
                </c:pt>
                <c:pt idx="7">
                  <c:v>Mar-2023</c:v>
                </c:pt>
                <c:pt idx="8">
                  <c:v>May-2023</c:v>
                </c:pt>
                <c:pt idx="9">
                  <c:v>Nov-2023</c:v>
                </c:pt>
                <c:pt idx="10">
                  <c:v>Oct-2023</c:v>
                </c:pt>
                <c:pt idx="11">
                  <c:v>Sep-2023</c:v>
                </c:pt>
              </c:strCache>
            </c:strRef>
          </c:cat>
          <c:val>
            <c:numRef>
              <c:f>'Pivot Tables'!$H$4:$H$16</c:f>
              <c:numCache>
                <c:formatCode>General</c:formatCode>
                <c:ptCount val="12"/>
                <c:pt idx="0">
                  <c:v>88.5</c:v>
                </c:pt>
                <c:pt idx="1">
                  <c:v>88</c:v>
                </c:pt>
                <c:pt idx="2">
                  <c:v>71.3</c:v>
                </c:pt>
                <c:pt idx="3">
                  <c:v>87.3</c:v>
                </c:pt>
                <c:pt idx="4">
                  <c:v>64.900000000000006</c:v>
                </c:pt>
                <c:pt idx="5">
                  <c:v>72.5</c:v>
                </c:pt>
                <c:pt idx="6">
                  <c:v>78.400000000000006</c:v>
                </c:pt>
                <c:pt idx="7">
                  <c:v>84.7</c:v>
                </c:pt>
                <c:pt idx="8">
                  <c:v>81.8</c:v>
                </c:pt>
                <c:pt idx="9">
                  <c:v>60.8</c:v>
                </c:pt>
                <c:pt idx="10">
                  <c:v>61.4</c:v>
                </c:pt>
                <c:pt idx="11">
                  <c:v>86</c:v>
                </c:pt>
              </c:numCache>
            </c:numRef>
          </c:val>
          <c:extLst>
            <c:ext xmlns:c16="http://schemas.microsoft.com/office/drawing/2014/chart" uri="{C3380CC4-5D6E-409C-BE32-E72D297353CC}">
              <c16:uniqueId val="{00000001-7894-4208-B59E-6E1F9E5A042B}"/>
            </c:ext>
          </c:extLst>
        </c:ser>
        <c:dLbls>
          <c:showLegendKey val="0"/>
          <c:showVal val="1"/>
          <c:showCatName val="0"/>
          <c:showSerName val="0"/>
          <c:showPercent val="0"/>
          <c:showBubbleSize val="0"/>
        </c:dLbls>
        <c:gapWidth val="219"/>
        <c:overlap val="-27"/>
        <c:axId val="979656655"/>
        <c:axId val="979658575"/>
      </c:barChart>
      <c:catAx>
        <c:axId val="97965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9658575"/>
        <c:crosses val="autoZero"/>
        <c:auto val="1"/>
        <c:lblAlgn val="ctr"/>
        <c:lblOffset val="100"/>
        <c:noMultiLvlLbl val="0"/>
      </c:catAx>
      <c:valAx>
        <c:axId val="97965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7965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Department-wise Headcount</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Tables'!$G$19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Tables'!$F$20:$F$26</c:f>
              <c:strCache>
                <c:ptCount val="6"/>
                <c:pt idx="0">
                  <c:v>Finance</c:v>
                </c:pt>
                <c:pt idx="1">
                  <c:v>HR</c:v>
                </c:pt>
                <c:pt idx="2">
                  <c:v>IT</c:v>
                </c:pt>
                <c:pt idx="3">
                  <c:v>Marketing</c:v>
                </c:pt>
                <c:pt idx="4">
                  <c:v>Operations</c:v>
                </c:pt>
                <c:pt idx="5">
                  <c:v>Sales</c:v>
                </c:pt>
              </c:strCache>
            </c:strRef>
          </c:cat>
          <c:val>
            <c:numRef>
              <c:f>'Pivot Tables'!$G$20:$G$26</c:f>
              <c:numCache>
                <c:formatCode>General</c:formatCode>
                <c:ptCount val="6"/>
                <c:pt idx="0">
                  <c:v>19</c:v>
                </c:pt>
                <c:pt idx="1">
                  <c:v>11</c:v>
                </c:pt>
                <c:pt idx="2">
                  <c:v>11</c:v>
                </c:pt>
                <c:pt idx="3">
                  <c:v>25</c:v>
                </c:pt>
                <c:pt idx="4">
                  <c:v>17</c:v>
                </c:pt>
                <c:pt idx="5">
                  <c:v>17</c:v>
                </c:pt>
              </c:numCache>
            </c:numRef>
          </c:val>
          <c:extLst>
            <c:ext xmlns:c16="http://schemas.microsoft.com/office/drawing/2014/chart" uri="{C3380CC4-5D6E-409C-BE32-E72D297353CC}">
              <c16:uniqueId val="{00000000-32C7-4025-8242-A0435EFF2B48}"/>
            </c:ext>
          </c:extLst>
        </c:ser>
        <c:dLbls>
          <c:showLegendKey val="0"/>
          <c:showVal val="1"/>
          <c:showCatName val="0"/>
          <c:showSerName val="0"/>
          <c:showPercent val="0"/>
          <c:showBubbleSize val="0"/>
        </c:dLbls>
        <c:gapWidth val="150"/>
        <c:shape val="box"/>
        <c:axId val="715769279"/>
        <c:axId val="715769759"/>
        <c:axId val="0"/>
      </c:bar3DChart>
      <c:catAx>
        <c:axId val="7157692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69759"/>
        <c:crosses val="autoZero"/>
        <c:auto val="1"/>
        <c:lblAlgn val="ctr"/>
        <c:lblOffset val="100"/>
        <c:noMultiLvlLbl val="0"/>
      </c:catAx>
      <c:valAx>
        <c:axId val="715769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6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Attrition by Location</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Tables'!$J$6:$J$11</c:f>
              <c:strCache>
                <c:ptCount val="5"/>
                <c:pt idx="0">
                  <c:v>Berlin</c:v>
                </c:pt>
                <c:pt idx="1">
                  <c:v>London</c:v>
                </c:pt>
                <c:pt idx="2">
                  <c:v>Mumbai</c:v>
                </c:pt>
                <c:pt idx="3">
                  <c:v>New York</c:v>
                </c:pt>
                <c:pt idx="4">
                  <c:v>Tokyo</c:v>
                </c:pt>
              </c:strCache>
            </c:strRef>
          </c:cat>
          <c:val>
            <c:numRef>
              <c:f>'Pivot Tables'!$K$6:$K$11</c:f>
              <c:numCache>
                <c:formatCode>General</c:formatCode>
                <c:ptCount val="5"/>
                <c:pt idx="0">
                  <c:v>18</c:v>
                </c:pt>
                <c:pt idx="1">
                  <c:v>21</c:v>
                </c:pt>
                <c:pt idx="2">
                  <c:v>20</c:v>
                </c:pt>
                <c:pt idx="3">
                  <c:v>19</c:v>
                </c:pt>
                <c:pt idx="4">
                  <c:v>22</c:v>
                </c:pt>
              </c:numCache>
            </c:numRef>
          </c:val>
          <c:extLst>
            <c:ext xmlns:c16="http://schemas.microsoft.com/office/drawing/2014/chart" uri="{C3380CC4-5D6E-409C-BE32-E72D297353CC}">
              <c16:uniqueId val="{00000000-D554-4C7F-86CA-F4BC1E364AA6}"/>
            </c:ext>
          </c:extLst>
        </c:ser>
        <c:dLbls>
          <c:dLblPos val="outEnd"/>
          <c:showLegendKey val="0"/>
          <c:showVal val="1"/>
          <c:showCatName val="0"/>
          <c:showSerName val="0"/>
          <c:showPercent val="0"/>
          <c:showBubbleSize val="0"/>
        </c:dLbls>
        <c:gapWidth val="219"/>
        <c:overlap val="-27"/>
        <c:axId val="1730395167"/>
        <c:axId val="1730387007"/>
      </c:barChart>
      <c:catAx>
        <c:axId val="173039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87007"/>
        <c:crosses val="autoZero"/>
        <c:auto val="1"/>
        <c:lblAlgn val="ctr"/>
        <c:lblOffset val="100"/>
        <c:noMultiLvlLbl val="0"/>
      </c:catAx>
      <c:valAx>
        <c:axId val="17303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9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[39.HR_Workforce_Analytics_Dashboard.xlsx]Pivot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Leave Distribution by Department</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Tables'!$K$15</c:f>
              <c:strCache>
                <c:ptCount val="1"/>
                <c:pt idx="0">
                  <c:v>Sum of Leaves Taken</c:v>
                </c:pt>
              </c:strCache>
            </c:strRef>
          </c:tx>
          <c:spPr>
            <a:solidFill>
              <a:schemeClr val="accent1"/>
            </a:solidFill>
            <a:ln>
              <a:noFill/>
            </a:ln>
            <a:effectLst/>
            <a:sp3d/>
          </c:spPr>
          <c:invertIfNegative val="0"/>
          <c:cat>
            <c:strRef>
              <c:f>'Pivot Tables'!$J$16:$J$22</c:f>
              <c:strCache>
                <c:ptCount val="6"/>
                <c:pt idx="0">
                  <c:v>Finance</c:v>
                </c:pt>
                <c:pt idx="1">
                  <c:v>HR</c:v>
                </c:pt>
                <c:pt idx="2">
                  <c:v>IT</c:v>
                </c:pt>
                <c:pt idx="3">
                  <c:v>Marketing</c:v>
                </c:pt>
                <c:pt idx="4">
                  <c:v>Operations</c:v>
                </c:pt>
                <c:pt idx="5">
                  <c:v>Sales</c:v>
                </c:pt>
              </c:strCache>
            </c:strRef>
          </c:cat>
          <c:val>
            <c:numRef>
              <c:f>'Pivot Tables'!$K$16:$K$22</c:f>
              <c:numCache>
                <c:formatCode>General</c:formatCode>
                <c:ptCount val="6"/>
                <c:pt idx="0">
                  <c:v>276</c:v>
                </c:pt>
                <c:pt idx="1">
                  <c:v>146</c:v>
                </c:pt>
                <c:pt idx="2">
                  <c:v>149</c:v>
                </c:pt>
                <c:pt idx="3">
                  <c:v>328</c:v>
                </c:pt>
                <c:pt idx="4">
                  <c:v>227</c:v>
                </c:pt>
                <c:pt idx="5">
                  <c:v>212</c:v>
                </c:pt>
              </c:numCache>
            </c:numRef>
          </c:val>
          <c:extLst>
            <c:ext xmlns:c16="http://schemas.microsoft.com/office/drawing/2014/chart" uri="{C3380CC4-5D6E-409C-BE32-E72D297353CC}">
              <c16:uniqueId val="{00000000-F1D4-4B75-A1D5-16895B28C820}"/>
            </c:ext>
          </c:extLst>
        </c:ser>
        <c:ser>
          <c:idx val="1"/>
          <c:order val="1"/>
          <c:tx>
            <c:strRef>
              <c:f>'Pivot Tables'!$L$15</c:f>
              <c:strCache>
                <c:ptCount val="1"/>
                <c:pt idx="0">
                  <c:v>Sum of Sick Leaves</c:v>
                </c:pt>
              </c:strCache>
            </c:strRef>
          </c:tx>
          <c:spPr>
            <a:solidFill>
              <a:schemeClr val="accent2"/>
            </a:solidFill>
            <a:ln>
              <a:noFill/>
            </a:ln>
            <a:effectLst/>
            <a:sp3d/>
          </c:spPr>
          <c:invertIfNegative val="0"/>
          <c:cat>
            <c:strRef>
              <c:f>'Pivot Tables'!$J$16:$J$22</c:f>
              <c:strCache>
                <c:ptCount val="6"/>
                <c:pt idx="0">
                  <c:v>Finance</c:v>
                </c:pt>
                <c:pt idx="1">
                  <c:v>HR</c:v>
                </c:pt>
                <c:pt idx="2">
                  <c:v>IT</c:v>
                </c:pt>
                <c:pt idx="3">
                  <c:v>Marketing</c:v>
                </c:pt>
                <c:pt idx="4">
                  <c:v>Operations</c:v>
                </c:pt>
                <c:pt idx="5">
                  <c:v>Sales</c:v>
                </c:pt>
              </c:strCache>
            </c:strRef>
          </c:cat>
          <c:val>
            <c:numRef>
              <c:f>'Pivot Tables'!$L$16:$L$22</c:f>
              <c:numCache>
                <c:formatCode>General</c:formatCode>
                <c:ptCount val="6"/>
                <c:pt idx="0">
                  <c:v>96</c:v>
                </c:pt>
                <c:pt idx="1">
                  <c:v>25</c:v>
                </c:pt>
                <c:pt idx="2">
                  <c:v>50</c:v>
                </c:pt>
                <c:pt idx="3">
                  <c:v>119</c:v>
                </c:pt>
                <c:pt idx="4">
                  <c:v>68</c:v>
                </c:pt>
                <c:pt idx="5">
                  <c:v>67</c:v>
                </c:pt>
              </c:numCache>
            </c:numRef>
          </c:val>
          <c:extLst>
            <c:ext xmlns:c16="http://schemas.microsoft.com/office/drawing/2014/chart" uri="{C3380CC4-5D6E-409C-BE32-E72D297353CC}">
              <c16:uniqueId val="{00000001-F1D4-4B75-A1D5-16895B28C820}"/>
            </c:ext>
          </c:extLst>
        </c:ser>
        <c:ser>
          <c:idx val="2"/>
          <c:order val="2"/>
          <c:tx>
            <c:strRef>
              <c:f>'Pivot Tables'!$M$15</c:f>
              <c:strCache>
                <c:ptCount val="1"/>
                <c:pt idx="0">
                  <c:v>Sum of Casual Leaves</c:v>
                </c:pt>
              </c:strCache>
            </c:strRef>
          </c:tx>
          <c:spPr>
            <a:solidFill>
              <a:schemeClr val="accent3"/>
            </a:solidFill>
            <a:ln>
              <a:noFill/>
            </a:ln>
            <a:effectLst/>
            <a:sp3d/>
          </c:spPr>
          <c:invertIfNegative val="0"/>
          <c:cat>
            <c:strRef>
              <c:f>'Pivot Tables'!$J$16:$J$22</c:f>
              <c:strCache>
                <c:ptCount val="6"/>
                <c:pt idx="0">
                  <c:v>Finance</c:v>
                </c:pt>
                <c:pt idx="1">
                  <c:v>HR</c:v>
                </c:pt>
                <c:pt idx="2">
                  <c:v>IT</c:v>
                </c:pt>
                <c:pt idx="3">
                  <c:v>Marketing</c:v>
                </c:pt>
                <c:pt idx="4">
                  <c:v>Operations</c:v>
                </c:pt>
                <c:pt idx="5">
                  <c:v>Sales</c:v>
                </c:pt>
              </c:strCache>
            </c:strRef>
          </c:cat>
          <c:val>
            <c:numRef>
              <c:f>'Pivot Tables'!$M$16:$M$22</c:f>
              <c:numCache>
                <c:formatCode>General</c:formatCode>
                <c:ptCount val="6"/>
                <c:pt idx="0">
                  <c:v>80</c:v>
                </c:pt>
                <c:pt idx="1">
                  <c:v>41</c:v>
                </c:pt>
                <c:pt idx="2">
                  <c:v>52</c:v>
                </c:pt>
                <c:pt idx="3">
                  <c:v>132</c:v>
                </c:pt>
                <c:pt idx="4">
                  <c:v>76</c:v>
                </c:pt>
                <c:pt idx="5">
                  <c:v>80</c:v>
                </c:pt>
              </c:numCache>
            </c:numRef>
          </c:val>
          <c:extLst>
            <c:ext xmlns:c16="http://schemas.microsoft.com/office/drawing/2014/chart" uri="{C3380CC4-5D6E-409C-BE32-E72D297353CC}">
              <c16:uniqueId val="{00000002-F1D4-4B75-A1D5-16895B28C820}"/>
            </c:ext>
          </c:extLst>
        </c:ser>
        <c:ser>
          <c:idx val="3"/>
          <c:order val="3"/>
          <c:tx>
            <c:strRef>
              <c:f>'Pivot Tables'!$N$15</c:f>
              <c:strCache>
                <c:ptCount val="1"/>
                <c:pt idx="0">
                  <c:v>Sum of Paid Leaves</c:v>
                </c:pt>
              </c:strCache>
            </c:strRef>
          </c:tx>
          <c:spPr>
            <a:solidFill>
              <a:schemeClr val="accent4"/>
            </a:solidFill>
            <a:ln>
              <a:noFill/>
            </a:ln>
            <a:effectLst/>
            <a:sp3d/>
          </c:spPr>
          <c:invertIfNegative val="0"/>
          <c:cat>
            <c:strRef>
              <c:f>'Pivot Tables'!$J$16:$J$22</c:f>
              <c:strCache>
                <c:ptCount val="6"/>
                <c:pt idx="0">
                  <c:v>Finance</c:v>
                </c:pt>
                <c:pt idx="1">
                  <c:v>HR</c:v>
                </c:pt>
                <c:pt idx="2">
                  <c:v>IT</c:v>
                </c:pt>
                <c:pt idx="3">
                  <c:v>Marketing</c:v>
                </c:pt>
                <c:pt idx="4">
                  <c:v>Operations</c:v>
                </c:pt>
                <c:pt idx="5">
                  <c:v>Sales</c:v>
                </c:pt>
              </c:strCache>
            </c:strRef>
          </c:cat>
          <c:val>
            <c:numRef>
              <c:f>'Pivot Tables'!$N$16:$N$22</c:f>
              <c:numCache>
                <c:formatCode>General</c:formatCode>
                <c:ptCount val="6"/>
                <c:pt idx="0">
                  <c:v>55</c:v>
                </c:pt>
                <c:pt idx="1">
                  <c:v>58</c:v>
                </c:pt>
                <c:pt idx="2">
                  <c:v>60</c:v>
                </c:pt>
                <c:pt idx="3">
                  <c:v>96</c:v>
                </c:pt>
                <c:pt idx="4">
                  <c:v>69</c:v>
                </c:pt>
                <c:pt idx="5">
                  <c:v>83</c:v>
                </c:pt>
              </c:numCache>
            </c:numRef>
          </c:val>
          <c:extLst>
            <c:ext xmlns:c16="http://schemas.microsoft.com/office/drawing/2014/chart" uri="{C3380CC4-5D6E-409C-BE32-E72D297353CC}">
              <c16:uniqueId val="{00000003-F1D4-4B75-A1D5-16895B28C820}"/>
            </c:ext>
          </c:extLst>
        </c:ser>
        <c:dLbls>
          <c:showLegendKey val="0"/>
          <c:showVal val="0"/>
          <c:showCatName val="0"/>
          <c:showSerName val="0"/>
          <c:showPercent val="0"/>
          <c:showBubbleSize val="0"/>
        </c:dLbls>
        <c:gapWidth val="150"/>
        <c:shape val="box"/>
        <c:axId val="1730393247"/>
        <c:axId val="1730393727"/>
        <c:axId val="0"/>
      </c:bar3DChart>
      <c:catAx>
        <c:axId val="1730393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93727"/>
        <c:crosses val="autoZero"/>
        <c:auto val="1"/>
        <c:lblAlgn val="ctr"/>
        <c:lblOffset val="100"/>
        <c:noMultiLvlLbl val="0"/>
      </c:catAx>
      <c:valAx>
        <c:axId val="173039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9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1</xdr:row>
      <xdr:rowOff>9525</xdr:rowOff>
    </xdr:from>
    <xdr:to>
      <xdr:col>4</xdr:col>
      <xdr:colOff>228600</xdr:colOff>
      <xdr:row>7</xdr:row>
      <xdr:rowOff>28574</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AA473584-45A0-4C36-ABBF-8A5EE3EEA5A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38200"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228600</xdr:colOff>
      <xdr:row>1</xdr:row>
      <xdr:rowOff>9525</xdr:rowOff>
    </xdr:from>
    <xdr:to>
      <xdr:col>7</xdr:col>
      <xdr:colOff>228600</xdr:colOff>
      <xdr:row>7</xdr:row>
      <xdr:rowOff>28574</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CB33F793-3D09-46B5-911E-A4812521DA50}"/>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67000"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219075</xdr:colOff>
      <xdr:row>1</xdr:row>
      <xdr:rowOff>9525</xdr:rowOff>
    </xdr:from>
    <xdr:to>
      <xdr:col>10</xdr:col>
      <xdr:colOff>219075</xdr:colOff>
      <xdr:row>7</xdr:row>
      <xdr:rowOff>28574</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B7A7815E-9A28-44E7-A353-3E2AA7BEEB5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86275"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209550</xdr:colOff>
      <xdr:row>1</xdr:row>
      <xdr:rowOff>9525</xdr:rowOff>
    </xdr:from>
    <xdr:to>
      <xdr:col>13</xdr:col>
      <xdr:colOff>209550</xdr:colOff>
      <xdr:row>7</xdr:row>
      <xdr:rowOff>28574</xdr:rowOff>
    </xdr:to>
    <mc:AlternateContent xmlns:mc="http://schemas.openxmlformats.org/markup-compatibility/2006" xmlns:a14="http://schemas.microsoft.com/office/drawing/2010/main">
      <mc:Choice Requires="a14">
        <xdr:graphicFrame macro="">
          <xdr:nvGraphicFramePr>
            <xdr:cNvPr id="5" name="Job Role">
              <a:extLst>
                <a:ext uri="{FF2B5EF4-FFF2-40B4-BE49-F238E27FC236}">
                  <a16:creationId xmlns:a16="http://schemas.microsoft.com/office/drawing/2014/main" id="{6C1D0914-618D-4774-BA24-DB26CBF486C7}"/>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6305550"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209550</xdr:colOff>
      <xdr:row>1</xdr:row>
      <xdr:rowOff>9525</xdr:rowOff>
    </xdr:from>
    <xdr:to>
      <xdr:col>16</xdr:col>
      <xdr:colOff>209550</xdr:colOff>
      <xdr:row>7</xdr:row>
      <xdr:rowOff>28574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B5CA390-2EE4-4208-9453-D6B1C31205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34350"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1</xdr:row>
      <xdr:rowOff>9525</xdr:rowOff>
    </xdr:from>
    <xdr:to>
      <xdr:col>19</xdr:col>
      <xdr:colOff>209550</xdr:colOff>
      <xdr:row>7</xdr:row>
      <xdr:rowOff>28574</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C4B2538D-03E8-42D1-89C0-8381D396E56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963150" y="409575"/>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8</xdr:row>
      <xdr:rowOff>0</xdr:rowOff>
    </xdr:from>
    <xdr:to>
      <xdr:col>7</xdr:col>
      <xdr:colOff>304800</xdr:colOff>
      <xdr:row>22</xdr:row>
      <xdr:rowOff>76200</xdr:rowOff>
    </xdr:to>
    <xdr:graphicFrame macro="">
      <xdr:nvGraphicFramePr>
        <xdr:cNvPr id="8" name="Chart 7">
          <a:extLst>
            <a:ext uri="{FF2B5EF4-FFF2-40B4-BE49-F238E27FC236}">
              <a16:creationId xmlns:a16="http://schemas.microsoft.com/office/drawing/2014/main" id="{8B0B78A2-0DD2-46D3-ADAD-D30F48AF1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314325</xdr:colOff>
      <xdr:row>8</xdr:row>
      <xdr:rowOff>0</xdr:rowOff>
    </xdr:from>
    <xdr:to>
      <xdr:col>15</xdr:col>
      <xdr:colOff>9525</xdr:colOff>
      <xdr:row>22</xdr:row>
      <xdr:rowOff>76200</xdr:rowOff>
    </xdr:to>
    <xdr:graphicFrame macro="">
      <xdr:nvGraphicFramePr>
        <xdr:cNvPr id="9" name="Chart 8">
          <a:extLst>
            <a:ext uri="{FF2B5EF4-FFF2-40B4-BE49-F238E27FC236}">
              <a16:creationId xmlns:a16="http://schemas.microsoft.com/office/drawing/2014/main" id="{807AF408-9477-469D-8FC5-A53F0EB42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xdr:colOff>
      <xdr:row>8</xdr:row>
      <xdr:rowOff>0</xdr:rowOff>
    </xdr:from>
    <xdr:to>
      <xdr:col>22</xdr:col>
      <xdr:colOff>323850</xdr:colOff>
      <xdr:row>22</xdr:row>
      <xdr:rowOff>76200</xdr:rowOff>
    </xdr:to>
    <xdr:graphicFrame macro="">
      <xdr:nvGraphicFramePr>
        <xdr:cNvPr id="10" name="Chart 9">
          <a:extLst>
            <a:ext uri="{FF2B5EF4-FFF2-40B4-BE49-F238E27FC236}">
              <a16:creationId xmlns:a16="http://schemas.microsoft.com/office/drawing/2014/main" id="{87387332-F6FC-4653-9CC9-421BB4D5E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22</xdr:row>
      <xdr:rowOff>76200</xdr:rowOff>
    </xdr:from>
    <xdr:to>
      <xdr:col>7</xdr:col>
      <xdr:colOff>304800</xdr:colOff>
      <xdr:row>36</xdr:row>
      <xdr:rowOff>152400</xdr:rowOff>
    </xdr:to>
    <xdr:graphicFrame macro="">
      <xdr:nvGraphicFramePr>
        <xdr:cNvPr id="11" name="Chart 10">
          <a:extLst>
            <a:ext uri="{FF2B5EF4-FFF2-40B4-BE49-F238E27FC236}">
              <a16:creationId xmlns:a16="http://schemas.microsoft.com/office/drawing/2014/main" id="{F861E015-2D57-4036-8B27-7638DED94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314325</xdr:colOff>
      <xdr:row>22</xdr:row>
      <xdr:rowOff>66675</xdr:rowOff>
    </xdr:from>
    <xdr:to>
      <xdr:col>15</xdr:col>
      <xdr:colOff>9525</xdr:colOff>
      <xdr:row>36</xdr:row>
      <xdr:rowOff>142875</xdr:rowOff>
    </xdr:to>
    <xdr:graphicFrame macro="">
      <xdr:nvGraphicFramePr>
        <xdr:cNvPr id="12" name="Chart 11">
          <a:extLst>
            <a:ext uri="{FF2B5EF4-FFF2-40B4-BE49-F238E27FC236}">
              <a16:creationId xmlns:a16="http://schemas.microsoft.com/office/drawing/2014/main" id="{F3B5CED7-8BC1-425B-883A-6291D4AAD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19050</xdr:colOff>
      <xdr:row>22</xdr:row>
      <xdr:rowOff>66675</xdr:rowOff>
    </xdr:from>
    <xdr:to>
      <xdr:col>22</xdr:col>
      <xdr:colOff>323850</xdr:colOff>
      <xdr:row>36</xdr:row>
      <xdr:rowOff>142875</xdr:rowOff>
    </xdr:to>
    <xdr:graphicFrame macro="">
      <xdr:nvGraphicFramePr>
        <xdr:cNvPr id="13" name="Chart 12">
          <a:extLst>
            <a:ext uri="{FF2B5EF4-FFF2-40B4-BE49-F238E27FC236}">
              <a16:creationId xmlns:a16="http://schemas.microsoft.com/office/drawing/2014/main" id="{A9761DDC-25DF-48B2-9D00-C0332C08C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034722" backgroundQuery="1" createdVersion="8" refreshedVersion="8" minRefreshableVersion="3" recordCount="0" supportSubquery="1" supportAdvancedDrill="1" xr:uid="{E0D24073-4F5D-4ED1-8DE9-AE7EF2972F1B}">
  <cacheSource type="external" connectionId="1"/>
  <cacheFields count="4">
    <cacheField name="[Table1].[Month].[Month]" caption="Month" numFmtId="0" level="1">
      <sharedItems count="12">
        <s v="Apr-2023"/>
        <s v="Aug-2023"/>
        <s v="Dec-2023"/>
        <s v="Feb-2023"/>
        <s v="Jan-2023"/>
        <s v="Jul-2023"/>
        <s v="Jun-2023"/>
        <s v="Mar-2023"/>
        <s v="May-2023"/>
        <s v="Nov-2023"/>
        <s v="Oct-2023"/>
        <s v="Sep-2023"/>
      </sharedItems>
    </cacheField>
    <cacheField name="[Measures].[Sum of Training Hours per Employee]" caption="Sum of Training Hours per Employee" numFmtId="0" hierarchy="28" level="32767"/>
    <cacheField name="[Measures].[Sum of Employee Engagement Score]" caption="Sum of Employee Engagement Score" numFmtId="0" hierarchy="29" level="32767"/>
    <cacheField name="[Table2].[Department].[Department]" caption="Department" numFmtId="0" hierarchy="8" level="1">
      <sharedItems containsSemiMixedTypes="0" containsNonDate="0" containsString="0"/>
    </cacheField>
  </cacheFields>
  <cacheHierarchies count="36">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3"/>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0925927" backgroundQuery="1" createdVersion="8" refreshedVersion="8" minRefreshableVersion="3" recordCount="0" supportSubquery="1" supportAdvancedDrill="1" xr:uid="{731394C5-8000-41C6-ACD3-80362B1A3F8E}">
  <cacheSource type="external" connectionId="1"/>
  <cacheFields count="4">
    <cacheField name="[Table1].[Month].[Month]" caption="Month" numFmtId="0" level="1">
      <sharedItems count="12">
        <s v="Apr-2023"/>
        <s v="Aug-2023"/>
        <s v="Dec-2023"/>
        <s v="Feb-2023"/>
        <s v="Jan-2023"/>
        <s v="Jul-2023"/>
        <s v="Jun-2023"/>
        <s v="Mar-2023"/>
        <s v="May-2023"/>
        <s v="Nov-2023"/>
        <s v="Oct-2023"/>
        <s v="Sep-2023"/>
      </sharedItems>
    </cacheField>
    <cacheField name="[Measures].[Sum of New Hires]" caption="Sum of New Hires" numFmtId="0" hierarchy="25" level="32767"/>
    <cacheField name="[Measures].[Sum of Attrition]" caption="Sum of Attrition" numFmtId="0" hierarchy="26" level="32767"/>
    <cacheField name="[Table2].[Department].[Department]" caption="Department" numFmtId="0" hierarchy="8" level="1">
      <sharedItems containsSemiMixedTypes="0" containsNonDate="0" containsString="0"/>
    </cacheField>
  </cacheFields>
  <cacheHierarchies count="36">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3"/>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1851851" backgroundQuery="1" createdVersion="8" refreshedVersion="8" minRefreshableVersion="3" recordCount="0" supportSubquery="1" supportAdvancedDrill="1" xr:uid="{B549516B-38B6-45F9-87C8-0BFC44AAC205}">
  <cacheSource type="external" connectionId="1"/>
  <cacheFields count="3">
    <cacheField name="[Table1].[Month].[Month]" caption="Month" numFmtId="0" level="1">
      <sharedItems count="12">
        <s v="Apr-2023"/>
        <s v="Aug-2023"/>
        <s v="Dec-2023"/>
        <s v="Feb-2023"/>
        <s v="Jan-2023"/>
        <s v="Jul-2023"/>
        <s v="Jun-2023"/>
        <s v="Mar-2023"/>
        <s v="May-2023"/>
        <s v="Nov-2023"/>
        <s v="Oct-2023"/>
        <s v="Sep-2023"/>
      </sharedItems>
    </cacheField>
    <cacheField name="[Measures].[Sum of Avg Time to Hire (days)]" caption="Sum of Avg Time to Hire (days)" numFmtId="0" hierarchy="27" level="32767"/>
    <cacheField name="[Table2].[Department].[Department]" caption="Department" numFmtId="0" hierarchy="8" level="1">
      <sharedItems containsSemiMixedTypes="0" containsNonDate="0" containsString="0"/>
    </cacheField>
  </cacheFields>
  <cacheHierarchies count="36">
    <cacheHierarchy uniqueName="[Table1].[Month]" caption="Month" attribute="1" defaultMemberUniqueName="[Table1].[Month].[All]" allUniqueName="[Table1].[Month].[All]" dimensionUniqueName="[Table1]" displayFolder="" count="2" memberValueDatatype="130" unbalanced="0">
      <fieldsUsage count="2">
        <fieldUsage x="-1"/>
        <fieldUsage x="0"/>
      </fieldsUsage>
    </cacheHierarchy>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2"/>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2314813" backgroundQuery="1" createdVersion="8" refreshedVersion="8" minRefreshableVersion="3" recordCount="0" supportSubquery="1" supportAdvancedDrill="1" xr:uid="{5712CDEA-FFF6-44FF-96EA-654FA897B7D7}">
  <cacheSource type="external" connectionId="1"/>
  <cacheFields count="2">
    <cacheField name="[Table2].[Department].[Department]" caption="Department" numFmtId="0" hierarchy="8" level="1">
      <sharedItems count="6">
        <s v="Finance"/>
        <s v="HR"/>
        <s v="IT"/>
        <s v="Marketing"/>
        <s v="Operations"/>
        <s v="Sales"/>
      </sharedItems>
    </cacheField>
    <cacheField name="[Measures].[Count of Employee ID]" caption="Count of Employee ID" numFmtId="0" hierarchy="30" level="32767"/>
  </cacheFields>
  <cacheHierarchies count="36">
    <cacheHierarchy uniqueName="[Table1].[Month]" caption="Month" attribute="1" defaultMemberUniqueName="[Table1].[Month].[All]" allUniqueName="[Table1].[Month].[All]" dimensionUniqueName="[Table1]" displayFolder="" count="2" memberValueDatatype="130" unbalanced="0"/>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0"/>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2777775" backgroundQuery="1" createdVersion="8" refreshedVersion="8" minRefreshableVersion="3" recordCount="0" supportSubquery="1" supportAdvancedDrill="1" xr:uid="{85FD091C-C3D6-4DBC-8E99-D515C6682FED}">
  <cacheSource type="external" connectionId="1"/>
  <cacheFields count="4">
    <cacheField name="[Table2].[Location].[Location]" caption="Location" numFmtId="0" hierarchy="11" level="1">
      <sharedItems count="5">
        <s v="Berlin"/>
        <s v="London"/>
        <s v="Mumbai"/>
        <s v="New York"/>
        <s v="Tokyo"/>
      </sharedItems>
    </cacheField>
    <cacheField name="[Table2].[Status].[Status]" caption="Status" numFmtId="0" hierarchy="12" level="1">
      <sharedItems containsSemiMixedTypes="0" containsNonDate="0" containsString="0"/>
    </cacheField>
    <cacheField name="[Measures].[Count of Employee ID]" caption="Count of Employee ID" numFmtId="0" hierarchy="30" level="32767"/>
    <cacheField name="[Table2].[Department].[Department]" caption="Department" numFmtId="0" hierarchy="8" level="1">
      <sharedItems containsSemiMixedTypes="0" containsNonDate="0" containsString="0"/>
    </cacheField>
  </cacheFields>
  <cacheHierarchies count="36">
    <cacheHierarchy uniqueName="[Table1].[Month]" caption="Month" attribute="1" defaultMemberUniqueName="[Table1].[Month].[All]" allUniqueName="[Table1].[Month].[All]" dimensionUniqueName="[Table1]" displayFolder="" count="2" memberValueDatatype="130" unbalanced="0"/>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3"/>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fieldsUsage count="2">
        <fieldUsage x="-1"/>
        <fieldUsage x="0"/>
      </fieldsUsage>
    </cacheHierarchy>
    <cacheHierarchy uniqueName="[Table2].[Status]" caption="Status" attribute="1" defaultMemberUniqueName="[Table2].[Status].[All]" allUniqueName="[Table2].[Status].[All]" dimensionUniqueName="[Table2]" displayFolder="" count="2" memberValueDatatype="130" unbalanced="0">
      <fieldsUsage count="2">
        <fieldUsage x="-1"/>
        <fieldUsage x="1"/>
      </fieldsUsage>
    </cacheHierarchy>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604553240744" backgroundQuery="1" createdVersion="8" refreshedVersion="8" minRefreshableVersion="3" recordCount="0" supportSubquery="1" supportAdvancedDrill="1" xr:uid="{FFF76E33-1CEA-43C5-AC56-7D6A66B4805B}">
  <cacheSource type="external" connectionId="1"/>
  <cacheFields count="6">
    <cacheField name="[Table3].[Department].[Department]" caption="Department" numFmtId="0" hierarchy="20" level="1">
      <sharedItems count="6">
        <s v="Finance"/>
        <s v="HR"/>
        <s v="IT"/>
        <s v="Marketing"/>
        <s v="Operations"/>
        <s v="Sales"/>
      </sharedItems>
    </cacheField>
    <cacheField name="[Measures].[Sum of Leaves Taken]" caption="Sum of Leaves Taken" numFmtId="0" hierarchy="32" level="32767"/>
    <cacheField name="[Measures].[Sum of Sick Leaves]" caption="Sum of Sick Leaves" numFmtId="0" hierarchy="33" level="32767"/>
    <cacheField name="[Measures].[Sum of Casual Leaves]" caption="Sum of Casual Leaves" numFmtId="0" hierarchy="34" level="32767"/>
    <cacheField name="[Measures].[Sum of Paid Leaves]" caption="Sum of Paid Leaves" numFmtId="0" hierarchy="35" level="32767"/>
    <cacheField name="[Table2].[Department].[Department]" caption="Department" numFmtId="0" hierarchy="8" level="1">
      <sharedItems containsSemiMixedTypes="0" containsNonDate="0" containsString="0"/>
    </cacheField>
  </cacheFields>
  <cacheHierarchies count="36">
    <cacheHierarchy uniqueName="[Table1].[Month]" caption="Month" attribute="1" defaultMemberUniqueName="[Table1].[Month].[All]" allUniqueName="[Table1].[Month].[All]" dimensionUniqueName="[Table1]" displayFolder="" count="2" memberValueDatatype="130" unbalanced="0"/>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fieldsUsage count="2">
        <fieldUsage x="-1"/>
        <fieldUsage x="5"/>
      </fieldsUsage>
    </cacheHierarchy>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oneField="1" hidden="1">
      <fieldsUsage count="1">
        <fieldUsage x="3"/>
      </fieldsUsage>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oneField="1" hidden="1">
      <fieldsUsage count="1">
        <fieldUsage x="4"/>
      </fieldsUsage>
      <extLst>
        <ext xmlns:x15="http://schemas.microsoft.com/office/spreadsheetml/2010/11/main" uri="{B97F6D7D-B522-45F9-BDA1-12C45D357490}">
          <x15:cacheHierarchy aggregatedColumn="19"/>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hid Hassan" refreshedDate="45772.503031712964" backgroundQuery="1" createdVersion="3" refreshedVersion="8" minRefreshableVersion="3" recordCount="0" supportSubquery="1" supportAdvancedDrill="1" xr:uid="{DA592581-946F-4066-A0F4-674544D11358}">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Table1].[Month]" caption="Month" attribute="1" defaultMemberUniqueName="[Table1].[Month].[All]" allUniqueName="[Table1].[Month].[All]" dimensionUniqueName="[Table1]" displayFolder="" count="2" memberValueDatatype="130" unbalanced="0"/>
    <cacheHierarchy uniqueName="[Table1].[New Hires]" caption="New Hires" attribute="1" defaultMemberUniqueName="[Table1].[New Hires].[All]" allUniqueName="[Table1].[New Hires].[All]" dimensionUniqueName="[Table1]" displayFolder="" count="0" memberValueDatatype="20" unbalanced="0"/>
    <cacheHierarchy uniqueName="[Table1].[Attrition]" caption="Attrition" attribute="1" defaultMemberUniqueName="[Table1].[Attrition].[All]" allUniqueName="[Table1].[Attrition].[All]" dimensionUniqueName="[Table1]" displayFolder="" count="0" memberValueDatatype="20" unbalanced="0"/>
    <cacheHierarchy uniqueName="[Table1].[Avg Time to Hire (days)]" caption="Avg Time to Hire (days)" attribute="1" defaultMemberUniqueName="[Table1].[Avg Time to Hire (days)].[All]" allUniqueName="[Table1].[Avg Time to Hire (days)].[All]" dimensionUniqueName="[Table1]" displayFolder="" count="0" memberValueDatatype="5" unbalanced="0"/>
    <cacheHierarchy uniqueName="[Table1].[Training Hours per Employee]" caption="Training Hours per Employee" attribute="1" defaultMemberUniqueName="[Table1].[Training Hours per Employee].[All]" allUniqueName="[Table1].[Training Hours per Employee].[All]" dimensionUniqueName="[Table1]" displayFolder="" count="0" memberValueDatatype="5" unbalanced="0"/>
    <cacheHierarchy uniqueName="[Table1].[Employee Engagement Score]" caption="Employee Engagement Score" attribute="1" defaultMemberUniqueName="[Table1].[Employee Engagement Score].[All]" allUniqueName="[Table1].[Employee Engagement Score].[All]" dimensionUniqueName="[Table1]" displayFolder="" count="0" memberValueDatatype="5" unbalanced="0"/>
    <cacheHierarchy uniqueName="[Table2].[Employee ID]" caption="Employee ID" attribute="1" defaultMemberUniqueName="[Table2].[Employee ID].[All]" allUniqueName="[Table2].[Employee ID].[All]" dimensionUniqueName="[Table2]" displayFolder="" count="0" memberValueDatatype="130" unbalanced="0"/>
    <cacheHierarchy uniqueName="[Table2].[Name]" caption="Name" attribute="1" defaultMemberUniqueName="[Table2].[Name].[All]" allUniqueName="[Table2].[Name].[All]" dimensionUniqueName="[Table2]" displayFolder="" count="0" memberValueDatatype="130" unbalanced="0"/>
    <cacheHierarchy uniqueName="[Table2].[Department]" caption="Department" attribute="1" defaultMemberUniqueName="[Table2].[Department].[All]" allUniqueName="[Table2].[Department].[All]" dimensionUniqueName="[Table2]" displayFolder="" count="2" memberValueDatatype="130" unbalanced="0"/>
    <cacheHierarchy uniqueName="[Table2].[Job Role]" caption="Job Role" attribute="1" defaultMemberUniqueName="[Table2].[Job Role].[All]" allUniqueName="[Table2].[Job Role].[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Location]" caption="Location" attribute="1" defaultMemberUniqueName="[Table2].[Location].[All]" allUniqueName="[Table2].[Location].[All]" dimensionUniqueName="[Table2]" displayFolder="" count="2" memberValueDatatype="130" unbalanced="0"/>
    <cacheHierarchy uniqueName="[Table2].[Status]" caption="Status" attribute="1" defaultMemberUniqueName="[Table2].[Status].[All]" allUniqueName="[Table2].[Status].[All]" dimensionUniqueName="[Table2]" displayFolder="" count="2" memberValueDatatype="130" unbalanced="0"/>
    <cacheHierarchy uniqueName="[Table2].[Date of Joining]" caption="Date of Joining" attribute="1" time="1" defaultMemberUniqueName="[Table2].[Date of Joining].[All]" allUniqueName="[Table2].[Date of Joining].[All]" dimensionUniqueName="[Table2]" displayFolder="" count="0" memberValueDatatype="7" unbalanced="0"/>
    <cacheHierarchy uniqueName="[Table2].[Salary]" caption="Salary" attribute="1" defaultMemberUniqueName="[Table2].[Salary].[All]" allUniqueName="[Table2].[Salary].[All]" dimensionUniqueName="[Table2]" displayFolder="" count="0" memberValueDatatype="20" unbalanced="0"/>
    <cacheHierarchy uniqueName="[Table3].[Employee ID]" caption="Employee ID" attribute="1" defaultMemberUniqueName="[Table3].[Employee ID].[All]" allUniqueName="[Table3].[Employee ID].[All]" dimensionUniqueName="[Table3]" displayFolder="" count="0" memberValueDatatype="130" unbalanced="0"/>
    <cacheHierarchy uniqueName="[Table3].[Leaves Taken]" caption="Leaves Taken" attribute="1" defaultMemberUniqueName="[Table3].[Leaves Taken].[All]" allUniqueName="[Table3].[Leaves Taken].[All]" dimensionUniqueName="[Table3]" displayFolder="" count="0" memberValueDatatype="20" unbalanced="0"/>
    <cacheHierarchy uniqueName="[Table3].[Sick Leaves]" caption="Sick Leaves" attribute="1" defaultMemberUniqueName="[Table3].[Sick Leaves].[All]" allUniqueName="[Table3].[Sick Leaves].[All]" dimensionUniqueName="[Table3]" displayFolder="" count="0" memberValueDatatype="20" unbalanced="0"/>
    <cacheHierarchy uniqueName="[Table3].[Casual Leaves]" caption="Casual Leaves" attribute="1" defaultMemberUniqueName="[Table3].[Casual Leaves].[All]" allUniqueName="[Table3].[Casual Leaves].[All]" dimensionUniqueName="[Table3]" displayFolder="" count="0" memberValueDatatype="20" unbalanced="0"/>
    <cacheHierarchy uniqueName="[Table3].[Paid Leaves]" caption="Paid Leaves" attribute="1" defaultMemberUniqueName="[Table3].[Paid Leaves].[All]" allUniqueName="[Table3].[Paid Leaves].[All]" dimensionUniqueName="[Table3]" displayFolder="" count="0" memberValueDatatype="20" unbalanced="0"/>
    <cacheHierarchy uniqueName="[Table3].[Department]" caption="Department" attribute="1" defaultMemberUniqueName="[Table3].[Department].[All]" allUniqueName="[Table3].[Department].[All]" dimensionUniqueName="[Table3]"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New Hires]" caption="Sum of New Hires" measure="1" displayFolder="" measureGroup="Table1" count="0" hidden="1">
      <extLst>
        <ext xmlns:x15="http://schemas.microsoft.com/office/spreadsheetml/2010/11/main" uri="{B97F6D7D-B522-45F9-BDA1-12C45D357490}">
          <x15:cacheHierarchy aggregatedColumn="1"/>
        </ext>
      </extLst>
    </cacheHierarchy>
    <cacheHierarchy uniqueName="[Measures].[Sum of Attrition]" caption="Sum of Attrition" measure="1" displayFolder="" measureGroup="Table1" count="0" hidden="1">
      <extLst>
        <ext xmlns:x15="http://schemas.microsoft.com/office/spreadsheetml/2010/11/main" uri="{B97F6D7D-B522-45F9-BDA1-12C45D357490}">
          <x15:cacheHierarchy aggregatedColumn="2"/>
        </ext>
      </extLst>
    </cacheHierarchy>
    <cacheHierarchy uniqueName="[Measures].[Sum of Avg Time to Hire (days)]" caption="Sum of Avg Time to Hire (days)" measure="1" displayFolder="" measureGroup="Table1" count="0" hidden="1">
      <extLst>
        <ext xmlns:x15="http://schemas.microsoft.com/office/spreadsheetml/2010/11/main" uri="{B97F6D7D-B522-45F9-BDA1-12C45D357490}">
          <x15:cacheHierarchy aggregatedColumn="3"/>
        </ext>
      </extLst>
    </cacheHierarchy>
    <cacheHierarchy uniqueName="[Measures].[Sum of Training Hours per Employee]" caption="Sum of Training Hours per Employee" measure="1" displayFolder="" measureGroup="Table1" count="0" hidden="1">
      <extLst>
        <ext xmlns:x15="http://schemas.microsoft.com/office/spreadsheetml/2010/11/main" uri="{B97F6D7D-B522-45F9-BDA1-12C45D357490}">
          <x15:cacheHierarchy aggregatedColumn="4"/>
        </ext>
      </extLst>
    </cacheHierarchy>
    <cacheHierarchy uniqueName="[Measures].[Sum of Employee Engagement Score]" caption="Sum of Employee Engagement Score" measure="1" displayFolder="" measureGroup="Table1" count="0" hidden="1">
      <extLst>
        <ext xmlns:x15="http://schemas.microsoft.com/office/spreadsheetml/2010/11/main" uri="{B97F6D7D-B522-45F9-BDA1-12C45D357490}">
          <x15:cacheHierarchy aggregatedColumn="5"/>
        </ext>
      </extLst>
    </cacheHierarchy>
    <cacheHierarchy uniqueName="[Measures].[Count of Employee ID]" caption="Count of Employee ID" measure="1" displayFolder="" measureGroup="Table2" count="0" hidden="1">
      <extLst>
        <ext xmlns:x15="http://schemas.microsoft.com/office/spreadsheetml/2010/11/main" uri="{B97F6D7D-B522-45F9-BDA1-12C45D357490}">
          <x15:cacheHierarchy aggregatedColumn="6"/>
        </ext>
      </extLst>
    </cacheHierarchy>
    <cacheHierarchy uniqueName="[Measures].[Count of Status]" caption="Count of Status" measure="1" displayFolder="" measureGroup="Table2" count="0" hidden="1">
      <extLst>
        <ext xmlns:x15="http://schemas.microsoft.com/office/spreadsheetml/2010/11/main" uri="{B97F6D7D-B522-45F9-BDA1-12C45D357490}">
          <x15:cacheHierarchy aggregatedColumn="12"/>
        </ext>
      </extLst>
    </cacheHierarchy>
    <cacheHierarchy uniqueName="[Measures].[Sum of Leaves Taken]" caption="Sum of Leaves Taken" measure="1" displayFolder="" measureGroup="Table3" count="0" hidden="1">
      <extLst>
        <ext xmlns:x15="http://schemas.microsoft.com/office/spreadsheetml/2010/11/main" uri="{B97F6D7D-B522-45F9-BDA1-12C45D357490}">
          <x15:cacheHierarchy aggregatedColumn="16"/>
        </ext>
      </extLst>
    </cacheHierarchy>
    <cacheHierarchy uniqueName="[Measures].[Sum of Sick Leaves]" caption="Sum of Sick Leaves" measure="1" displayFolder="" measureGroup="Table3" count="0" hidden="1">
      <extLst>
        <ext xmlns:x15="http://schemas.microsoft.com/office/spreadsheetml/2010/11/main" uri="{B97F6D7D-B522-45F9-BDA1-12C45D357490}">
          <x15:cacheHierarchy aggregatedColumn="17"/>
        </ext>
      </extLst>
    </cacheHierarchy>
    <cacheHierarchy uniqueName="[Measures].[Sum of Casual Leaves]" caption="Sum of Casual Leaves" measure="1" displayFolder="" measureGroup="Table3" count="0" hidden="1">
      <extLst>
        <ext xmlns:x15="http://schemas.microsoft.com/office/spreadsheetml/2010/11/main" uri="{B97F6D7D-B522-45F9-BDA1-12C45D357490}">
          <x15:cacheHierarchy aggregatedColumn="18"/>
        </ext>
      </extLst>
    </cacheHierarchy>
    <cacheHierarchy uniqueName="[Measures].[Sum of Paid Leaves]" caption="Sum of Paid Leaves" measure="1" displayFolder="" measureGroup="Table3"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34701211"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01CA72-4707-4D47-BDAB-8F9DAF0B3CEE}" name="PivotTable2" cacheId="2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C32"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Avg Time to Hire (days)" fld="1" baseField="0" baseItem="0"/>
  </dataFields>
  <chartFormats count="1">
    <chartFormat chart="4" format="4" series="1">
      <pivotArea type="data" outline="0" fieldPosition="0">
        <references count="1">
          <reference field="4294967294" count="1" selected="0">
            <x v="0"/>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C3B5A-EBDA-451B-9640-21357C0527DF}" name="PivotTable1" cacheId="2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D1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New Hires" fld="1" baseField="0" baseItem="0"/>
    <dataField name="Sum of Attrition" fld="2" baseField="0" baseItem="0"/>
  </dataField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B3C06-9C1F-4F7D-9101-7D23FCD03E4E}" name="PivotTable6" cacheId="2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5:N22" firstHeaderRow="0" firstDataRow="1" firstDataCol="1"/>
  <pivotFields count="6">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4">
    <i>
      <x/>
    </i>
    <i i="1">
      <x v="1"/>
    </i>
    <i i="2">
      <x v="2"/>
    </i>
    <i i="3">
      <x v="3"/>
    </i>
  </colItems>
  <dataFields count="4">
    <dataField name="Sum of Leaves Taken" fld="1" baseField="0" baseItem="0"/>
    <dataField name="Sum of Sick Leaves" fld="2" baseField="0" baseItem="0"/>
    <dataField name="Sum of Casual Leaves" fld="3" baseField="0" baseItem="0"/>
    <dataField name="Sum of Paid Leaves" fld="4" baseField="0" baseItem="0"/>
  </dataFields>
  <formats count="6">
    <format dxfId="293">
      <pivotArea type="all" dataOnly="0" outline="0" fieldPosition="0"/>
    </format>
    <format dxfId="292">
      <pivotArea outline="0" collapsedLevelsAreSubtotals="1" fieldPosition="0"/>
    </format>
    <format dxfId="291">
      <pivotArea field="0" type="button" dataOnly="0" labelOnly="1" outline="0" axis="axisRow" fieldPosition="0"/>
    </format>
    <format dxfId="290">
      <pivotArea dataOnly="0" labelOnly="1" fieldPosition="0">
        <references count="1">
          <reference field="0" count="0"/>
        </references>
      </pivotArea>
    </format>
    <format dxfId="289">
      <pivotArea dataOnly="0" labelOnly="1" grandRow="1" outline="0" fieldPosition="0"/>
    </format>
    <format dxfId="288">
      <pivotArea dataOnly="0" labelOnly="1" outline="0" fieldPosition="0">
        <references count="1">
          <reference field="4294967294" count="4">
            <x v="0"/>
            <x v="1"/>
            <x v="2"/>
            <x v="3"/>
          </reference>
        </references>
      </pivotArea>
    </format>
  </formats>
  <chartFormats count="4">
    <chartFormat chart="4" format="16"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2"/>
          </reference>
        </references>
      </pivotArea>
    </chartFormat>
    <chartFormat chart="4" format="19" series="1">
      <pivotArea type="data" outline="0" fieldPosition="0">
        <references count="1">
          <reference field="4294967294" count="1" selected="0">
            <x v="3"/>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3" relNeededHidden="1">
        <x15:activeTabTopLevelEntity name="[Table3]"/>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C31F95-9D4E-4E2D-9207-77F4F432B969}" name="PivotTable5" cacheId="2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5:K11" firstHeaderRow="1" firstDataRow="1" firstDataCol="1" rowPageCount="1" colPageCount="1"/>
  <pivotFields count="4">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1" hier="12" name="[Table2].[Status].[All]" cap="All"/>
  </pageFields>
  <dataFields count="1">
    <dataField name="Count of Employee ID" fld="2" subtotal="count" baseField="0" baseItem="0"/>
  </dataFields>
  <formats count="6">
    <format dxfId="299">
      <pivotArea type="all" dataOnly="0" outline="0" fieldPosition="0"/>
    </format>
    <format dxfId="298">
      <pivotArea outline="0" collapsedLevelsAreSubtotals="1" fieldPosition="0"/>
    </format>
    <format dxfId="297">
      <pivotArea field="0" type="button" dataOnly="0" labelOnly="1" outline="0" axis="axisRow" fieldPosition="0"/>
    </format>
    <format dxfId="296">
      <pivotArea dataOnly="0" labelOnly="1" fieldPosition="0">
        <references count="1">
          <reference field="0" count="0"/>
        </references>
      </pivotArea>
    </format>
    <format dxfId="295">
      <pivotArea dataOnly="0" labelOnly="1" grandRow="1" outline="0" fieldPosition="0"/>
    </format>
    <format dxfId="294">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F212C-C1E0-4FCB-BE15-FBCCD5C5B949}" name="PivotTable4"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9:G26"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Employee ID" fld="1" subtotal="count" baseField="0" baseItem="0"/>
  </dataFields>
  <formats count="6">
    <format dxfId="305">
      <pivotArea type="all" dataOnly="0" outline="0" fieldPosition="0"/>
    </format>
    <format dxfId="304">
      <pivotArea outline="0" collapsedLevelsAreSubtotals="1" fieldPosition="0"/>
    </format>
    <format dxfId="303">
      <pivotArea field="0" type="button" dataOnly="0" labelOnly="1" outline="0" axis="axisRow" fieldPosition="0"/>
    </format>
    <format dxfId="302">
      <pivotArea dataOnly="0" labelOnly="1" fieldPosition="0">
        <references count="1">
          <reference field="0" count="0"/>
        </references>
      </pivotArea>
    </format>
    <format dxfId="301">
      <pivotArea dataOnly="0" labelOnly="1" grandRow="1" outline="0" fieldPosition="0"/>
    </format>
    <format dxfId="300">
      <pivotArea dataOnly="0" labelOnly="1" outline="0" axis="axisValues" fieldPosition="0"/>
    </format>
  </formats>
  <chartFormats count="1">
    <chartFormat chart="4" format="4" series="1">
      <pivotArea type="data" outline="0" fieldPosition="0">
        <references count="1">
          <reference field="4294967294" count="1" selected="0">
            <x v="0"/>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2">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363A16-B193-4DB6-968D-F009E42D3E88}" name="PivotTable3" cacheId="2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3:H16"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Hours per Employee" fld="1" baseField="0" baseItem="0"/>
    <dataField name="Sum of Employee Engagement Score" fld="2" baseField="0" baseItem="0"/>
  </dataFields>
  <formats count="6">
    <format dxfId="311">
      <pivotArea type="all" dataOnly="0" outline="0" fieldPosition="0"/>
    </format>
    <format dxfId="310">
      <pivotArea outline="0" collapsedLevelsAreSubtotals="1" fieldPosition="0"/>
    </format>
    <format dxfId="309">
      <pivotArea field="0" type="button" dataOnly="0" labelOnly="1" outline="0" axis="axisRow" fieldPosition="0"/>
    </format>
    <format dxfId="308">
      <pivotArea dataOnly="0" labelOnly="1" fieldPosition="0">
        <references count="1">
          <reference field="0" count="0"/>
        </references>
      </pivotArea>
    </format>
    <format dxfId="307">
      <pivotArea dataOnly="0" labelOnly="1" grandRow="1" outline="0" fieldPosition="0"/>
    </format>
    <format dxfId="306">
      <pivotArea dataOnly="0" labelOnly="1" outline="0" fieldPosition="0">
        <references count="1">
          <reference field="4294967294" count="2">
            <x v="0"/>
            <x v="1"/>
          </reference>
        </references>
      </pivotArea>
    </format>
  </formats>
  <chartFormats count="2">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Hierarchies count="36">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39.HR_Workforce_Analytics_Dashboard.xlsx!Table1">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1296DD-73CE-4644-A15D-9CFDE6005A31}" sourceName="[Table2].[Department]">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2].[Department].[(All)]" sourceCaption="(All)" count="0"/>
        <level uniqueName="[Table2].[Department].[Department]" sourceCaption="Department" count="6">
          <ranges>
            <range startItem="0">
              <i n="[Table2].[Department].&amp;[Finance]" c="Finance"/>
              <i n="[Table2].[Department].&amp;[HR]" c="HR"/>
              <i n="[Table2].[Department].&amp;[IT]" c="IT"/>
              <i n="[Table2].[Department].&amp;[Marketing]" c="Marketing"/>
              <i n="[Table2].[Department].&amp;[Operations]" c="Operations"/>
              <i n="[Table2].[Department].&amp;[Sales]" c="Sales"/>
            </range>
          </ranges>
        </level>
      </levels>
      <selections count="1">
        <selection n="[Table2].[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8F93938-A821-4C45-BA72-CD4A4FFE73CD}" sourceName="[Table2].[Location]">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2].[Location].[(All)]" sourceCaption="(All)" count="0"/>
        <level uniqueName="[Table2].[Location].[Location]" sourceCaption="Location" count="5">
          <ranges>
            <range startItem="0">
              <i n="[Table2].[Location].&amp;[Berlin]" c="Berlin"/>
              <i n="[Table2].[Location].&amp;[London]" c="London"/>
              <i n="[Table2].[Location].&amp;[Mumbai]" c="Mumbai"/>
              <i n="[Table2].[Location].&amp;[New York]" c="New York"/>
              <i n="[Table2].[Location].&amp;[Tokyo]" c="Tokyo"/>
            </range>
          </ranges>
        </level>
      </levels>
      <selections count="1">
        <selection n="[Table2].[Lo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16AB590-15CB-4C64-A880-46D59CF75E4C}" sourceName="[Table1].[Month]">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1].[Month].[(All)]" sourceCaption="(All)" count="0"/>
        <level uniqueName="[Table1].[Month].[Month]" sourceCaption="Month" count="13">
          <ranges>
            <range startItem="0">
              <i n="[Table1].[Month].&amp;[Apr-2023]" c="Apr-2023"/>
              <i n="[Table1].[Month].&amp;[Aug-2023]" c="Aug-2023"/>
              <i n="[Table1].[Month].&amp;[Dec-2023]" c="Dec-2023"/>
              <i n="[Table1].[Month].&amp;[Feb-2023]" c="Feb-2023"/>
              <i n="[Table1].[Month].&amp;[Jan-2023]" c="Jan-2023"/>
              <i n="[Table1].[Month].&amp;[Jul-2023]" c="Jul-2023"/>
              <i n="[Table1].[Month].&amp;[Jun-2023]" c="Jun-2023"/>
              <i n="[Table1].[Month].&amp;[Mar-2023]" c="Mar-2023"/>
              <i n="[Table1].[Month].&amp;[May-2023]" c="May-2023"/>
              <i n="[Table1].[Month].&amp;[Nov-2023]" c="Nov-2023"/>
              <i n="[Table1].[Month].&amp;[Oct-2023]" c="Oct-2023"/>
              <i n="[Table1].[Month].&amp;[Sep-2023]" c="Sep-2023"/>
              <i n="[Table1].[Month].&amp;" c="(blank)"/>
            </range>
          </ranges>
        </level>
      </levels>
      <selections count="1">
        <selection n="[Table1].[Mont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137F3188-A2C6-4268-A87C-A81B7A4F47CB}" sourceName="[Table2].[Job Role]">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2].[Job Role].[(All)]" sourceCaption="(All)" count="0"/>
        <level uniqueName="[Table2].[Job Role].[Job Role]" sourceCaption="Job Role" count="5">
          <ranges>
            <range startItem="0">
              <i n="[Table2].[Job Role].&amp;[Analyst]" c="Analyst"/>
              <i n="[Table2].[Job Role].&amp;[Assistant]" c="Assistant"/>
              <i n="[Table2].[Job Role].&amp;[Consultant]" c="Consultant"/>
              <i n="[Table2].[Job Role].&amp;[Executive]" c="Executive"/>
              <i n="[Table2].[Job Role].&amp;[Manager]" c="Manager"/>
            </range>
          </ranges>
        </level>
      </levels>
      <selections count="1">
        <selection n="[Table2].[Job Rol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4984BCA-B1E4-4E21-9B40-1D4AA566857F}" sourceName="[Table2].[Gender]">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2].[Gender].[(All)]" sourceCaption="(All)" count="0"/>
        <level uniqueName="[Table2].[Gender].[Gender]" sourceCaption="Gender" count="3">
          <ranges>
            <range startItem="0">
              <i n="[Table2].[Gender].&amp;[Female]" c="Female"/>
              <i n="[Table2].[Gender].&amp;[Male]" c="Male"/>
              <i n="[Table2].[Gender].&amp;[Other]" c="Other"/>
            </range>
          </ranges>
        </level>
      </levels>
      <selections count="1">
        <selection n="[Table2].[Gend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5FBBA43-671F-4931-9EB3-19DB62407BF0}" sourceName="[Table2].[Status]">
  <pivotTables>
    <pivotTable tabId="4" name="PivotTable3"/>
    <pivotTable tabId="4" name="PivotTable1"/>
    <pivotTable tabId="4" name="PivotTable2"/>
    <pivotTable tabId="4" name="PivotTable4"/>
    <pivotTable tabId="4" name="PivotTable5"/>
    <pivotTable tabId="4" name="PivotTable6"/>
  </pivotTables>
  <data>
    <olap pivotCacheId="134701211">
      <levels count="2">
        <level uniqueName="[Table2].[Status].[(All)]" sourceCaption="(All)" count="0"/>
        <level uniqueName="[Table2].[Status].[Status]" sourceCaption="Status" count="3">
          <ranges>
            <range startItem="0">
              <i n="[Table2].[Status].&amp;[Active]" c="Active"/>
              <i n="[Table2].[Status].&amp;[Resigned]" c="Resigned"/>
              <i n="[Table2].[Status].&amp;[Terminated]" c="Terminated"/>
            </range>
          </ranges>
        </level>
      </levels>
      <selections count="1">
        <selection n="[Table2].[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D535EA42-91FD-468F-96B0-D7D1163BE144}" cache="Slicer_Department" caption="Department" level="1" rowHeight="241300"/>
  <slicer name="Location" xr10:uid="{A95D07C2-96CF-439A-BC5E-DFC2CA52F397}" cache="Slicer_Location" caption="Location" level="1" rowHeight="241300"/>
  <slicer name="Month" xr10:uid="{4860DBD9-BBD3-4A54-8ADD-721465F1F8F9}" cache="Slicer_Month" caption="Month" level="1" rowHeight="241300"/>
  <slicer name="Job Role" xr10:uid="{7DE3A181-3F81-48B5-9EBC-5B99FF953C55}" cache="Slicer_Job_Role" caption="Job Role" level="1" rowHeight="241300"/>
  <slicer name="Gender" xr10:uid="{90C3FC4C-2745-4E46-B7A1-44389BDB9D55}" cache="Slicer_Gender" caption="Gender" level="1" rowHeight="241300"/>
  <slicer name="Status" xr10:uid="{A87037CA-B1A5-4C20-A2A9-C5325DE331F3}" cache="Slicer_Status" caption="Status"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A88C04-2CD7-47ED-B096-F904DC3253F3}" name="Table2" displayName="Table2" ref="A1:I101" totalsRowShown="0" headerRowDxfId="322" headerRowBorderDxfId="321" tableBorderDxfId="320">
  <autoFilter ref="A1:I101" xr:uid="{A2A88C04-2CD7-47ED-B096-F904DC3253F3}"/>
  <tableColumns count="9">
    <tableColumn id="1" xr3:uid="{4BBDEA1B-AE0B-4D7B-AE22-4E61E3A7600B}" name="Employee ID"/>
    <tableColumn id="2" xr3:uid="{9E811D72-80E5-4D49-B1FC-9F49D7A48687}" name="Name"/>
    <tableColumn id="3" xr3:uid="{59E50476-82D5-4A1E-A0C1-6A6639D2B593}" name="Department"/>
    <tableColumn id="4" xr3:uid="{5575D592-A152-4741-A836-7492A4A54933}" name="Job Role"/>
    <tableColumn id="5" xr3:uid="{F3323A3B-D5F7-4AAA-990D-C91A125B5536}" name="Gender"/>
    <tableColumn id="6" xr3:uid="{52BAF6F0-FD82-4CFF-9248-CD3C2379A73E}" name="Location"/>
    <tableColumn id="7" xr3:uid="{124AA1CD-1E4B-402B-BD9F-46DB526C58B8}" name="Status"/>
    <tableColumn id="8" xr3:uid="{A0F354F5-2983-4364-B1DF-D8F6871A16F1}" name="Date of Joining" dataDxfId="319"/>
    <tableColumn id="9" xr3:uid="{E4FEEC16-DB1E-42FE-9528-4BC6A1B04B1B}" name="Salary"/>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3C2F9-5099-4EA1-9697-FFF1BE93DB7F}" name="Table1" displayName="Table1" ref="A1:F13" totalsRowShown="0" headerRowDxfId="318" headerRowBorderDxfId="317" tableBorderDxfId="316">
  <autoFilter ref="A1:F13" xr:uid="{0763C2F9-5099-4EA1-9697-FFF1BE93DB7F}"/>
  <tableColumns count="6">
    <tableColumn id="1" xr3:uid="{467862AD-ABF3-4DDF-B79B-FD2632E5E556}" name="Month"/>
    <tableColumn id="2" xr3:uid="{05ED37E0-3374-40CB-AFF8-D7421A72835F}" name="New Hires"/>
    <tableColumn id="3" xr3:uid="{DBB2F83B-51FF-400D-8194-62892B38D125}" name="Attrition"/>
    <tableColumn id="4" xr3:uid="{1FECE189-4F42-4DAA-BF4F-A23E2D2E3CD0}" name="Avg Time to Hire (days)"/>
    <tableColumn id="5" xr3:uid="{11C96BB8-76D8-4439-B56A-16C85F8E8135}" name="Training Hours per Employee"/>
    <tableColumn id="6" xr3:uid="{2EB860B3-8D1B-43C8-B565-3409AABF561F}" name="Employee Engagement Scor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9EAFC-3CC8-4DAE-AA10-F1CE1E66B683}" name="Table3" displayName="Table3" ref="A1:F101" totalsRowShown="0" headerRowDxfId="315" headerRowBorderDxfId="314" tableBorderDxfId="313">
  <autoFilter ref="A1:F101" xr:uid="{0439EAFC-3CC8-4DAE-AA10-F1CE1E66B683}"/>
  <tableColumns count="6">
    <tableColumn id="1" xr3:uid="{A7A207FD-DA9B-4E20-8BF0-C698DD0EA784}" name="Employee ID"/>
    <tableColumn id="2" xr3:uid="{8D5401DD-1D02-423E-995D-1BBBF6DEA11D}" name="Leaves Taken"/>
    <tableColumn id="3" xr3:uid="{25364D17-EE45-4706-8A74-9F5308ED7331}" name="Sick Leaves"/>
    <tableColumn id="4" xr3:uid="{14D42230-E1D7-4941-8531-683937399389}" name="Casual Leaves"/>
    <tableColumn id="5" xr3:uid="{9D9B5C86-C373-46CA-9F8A-014816B11BC4}" name="Paid Leaves"/>
    <tableColumn id="6" xr3:uid="{A5FF896B-FE75-48F8-A0C5-A097355EE8C9}" name="Department" dataDxfId="312">
      <calculatedColumnFormula>VLOOKUP(A2, 'Employee Master'!A:H, 3, FALSE)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sheetPr>
  <dimension ref="A1:I101"/>
  <sheetViews>
    <sheetView workbookViewId="0">
      <selection activeCell="C2" sqref="C2"/>
    </sheetView>
  </sheetViews>
  <sheetFormatPr defaultRowHeight="15" x14ac:dyDescent="0.25"/>
  <cols>
    <col min="1" max="1" width="14.28515625" customWidth="1"/>
    <col min="2" max="2" width="13.42578125" bestFit="1" customWidth="1"/>
    <col min="3" max="3" width="13.85546875" customWidth="1"/>
    <col min="4" max="4" width="10.5703125" bestFit="1" customWidth="1"/>
    <col min="5" max="5" width="9.85546875" customWidth="1"/>
    <col min="6" max="6" width="10.5703125" customWidth="1"/>
    <col min="7" max="7" width="11.28515625" bestFit="1" customWidth="1"/>
    <col min="8" max="8" width="18.28515625" bestFit="1" customWidth="1"/>
    <col min="9" max="9" width="8.42578125" customWidth="1"/>
  </cols>
  <sheetData>
    <row r="1" spans="1:9" x14ac:dyDescent="0.25">
      <c r="A1" s="2" t="s">
        <v>0</v>
      </c>
      <c r="B1" s="2" t="s">
        <v>1</v>
      </c>
      <c r="C1" s="2" t="s">
        <v>2</v>
      </c>
      <c r="D1" s="2" t="s">
        <v>3</v>
      </c>
      <c r="E1" s="2" t="s">
        <v>4</v>
      </c>
      <c r="F1" s="2" t="s">
        <v>5</v>
      </c>
      <c r="G1" s="2" t="s">
        <v>6</v>
      </c>
      <c r="H1" s="2" t="s">
        <v>7</v>
      </c>
      <c r="I1" s="2" t="s">
        <v>8</v>
      </c>
    </row>
    <row r="2" spans="1:9" x14ac:dyDescent="0.25">
      <c r="A2" t="s">
        <v>9</v>
      </c>
      <c r="B2" t="s">
        <v>109</v>
      </c>
      <c r="C2" t="s">
        <v>209</v>
      </c>
      <c r="D2" t="s">
        <v>215</v>
      </c>
      <c r="E2" t="s">
        <v>220</v>
      </c>
      <c r="F2" t="s">
        <v>223</v>
      </c>
      <c r="G2" t="s">
        <v>228</v>
      </c>
      <c r="H2" s="1">
        <v>44474</v>
      </c>
      <c r="I2">
        <v>65270</v>
      </c>
    </row>
    <row r="3" spans="1:9" x14ac:dyDescent="0.25">
      <c r="A3" t="s">
        <v>10</v>
      </c>
      <c r="B3" t="s">
        <v>110</v>
      </c>
      <c r="C3" t="s">
        <v>210</v>
      </c>
      <c r="D3" t="s">
        <v>216</v>
      </c>
      <c r="E3" t="s">
        <v>220</v>
      </c>
      <c r="F3" t="s">
        <v>224</v>
      </c>
      <c r="G3" t="s">
        <v>228</v>
      </c>
      <c r="H3" s="1">
        <v>42797</v>
      </c>
      <c r="I3">
        <v>89163</v>
      </c>
    </row>
    <row r="4" spans="1:9" x14ac:dyDescent="0.25">
      <c r="A4" t="s">
        <v>11</v>
      </c>
      <c r="B4" t="s">
        <v>111</v>
      </c>
      <c r="C4" t="s">
        <v>211</v>
      </c>
      <c r="D4" t="s">
        <v>216</v>
      </c>
      <c r="E4" t="s">
        <v>220</v>
      </c>
      <c r="F4" t="s">
        <v>224</v>
      </c>
      <c r="G4" t="s">
        <v>228</v>
      </c>
      <c r="H4" s="1">
        <v>42458</v>
      </c>
      <c r="I4">
        <v>112637</v>
      </c>
    </row>
    <row r="5" spans="1:9" x14ac:dyDescent="0.25">
      <c r="A5" t="s">
        <v>12</v>
      </c>
      <c r="B5" t="s">
        <v>112</v>
      </c>
      <c r="C5" t="s">
        <v>210</v>
      </c>
      <c r="D5" t="s">
        <v>216</v>
      </c>
      <c r="E5" t="s">
        <v>221</v>
      </c>
      <c r="F5" t="s">
        <v>224</v>
      </c>
      <c r="G5" t="s">
        <v>229</v>
      </c>
      <c r="H5" s="1">
        <v>44136</v>
      </c>
      <c r="I5">
        <v>81934</v>
      </c>
    </row>
    <row r="6" spans="1:9" x14ac:dyDescent="0.25">
      <c r="A6" t="s">
        <v>13</v>
      </c>
      <c r="B6" t="s">
        <v>113</v>
      </c>
      <c r="C6" t="s">
        <v>210</v>
      </c>
      <c r="D6" t="s">
        <v>216</v>
      </c>
      <c r="E6" t="s">
        <v>222</v>
      </c>
      <c r="F6" t="s">
        <v>225</v>
      </c>
      <c r="G6" t="s">
        <v>230</v>
      </c>
      <c r="H6" s="1">
        <v>43634</v>
      </c>
      <c r="I6">
        <v>94895</v>
      </c>
    </row>
    <row r="7" spans="1:9" x14ac:dyDescent="0.25">
      <c r="A7" t="s">
        <v>14</v>
      </c>
      <c r="B7" t="s">
        <v>114</v>
      </c>
      <c r="C7" t="s">
        <v>212</v>
      </c>
      <c r="D7" t="s">
        <v>217</v>
      </c>
      <c r="E7" t="s">
        <v>222</v>
      </c>
      <c r="F7" t="s">
        <v>223</v>
      </c>
      <c r="G7" t="s">
        <v>228</v>
      </c>
      <c r="H7" s="1">
        <v>44781</v>
      </c>
      <c r="I7">
        <v>62307</v>
      </c>
    </row>
    <row r="8" spans="1:9" x14ac:dyDescent="0.25">
      <c r="A8" t="s">
        <v>15</v>
      </c>
      <c r="B8" t="s">
        <v>115</v>
      </c>
      <c r="C8" t="s">
        <v>211</v>
      </c>
      <c r="D8" t="s">
        <v>218</v>
      </c>
      <c r="E8" t="s">
        <v>222</v>
      </c>
      <c r="F8" t="s">
        <v>226</v>
      </c>
      <c r="G8" t="s">
        <v>228</v>
      </c>
      <c r="H8" s="1">
        <v>43584</v>
      </c>
      <c r="I8">
        <v>84098</v>
      </c>
    </row>
    <row r="9" spans="1:9" x14ac:dyDescent="0.25">
      <c r="A9" t="s">
        <v>16</v>
      </c>
      <c r="B9" t="s">
        <v>116</v>
      </c>
      <c r="C9" t="s">
        <v>211</v>
      </c>
      <c r="D9" t="s">
        <v>218</v>
      </c>
      <c r="E9" t="s">
        <v>221</v>
      </c>
      <c r="F9" t="s">
        <v>227</v>
      </c>
      <c r="G9" t="s">
        <v>228</v>
      </c>
      <c r="H9" s="1">
        <v>43859</v>
      </c>
      <c r="I9">
        <v>90921</v>
      </c>
    </row>
    <row r="10" spans="1:9" x14ac:dyDescent="0.25">
      <c r="A10" t="s">
        <v>17</v>
      </c>
      <c r="B10" t="s">
        <v>117</v>
      </c>
      <c r="C10" t="s">
        <v>211</v>
      </c>
      <c r="D10" t="s">
        <v>216</v>
      </c>
      <c r="E10" t="s">
        <v>220</v>
      </c>
      <c r="F10" t="s">
        <v>226</v>
      </c>
      <c r="G10" t="s">
        <v>228</v>
      </c>
      <c r="H10" s="1">
        <v>42279</v>
      </c>
      <c r="I10">
        <v>35486</v>
      </c>
    </row>
    <row r="11" spans="1:9" x14ac:dyDescent="0.25">
      <c r="A11" t="s">
        <v>18</v>
      </c>
      <c r="B11" t="s">
        <v>118</v>
      </c>
      <c r="C11" t="s">
        <v>210</v>
      </c>
      <c r="D11" t="s">
        <v>218</v>
      </c>
      <c r="E11" t="s">
        <v>220</v>
      </c>
      <c r="F11" t="s">
        <v>223</v>
      </c>
      <c r="G11" t="s">
        <v>228</v>
      </c>
      <c r="H11" s="1">
        <v>42232</v>
      </c>
      <c r="I11">
        <v>38335</v>
      </c>
    </row>
    <row r="12" spans="1:9" x14ac:dyDescent="0.25">
      <c r="A12" t="s">
        <v>19</v>
      </c>
      <c r="B12" t="s">
        <v>119</v>
      </c>
      <c r="C12" t="s">
        <v>209</v>
      </c>
      <c r="D12" t="s">
        <v>218</v>
      </c>
      <c r="E12" t="s">
        <v>222</v>
      </c>
      <c r="F12" t="s">
        <v>227</v>
      </c>
      <c r="G12" t="s">
        <v>228</v>
      </c>
      <c r="H12" s="1">
        <v>42451</v>
      </c>
      <c r="I12">
        <v>116900</v>
      </c>
    </row>
    <row r="13" spans="1:9" x14ac:dyDescent="0.25">
      <c r="A13" t="s">
        <v>20</v>
      </c>
      <c r="B13" t="s">
        <v>120</v>
      </c>
      <c r="C13" t="s">
        <v>211</v>
      </c>
      <c r="D13" t="s">
        <v>216</v>
      </c>
      <c r="E13" t="s">
        <v>220</v>
      </c>
      <c r="F13" t="s">
        <v>223</v>
      </c>
      <c r="G13" t="s">
        <v>230</v>
      </c>
      <c r="H13" s="1">
        <v>42336</v>
      </c>
      <c r="I13">
        <v>132795</v>
      </c>
    </row>
    <row r="14" spans="1:9" x14ac:dyDescent="0.25">
      <c r="A14" t="s">
        <v>21</v>
      </c>
      <c r="B14" t="s">
        <v>121</v>
      </c>
      <c r="C14" t="s">
        <v>213</v>
      </c>
      <c r="D14" t="s">
        <v>218</v>
      </c>
      <c r="E14" t="s">
        <v>220</v>
      </c>
      <c r="F14" t="s">
        <v>224</v>
      </c>
      <c r="G14" t="s">
        <v>228</v>
      </c>
      <c r="H14" s="1">
        <v>43373</v>
      </c>
      <c r="I14">
        <v>119112</v>
      </c>
    </row>
    <row r="15" spans="1:9" x14ac:dyDescent="0.25">
      <c r="A15" t="s">
        <v>22</v>
      </c>
      <c r="B15" t="s">
        <v>122</v>
      </c>
      <c r="C15" t="s">
        <v>210</v>
      </c>
      <c r="D15" t="s">
        <v>215</v>
      </c>
      <c r="E15" t="s">
        <v>221</v>
      </c>
      <c r="F15" t="s">
        <v>227</v>
      </c>
      <c r="G15" t="s">
        <v>228</v>
      </c>
      <c r="H15" s="1">
        <v>44401</v>
      </c>
      <c r="I15">
        <v>127203</v>
      </c>
    </row>
    <row r="16" spans="1:9" x14ac:dyDescent="0.25">
      <c r="A16" t="s">
        <v>23</v>
      </c>
      <c r="B16" t="s">
        <v>123</v>
      </c>
      <c r="C16" t="s">
        <v>212</v>
      </c>
      <c r="D16" t="s">
        <v>219</v>
      </c>
      <c r="E16" t="s">
        <v>221</v>
      </c>
      <c r="F16" t="s">
        <v>224</v>
      </c>
      <c r="G16" t="s">
        <v>229</v>
      </c>
      <c r="H16" s="1">
        <v>43748</v>
      </c>
      <c r="I16">
        <v>41130</v>
      </c>
    </row>
    <row r="17" spans="1:9" x14ac:dyDescent="0.25">
      <c r="A17" t="s">
        <v>24</v>
      </c>
      <c r="B17" t="s">
        <v>124</v>
      </c>
      <c r="C17" t="s">
        <v>209</v>
      </c>
      <c r="D17" t="s">
        <v>219</v>
      </c>
      <c r="E17" t="s">
        <v>221</v>
      </c>
      <c r="F17" t="s">
        <v>226</v>
      </c>
      <c r="G17" t="s">
        <v>230</v>
      </c>
      <c r="H17" s="1">
        <v>44071</v>
      </c>
      <c r="I17">
        <v>117508</v>
      </c>
    </row>
    <row r="18" spans="1:9" x14ac:dyDescent="0.25">
      <c r="A18" t="s">
        <v>25</v>
      </c>
      <c r="B18" t="s">
        <v>125</v>
      </c>
      <c r="C18" t="s">
        <v>213</v>
      </c>
      <c r="D18" t="s">
        <v>216</v>
      </c>
      <c r="E18" t="s">
        <v>221</v>
      </c>
      <c r="F18" t="s">
        <v>226</v>
      </c>
      <c r="G18" t="s">
        <v>228</v>
      </c>
      <c r="H18" s="1">
        <v>43578</v>
      </c>
      <c r="I18">
        <v>135955</v>
      </c>
    </row>
    <row r="19" spans="1:9" x14ac:dyDescent="0.25">
      <c r="A19" t="s">
        <v>26</v>
      </c>
      <c r="B19" t="s">
        <v>126</v>
      </c>
      <c r="C19" t="s">
        <v>213</v>
      </c>
      <c r="D19" t="s">
        <v>217</v>
      </c>
      <c r="E19" t="s">
        <v>222</v>
      </c>
      <c r="F19" t="s">
        <v>227</v>
      </c>
      <c r="G19" t="s">
        <v>228</v>
      </c>
      <c r="H19" s="1">
        <v>43802</v>
      </c>
      <c r="I19">
        <v>148324</v>
      </c>
    </row>
    <row r="20" spans="1:9" x14ac:dyDescent="0.25">
      <c r="A20" t="s">
        <v>27</v>
      </c>
      <c r="B20" t="s">
        <v>127</v>
      </c>
      <c r="C20" t="s">
        <v>212</v>
      </c>
      <c r="D20" t="s">
        <v>216</v>
      </c>
      <c r="E20" t="s">
        <v>221</v>
      </c>
      <c r="F20" t="s">
        <v>227</v>
      </c>
      <c r="G20" t="s">
        <v>228</v>
      </c>
      <c r="H20" s="1">
        <v>43479</v>
      </c>
      <c r="I20">
        <v>90566</v>
      </c>
    </row>
    <row r="21" spans="1:9" x14ac:dyDescent="0.25">
      <c r="A21" t="s">
        <v>28</v>
      </c>
      <c r="B21" t="s">
        <v>128</v>
      </c>
      <c r="C21" t="s">
        <v>209</v>
      </c>
      <c r="D21" t="s">
        <v>217</v>
      </c>
      <c r="E21" t="s">
        <v>220</v>
      </c>
      <c r="F21" t="s">
        <v>223</v>
      </c>
      <c r="G21" t="s">
        <v>228</v>
      </c>
      <c r="H21" s="1">
        <v>42635</v>
      </c>
      <c r="I21">
        <v>96703</v>
      </c>
    </row>
    <row r="22" spans="1:9" x14ac:dyDescent="0.25">
      <c r="A22" t="s">
        <v>29</v>
      </c>
      <c r="B22" t="s">
        <v>129</v>
      </c>
      <c r="C22" t="s">
        <v>210</v>
      </c>
      <c r="D22" t="s">
        <v>219</v>
      </c>
      <c r="E22" t="s">
        <v>222</v>
      </c>
      <c r="F22" t="s">
        <v>223</v>
      </c>
      <c r="G22" t="s">
        <v>228</v>
      </c>
      <c r="H22" s="1">
        <v>42695</v>
      </c>
      <c r="I22">
        <v>57192</v>
      </c>
    </row>
    <row r="23" spans="1:9" x14ac:dyDescent="0.25">
      <c r="A23" t="s">
        <v>30</v>
      </c>
      <c r="B23" t="s">
        <v>130</v>
      </c>
      <c r="C23" t="s">
        <v>214</v>
      </c>
      <c r="D23" t="s">
        <v>216</v>
      </c>
      <c r="E23" t="s">
        <v>220</v>
      </c>
      <c r="F23" t="s">
        <v>224</v>
      </c>
      <c r="G23" t="s">
        <v>230</v>
      </c>
      <c r="H23" s="1">
        <v>43580</v>
      </c>
      <c r="I23">
        <v>31062</v>
      </c>
    </row>
    <row r="24" spans="1:9" x14ac:dyDescent="0.25">
      <c r="A24" t="s">
        <v>31</v>
      </c>
      <c r="B24" t="s">
        <v>131</v>
      </c>
      <c r="C24" t="s">
        <v>209</v>
      </c>
      <c r="D24" t="s">
        <v>215</v>
      </c>
      <c r="E24" t="s">
        <v>220</v>
      </c>
      <c r="F24" t="s">
        <v>227</v>
      </c>
      <c r="G24" t="s">
        <v>228</v>
      </c>
      <c r="H24" s="1">
        <v>42568</v>
      </c>
      <c r="I24">
        <v>114076</v>
      </c>
    </row>
    <row r="25" spans="1:9" x14ac:dyDescent="0.25">
      <c r="A25" t="s">
        <v>32</v>
      </c>
      <c r="B25" t="s">
        <v>132</v>
      </c>
      <c r="C25" t="s">
        <v>212</v>
      </c>
      <c r="D25" t="s">
        <v>218</v>
      </c>
      <c r="E25" t="s">
        <v>220</v>
      </c>
      <c r="F25" t="s">
        <v>226</v>
      </c>
      <c r="G25" t="s">
        <v>228</v>
      </c>
      <c r="H25" s="1">
        <v>43996</v>
      </c>
      <c r="I25">
        <v>119780</v>
      </c>
    </row>
    <row r="26" spans="1:9" x14ac:dyDescent="0.25">
      <c r="A26" t="s">
        <v>33</v>
      </c>
      <c r="B26" t="s">
        <v>133</v>
      </c>
      <c r="C26" t="s">
        <v>213</v>
      </c>
      <c r="D26" t="s">
        <v>217</v>
      </c>
      <c r="E26" t="s">
        <v>221</v>
      </c>
      <c r="F26" t="s">
        <v>223</v>
      </c>
      <c r="G26" t="s">
        <v>228</v>
      </c>
      <c r="H26" s="1">
        <v>43499</v>
      </c>
      <c r="I26">
        <v>51545</v>
      </c>
    </row>
    <row r="27" spans="1:9" x14ac:dyDescent="0.25">
      <c r="A27" t="s">
        <v>34</v>
      </c>
      <c r="B27" t="s">
        <v>134</v>
      </c>
      <c r="C27" t="s">
        <v>210</v>
      </c>
      <c r="D27" t="s">
        <v>218</v>
      </c>
      <c r="E27" t="s">
        <v>221</v>
      </c>
      <c r="F27" t="s">
        <v>223</v>
      </c>
      <c r="G27" t="s">
        <v>228</v>
      </c>
      <c r="H27" s="1">
        <v>43170</v>
      </c>
      <c r="I27">
        <v>51689</v>
      </c>
    </row>
    <row r="28" spans="1:9" x14ac:dyDescent="0.25">
      <c r="A28" t="s">
        <v>35</v>
      </c>
      <c r="B28" t="s">
        <v>135</v>
      </c>
      <c r="C28" t="s">
        <v>209</v>
      </c>
      <c r="D28" t="s">
        <v>218</v>
      </c>
      <c r="E28" t="s">
        <v>222</v>
      </c>
      <c r="F28" t="s">
        <v>226</v>
      </c>
      <c r="G28" t="s">
        <v>230</v>
      </c>
      <c r="H28" s="1">
        <v>44690</v>
      </c>
      <c r="I28">
        <v>41174</v>
      </c>
    </row>
    <row r="29" spans="1:9" x14ac:dyDescent="0.25">
      <c r="A29" t="s">
        <v>36</v>
      </c>
      <c r="B29" t="s">
        <v>136</v>
      </c>
      <c r="C29" t="s">
        <v>214</v>
      </c>
      <c r="D29" t="s">
        <v>216</v>
      </c>
      <c r="E29" t="s">
        <v>222</v>
      </c>
      <c r="F29" t="s">
        <v>223</v>
      </c>
      <c r="G29" t="s">
        <v>230</v>
      </c>
      <c r="H29" s="1">
        <v>44216</v>
      </c>
      <c r="I29">
        <v>118461</v>
      </c>
    </row>
    <row r="30" spans="1:9" x14ac:dyDescent="0.25">
      <c r="A30" t="s">
        <v>37</v>
      </c>
      <c r="B30" t="s">
        <v>137</v>
      </c>
      <c r="C30" t="s">
        <v>214</v>
      </c>
      <c r="D30" t="s">
        <v>218</v>
      </c>
      <c r="E30" t="s">
        <v>221</v>
      </c>
      <c r="F30" t="s">
        <v>224</v>
      </c>
      <c r="G30" t="s">
        <v>228</v>
      </c>
      <c r="H30" s="1">
        <v>44320</v>
      </c>
      <c r="I30">
        <v>133033</v>
      </c>
    </row>
    <row r="31" spans="1:9" x14ac:dyDescent="0.25">
      <c r="A31" t="s">
        <v>38</v>
      </c>
      <c r="B31" t="s">
        <v>138</v>
      </c>
      <c r="C31" t="s">
        <v>211</v>
      </c>
      <c r="D31" t="s">
        <v>215</v>
      </c>
      <c r="E31" t="s">
        <v>220</v>
      </c>
      <c r="F31" t="s">
        <v>227</v>
      </c>
      <c r="G31" t="s">
        <v>228</v>
      </c>
      <c r="H31" s="1">
        <v>42192</v>
      </c>
      <c r="I31">
        <v>39348</v>
      </c>
    </row>
    <row r="32" spans="1:9" x14ac:dyDescent="0.25">
      <c r="A32" t="s">
        <v>39</v>
      </c>
      <c r="B32" t="s">
        <v>139</v>
      </c>
      <c r="C32" t="s">
        <v>211</v>
      </c>
      <c r="D32" t="s">
        <v>218</v>
      </c>
      <c r="E32" t="s">
        <v>222</v>
      </c>
      <c r="F32" t="s">
        <v>226</v>
      </c>
      <c r="G32" t="s">
        <v>228</v>
      </c>
      <c r="H32" s="1">
        <v>42842</v>
      </c>
      <c r="I32">
        <v>53714</v>
      </c>
    </row>
    <row r="33" spans="1:9" x14ac:dyDescent="0.25">
      <c r="A33" t="s">
        <v>40</v>
      </c>
      <c r="B33" t="s">
        <v>140</v>
      </c>
      <c r="C33" t="s">
        <v>212</v>
      </c>
      <c r="D33" t="s">
        <v>216</v>
      </c>
      <c r="E33" t="s">
        <v>221</v>
      </c>
      <c r="F33" t="s">
        <v>227</v>
      </c>
      <c r="G33" t="s">
        <v>228</v>
      </c>
      <c r="H33" s="1">
        <v>42676</v>
      </c>
      <c r="I33">
        <v>68102</v>
      </c>
    </row>
    <row r="34" spans="1:9" x14ac:dyDescent="0.25">
      <c r="A34" t="s">
        <v>41</v>
      </c>
      <c r="B34" t="s">
        <v>141</v>
      </c>
      <c r="C34" t="s">
        <v>209</v>
      </c>
      <c r="D34" t="s">
        <v>215</v>
      </c>
      <c r="E34" t="s">
        <v>221</v>
      </c>
      <c r="F34" t="s">
        <v>223</v>
      </c>
      <c r="G34" t="s">
        <v>228</v>
      </c>
      <c r="H34" s="1">
        <v>44451</v>
      </c>
      <c r="I34">
        <v>104460</v>
      </c>
    </row>
    <row r="35" spans="1:9" x14ac:dyDescent="0.25">
      <c r="A35" t="s">
        <v>42</v>
      </c>
      <c r="B35" t="s">
        <v>142</v>
      </c>
      <c r="C35" t="s">
        <v>209</v>
      </c>
      <c r="D35" t="s">
        <v>219</v>
      </c>
      <c r="E35" t="s">
        <v>221</v>
      </c>
      <c r="F35" t="s">
        <v>223</v>
      </c>
      <c r="G35" t="s">
        <v>228</v>
      </c>
      <c r="H35" s="1">
        <v>42108</v>
      </c>
      <c r="I35">
        <v>132634</v>
      </c>
    </row>
    <row r="36" spans="1:9" x14ac:dyDescent="0.25">
      <c r="A36" t="s">
        <v>43</v>
      </c>
      <c r="B36" t="s">
        <v>143</v>
      </c>
      <c r="C36" t="s">
        <v>213</v>
      </c>
      <c r="D36" t="s">
        <v>218</v>
      </c>
      <c r="E36" t="s">
        <v>220</v>
      </c>
      <c r="F36" t="s">
        <v>226</v>
      </c>
      <c r="G36" t="s">
        <v>228</v>
      </c>
      <c r="H36" s="1">
        <v>42634</v>
      </c>
      <c r="I36">
        <v>119930</v>
      </c>
    </row>
    <row r="37" spans="1:9" x14ac:dyDescent="0.25">
      <c r="A37" t="s">
        <v>44</v>
      </c>
      <c r="B37" t="s">
        <v>144</v>
      </c>
      <c r="C37" t="s">
        <v>213</v>
      </c>
      <c r="D37" t="s">
        <v>216</v>
      </c>
      <c r="E37" t="s">
        <v>221</v>
      </c>
      <c r="F37" t="s">
        <v>224</v>
      </c>
      <c r="G37" t="s">
        <v>228</v>
      </c>
      <c r="H37" s="1">
        <v>43481</v>
      </c>
      <c r="I37">
        <v>36801</v>
      </c>
    </row>
    <row r="38" spans="1:9" x14ac:dyDescent="0.25">
      <c r="A38" t="s">
        <v>45</v>
      </c>
      <c r="B38" t="s">
        <v>145</v>
      </c>
      <c r="C38" t="s">
        <v>213</v>
      </c>
      <c r="D38" t="s">
        <v>219</v>
      </c>
      <c r="E38" t="s">
        <v>221</v>
      </c>
      <c r="F38" t="s">
        <v>225</v>
      </c>
      <c r="G38" t="s">
        <v>228</v>
      </c>
      <c r="H38" s="1">
        <v>43141</v>
      </c>
      <c r="I38">
        <v>133150</v>
      </c>
    </row>
    <row r="39" spans="1:9" x14ac:dyDescent="0.25">
      <c r="A39" t="s">
        <v>46</v>
      </c>
      <c r="B39" t="s">
        <v>146</v>
      </c>
      <c r="C39" t="s">
        <v>211</v>
      </c>
      <c r="D39" t="s">
        <v>219</v>
      </c>
      <c r="E39" t="s">
        <v>221</v>
      </c>
      <c r="F39" t="s">
        <v>226</v>
      </c>
      <c r="G39" t="s">
        <v>228</v>
      </c>
      <c r="H39" s="1">
        <v>42466</v>
      </c>
      <c r="I39">
        <v>102267</v>
      </c>
    </row>
    <row r="40" spans="1:9" x14ac:dyDescent="0.25">
      <c r="A40" t="s">
        <v>47</v>
      </c>
      <c r="B40" t="s">
        <v>147</v>
      </c>
      <c r="C40" t="s">
        <v>209</v>
      </c>
      <c r="D40" t="s">
        <v>217</v>
      </c>
      <c r="E40" t="s">
        <v>221</v>
      </c>
      <c r="F40" t="s">
        <v>225</v>
      </c>
      <c r="G40" t="s">
        <v>228</v>
      </c>
      <c r="H40" s="1">
        <v>44216</v>
      </c>
      <c r="I40">
        <v>78136</v>
      </c>
    </row>
    <row r="41" spans="1:9" x14ac:dyDescent="0.25">
      <c r="A41" t="s">
        <v>48</v>
      </c>
      <c r="B41" t="s">
        <v>148</v>
      </c>
      <c r="C41" t="s">
        <v>209</v>
      </c>
      <c r="D41" t="s">
        <v>215</v>
      </c>
      <c r="E41" t="s">
        <v>222</v>
      </c>
      <c r="F41" t="s">
        <v>225</v>
      </c>
      <c r="G41" t="s">
        <v>228</v>
      </c>
      <c r="H41" s="1">
        <v>44571</v>
      </c>
      <c r="I41">
        <v>53625</v>
      </c>
    </row>
    <row r="42" spans="1:9" x14ac:dyDescent="0.25">
      <c r="A42" t="s">
        <v>49</v>
      </c>
      <c r="B42" t="s">
        <v>149</v>
      </c>
      <c r="C42" t="s">
        <v>214</v>
      </c>
      <c r="D42" t="s">
        <v>218</v>
      </c>
      <c r="E42" t="s">
        <v>222</v>
      </c>
      <c r="F42" t="s">
        <v>224</v>
      </c>
      <c r="G42" t="s">
        <v>228</v>
      </c>
      <c r="H42" s="1">
        <v>42302</v>
      </c>
      <c r="I42">
        <v>112873</v>
      </c>
    </row>
    <row r="43" spans="1:9" x14ac:dyDescent="0.25">
      <c r="A43" t="s">
        <v>50</v>
      </c>
      <c r="B43" t="s">
        <v>150</v>
      </c>
      <c r="C43" t="s">
        <v>211</v>
      </c>
      <c r="D43" t="s">
        <v>216</v>
      </c>
      <c r="E43" t="s">
        <v>221</v>
      </c>
      <c r="F43" t="s">
        <v>225</v>
      </c>
      <c r="G43" t="s">
        <v>230</v>
      </c>
      <c r="H43" s="1">
        <v>43702</v>
      </c>
      <c r="I43">
        <v>130843</v>
      </c>
    </row>
    <row r="44" spans="1:9" x14ac:dyDescent="0.25">
      <c r="A44" t="s">
        <v>51</v>
      </c>
      <c r="B44" t="s">
        <v>151</v>
      </c>
      <c r="C44" t="s">
        <v>210</v>
      </c>
      <c r="D44" t="s">
        <v>217</v>
      </c>
      <c r="E44" t="s">
        <v>220</v>
      </c>
      <c r="F44" t="s">
        <v>225</v>
      </c>
      <c r="G44" t="s">
        <v>228</v>
      </c>
      <c r="H44" s="1">
        <v>44479</v>
      </c>
      <c r="I44">
        <v>102592</v>
      </c>
    </row>
    <row r="45" spans="1:9" x14ac:dyDescent="0.25">
      <c r="A45" t="s">
        <v>52</v>
      </c>
      <c r="B45" t="s">
        <v>152</v>
      </c>
      <c r="C45" t="s">
        <v>211</v>
      </c>
      <c r="D45" t="s">
        <v>215</v>
      </c>
      <c r="E45" t="s">
        <v>222</v>
      </c>
      <c r="F45" t="s">
        <v>224</v>
      </c>
      <c r="G45" t="s">
        <v>228</v>
      </c>
      <c r="H45" s="1">
        <v>43262</v>
      </c>
      <c r="I45">
        <v>107052</v>
      </c>
    </row>
    <row r="46" spans="1:9" x14ac:dyDescent="0.25">
      <c r="A46" t="s">
        <v>53</v>
      </c>
      <c r="B46" t="s">
        <v>153</v>
      </c>
      <c r="C46" t="s">
        <v>210</v>
      </c>
      <c r="D46" t="s">
        <v>217</v>
      </c>
      <c r="E46" t="s">
        <v>221</v>
      </c>
      <c r="F46" t="s">
        <v>225</v>
      </c>
      <c r="G46" t="s">
        <v>228</v>
      </c>
      <c r="H46" s="1">
        <v>42536</v>
      </c>
      <c r="I46">
        <v>74261</v>
      </c>
    </row>
    <row r="47" spans="1:9" x14ac:dyDescent="0.25">
      <c r="A47" t="s">
        <v>54</v>
      </c>
      <c r="B47" t="s">
        <v>154</v>
      </c>
      <c r="C47" t="s">
        <v>214</v>
      </c>
      <c r="D47" t="s">
        <v>215</v>
      </c>
      <c r="E47" t="s">
        <v>222</v>
      </c>
      <c r="F47" t="s">
        <v>225</v>
      </c>
      <c r="G47" t="s">
        <v>228</v>
      </c>
      <c r="H47" s="1">
        <v>42517</v>
      </c>
      <c r="I47">
        <v>31542</v>
      </c>
    </row>
    <row r="48" spans="1:9" x14ac:dyDescent="0.25">
      <c r="A48" t="s">
        <v>55</v>
      </c>
      <c r="B48" t="s">
        <v>155</v>
      </c>
      <c r="C48" t="s">
        <v>212</v>
      </c>
      <c r="D48" t="s">
        <v>215</v>
      </c>
      <c r="E48" t="s">
        <v>222</v>
      </c>
      <c r="F48" t="s">
        <v>225</v>
      </c>
      <c r="G48" t="s">
        <v>228</v>
      </c>
      <c r="H48" s="1">
        <v>42553</v>
      </c>
      <c r="I48">
        <v>51677</v>
      </c>
    </row>
    <row r="49" spans="1:9" x14ac:dyDescent="0.25">
      <c r="A49" t="s">
        <v>56</v>
      </c>
      <c r="B49" t="s">
        <v>156</v>
      </c>
      <c r="C49" t="s">
        <v>209</v>
      </c>
      <c r="D49" t="s">
        <v>218</v>
      </c>
      <c r="E49" t="s">
        <v>220</v>
      </c>
      <c r="F49" t="s">
        <v>226</v>
      </c>
      <c r="G49" t="s">
        <v>228</v>
      </c>
      <c r="H49" s="1">
        <v>44674</v>
      </c>
      <c r="I49">
        <v>76732</v>
      </c>
    </row>
    <row r="50" spans="1:9" x14ac:dyDescent="0.25">
      <c r="A50" t="s">
        <v>57</v>
      </c>
      <c r="B50" t="s">
        <v>157</v>
      </c>
      <c r="C50" t="s">
        <v>214</v>
      </c>
      <c r="D50" t="s">
        <v>215</v>
      </c>
      <c r="E50" t="s">
        <v>221</v>
      </c>
      <c r="F50" t="s">
        <v>226</v>
      </c>
      <c r="G50" t="s">
        <v>229</v>
      </c>
      <c r="H50" s="1">
        <v>44364</v>
      </c>
      <c r="I50">
        <v>80343</v>
      </c>
    </row>
    <row r="51" spans="1:9" x14ac:dyDescent="0.25">
      <c r="A51" t="s">
        <v>58</v>
      </c>
      <c r="B51" t="s">
        <v>158</v>
      </c>
      <c r="C51" t="s">
        <v>209</v>
      </c>
      <c r="D51" t="s">
        <v>217</v>
      </c>
      <c r="E51" t="s">
        <v>221</v>
      </c>
      <c r="F51" t="s">
        <v>226</v>
      </c>
      <c r="G51" t="s">
        <v>228</v>
      </c>
      <c r="H51" s="1">
        <v>43282</v>
      </c>
      <c r="I51">
        <v>69081</v>
      </c>
    </row>
    <row r="52" spans="1:9" x14ac:dyDescent="0.25">
      <c r="A52" t="s">
        <v>59</v>
      </c>
      <c r="B52" t="s">
        <v>159</v>
      </c>
      <c r="C52" t="s">
        <v>213</v>
      </c>
      <c r="D52" t="s">
        <v>215</v>
      </c>
      <c r="E52" t="s">
        <v>220</v>
      </c>
      <c r="F52" t="s">
        <v>224</v>
      </c>
      <c r="G52" t="s">
        <v>228</v>
      </c>
      <c r="H52" s="1">
        <v>44746</v>
      </c>
      <c r="I52">
        <v>92856</v>
      </c>
    </row>
    <row r="53" spans="1:9" x14ac:dyDescent="0.25">
      <c r="A53" t="s">
        <v>60</v>
      </c>
      <c r="B53" t="s">
        <v>160</v>
      </c>
      <c r="C53" t="s">
        <v>212</v>
      </c>
      <c r="D53" t="s">
        <v>218</v>
      </c>
      <c r="E53" t="s">
        <v>220</v>
      </c>
      <c r="F53" t="s">
        <v>223</v>
      </c>
      <c r="G53" t="s">
        <v>228</v>
      </c>
      <c r="H53" s="1">
        <v>43727</v>
      </c>
      <c r="I53">
        <v>123105</v>
      </c>
    </row>
    <row r="54" spans="1:9" x14ac:dyDescent="0.25">
      <c r="A54" t="s">
        <v>61</v>
      </c>
      <c r="B54" t="s">
        <v>161</v>
      </c>
      <c r="C54" t="s">
        <v>212</v>
      </c>
      <c r="D54" t="s">
        <v>218</v>
      </c>
      <c r="E54" t="s">
        <v>221</v>
      </c>
      <c r="F54" t="s">
        <v>225</v>
      </c>
      <c r="G54" t="s">
        <v>228</v>
      </c>
      <c r="H54" s="1">
        <v>44621</v>
      </c>
      <c r="I54">
        <v>118858</v>
      </c>
    </row>
    <row r="55" spans="1:9" x14ac:dyDescent="0.25">
      <c r="A55" t="s">
        <v>62</v>
      </c>
      <c r="B55" t="s">
        <v>162</v>
      </c>
      <c r="C55" t="s">
        <v>214</v>
      </c>
      <c r="D55" t="s">
        <v>217</v>
      </c>
      <c r="E55" t="s">
        <v>221</v>
      </c>
      <c r="F55" t="s">
        <v>225</v>
      </c>
      <c r="G55" t="s">
        <v>228</v>
      </c>
      <c r="H55" s="1">
        <v>44729</v>
      </c>
      <c r="I55">
        <v>49065</v>
      </c>
    </row>
    <row r="56" spans="1:9" x14ac:dyDescent="0.25">
      <c r="A56" t="s">
        <v>63</v>
      </c>
      <c r="B56" t="s">
        <v>163</v>
      </c>
      <c r="C56" t="s">
        <v>212</v>
      </c>
      <c r="D56" t="s">
        <v>219</v>
      </c>
      <c r="E56" t="s">
        <v>220</v>
      </c>
      <c r="F56" t="s">
        <v>224</v>
      </c>
      <c r="G56" t="s">
        <v>229</v>
      </c>
      <c r="H56" s="1">
        <v>43372</v>
      </c>
      <c r="I56">
        <v>113460</v>
      </c>
    </row>
    <row r="57" spans="1:9" x14ac:dyDescent="0.25">
      <c r="A57" t="s">
        <v>64</v>
      </c>
      <c r="B57" t="s">
        <v>164</v>
      </c>
      <c r="C57" t="s">
        <v>210</v>
      </c>
      <c r="D57" t="s">
        <v>219</v>
      </c>
      <c r="E57" t="s">
        <v>222</v>
      </c>
      <c r="F57" t="s">
        <v>225</v>
      </c>
      <c r="G57" t="s">
        <v>228</v>
      </c>
      <c r="H57" s="1">
        <v>43016</v>
      </c>
      <c r="I57">
        <v>118092</v>
      </c>
    </row>
    <row r="58" spans="1:9" x14ac:dyDescent="0.25">
      <c r="A58" t="s">
        <v>65</v>
      </c>
      <c r="B58" t="s">
        <v>165</v>
      </c>
      <c r="C58" t="s">
        <v>212</v>
      </c>
      <c r="D58" t="s">
        <v>215</v>
      </c>
      <c r="E58" t="s">
        <v>222</v>
      </c>
      <c r="F58" t="s">
        <v>226</v>
      </c>
      <c r="G58" t="s">
        <v>229</v>
      </c>
      <c r="H58" s="1">
        <v>42062</v>
      </c>
      <c r="I58">
        <v>84693</v>
      </c>
    </row>
    <row r="59" spans="1:9" x14ac:dyDescent="0.25">
      <c r="A59" t="s">
        <v>66</v>
      </c>
      <c r="B59" t="s">
        <v>166</v>
      </c>
      <c r="C59" t="s">
        <v>209</v>
      </c>
      <c r="D59" t="s">
        <v>216</v>
      </c>
      <c r="E59" t="s">
        <v>220</v>
      </c>
      <c r="F59" t="s">
        <v>223</v>
      </c>
      <c r="G59" t="s">
        <v>229</v>
      </c>
      <c r="H59" s="1">
        <v>44236</v>
      </c>
      <c r="I59">
        <v>56962</v>
      </c>
    </row>
    <row r="60" spans="1:9" x14ac:dyDescent="0.25">
      <c r="A60" t="s">
        <v>67</v>
      </c>
      <c r="B60" t="s">
        <v>167</v>
      </c>
      <c r="C60" t="s">
        <v>209</v>
      </c>
      <c r="D60" t="s">
        <v>215</v>
      </c>
      <c r="E60" t="s">
        <v>222</v>
      </c>
      <c r="F60" t="s">
        <v>227</v>
      </c>
      <c r="G60" t="s">
        <v>228</v>
      </c>
      <c r="H60" s="1">
        <v>43224</v>
      </c>
      <c r="I60">
        <v>58295</v>
      </c>
    </row>
    <row r="61" spans="1:9" x14ac:dyDescent="0.25">
      <c r="A61" t="s">
        <v>68</v>
      </c>
      <c r="B61" t="s">
        <v>168</v>
      </c>
      <c r="C61" t="s">
        <v>209</v>
      </c>
      <c r="D61" t="s">
        <v>217</v>
      </c>
      <c r="E61" t="s">
        <v>220</v>
      </c>
      <c r="F61" t="s">
        <v>225</v>
      </c>
      <c r="G61" t="s">
        <v>228</v>
      </c>
      <c r="H61" s="1">
        <v>42213</v>
      </c>
      <c r="I61">
        <v>43807</v>
      </c>
    </row>
    <row r="62" spans="1:9" x14ac:dyDescent="0.25">
      <c r="A62" t="s">
        <v>69</v>
      </c>
      <c r="B62" t="s">
        <v>169</v>
      </c>
      <c r="C62" t="s">
        <v>209</v>
      </c>
      <c r="D62" t="s">
        <v>217</v>
      </c>
      <c r="E62" t="s">
        <v>222</v>
      </c>
      <c r="F62" t="s">
        <v>226</v>
      </c>
      <c r="G62" t="s">
        <v>228</v>
      </c>
      <c r="H62" s="1">
        <v>43075</v>
      </c>
      <c r="I62">
        <v>72348</v>
      </c>
    </row>
    <row r="63" spans="1:9" x14ac:dyDescent="0.25">
      <c r="A63" t="s">
        <v>70</v>
      </c>
      <c r="B63" t="s">
        <v>170</v>
      </c>
      <c r="C63" t="s">
        <v>210</v>
      </c>
      <c r="D63" t="s">
        <v>217</v>
      </c>
      <c r="E63" t="s">
        <v>222</v>
      </c>
      <c r="F63" t="s">
        <v>227</v>
      </c>
      <c r="G63" t="s">
        <v>228</v>
      </c>
      <c r="H63" s="1">
        <v>42858</v>
      </c>
      <c r="I63">
        <v>56432</v>
      </c>
    </row>
    <row r="64" spans="1:9" x14ac:dyDescent="0.25">
      <c r="A64" t="s">
        <v>71</v>
      </c>
      <c r="B64" t="s">
        <v>171</v>
      </c>
      <c r="C64" t="s">
        <v>211</v>
      </c>
      <c r="D64" t="s">
        <v>217</v>
      </c>
      <c r="E64" t="s">
        <v>221</v>
      </c>
      <c r="F64" t="s">
        <v>223</v>
      </c>
      <c r="G64" t="s">
        <v>228</v>
      </c>
      <c r="H64" s="1">
        <v>42210</v>
      </c>
      <c r="I64">
        <v>113285</v>
      </c>
    </row>
    <row r="65" spans="1:9" x14ac:dyDescent="0.25">
      <c r="A65" t="s">
        <v>72</v>
      </c>
      <c r="B65" t="s">
        <v>172</v>
      </c>
      <c r="C65" t="s">
        <v>213</v>
      </c>
      <c r="D65" t="s">
        <v>217</v>
      </c>
      <c r="E65" t="s">
        <v>221</v>
      </c>
      <c r="F65" t="s">
        <v>227</v>
      </c>
      <c r="G65" t="s">
        <v>228</v>
      </c>
      <c r="H65" s="1">
        <v>44002</v>
      </c>
      <c r="I65">
        <v>136995</v>
      </c>
    </row>
    <row r="66" spans="1:9" x14ac:dyDescent="0.25">
      <c r="A66" t="s">
        <v>73</v>
      </c>
      <c r="B66" t="s">
        <v>173</v>
      </c>
      <c r="C66" t="s">
        <v>214</v>
      </c>
      <c r="D66" t="s">
        <v>218</v>
      </c>
      <c r="E66" t="s">
        <v>222</v>
      </c>
      <c r="F66" t="s">
        <v>226</v>
      </c>
      <c r="G66" t="s">
        <v>228</v>
      </c>
      <c r="H66" s="1">
        <v>42730</v>
      </c>
      <c r="I66">
        <v>121792</v>
      </c>
    </row>
    <row r="67" spans="1:9" x14ac:dyDescent="0.25">
      <c r="A67" t="s">
        <v>74</v>
      </c>
      <c r="B67" t="s">
        <v>174</v>
      </c>
      <c r="C67" t="s">
        <v>209</v>
      </c>
      <c r="D67" t="s">
        <v>219</v>
      </c>
      <c r="E67" t="s">
        <v>222</v>
      </c>
      <c r="F67" t="s">
        <v>227</v>
      </c>
      <c r="G67" t="s">
        <v>228</v>
      </c>
      <c r="H67" s="1">
        <v>42655</v>
      </c>
      <c r="I67">
        <v>87854</v>
      </c>
    </row>
    <row r="68" spans="1:9" x14ac:dyDescent="0.25">
      <c r="A68" t="s">
        <v>75</v>
      </c>
      <c r="B68" t="s">
        <v>175</v>
      </c>
      <c r="C68" t="s">
        <v>212</v>
      </c>
      <c r="D68" t="s">
        <v>217</v>
      </c>
      <c r="E68" t="s">
        <v>221</v>
      </c>
      <c r="F68" t="s">
        <v>224</v>
      </c>
      <c r="G68" t="s">
        <v>230</v>
      </c>
      <c r="H68" s="1">
        <v>42672</v>
      </c>
      <c r="I68">
        <v>70262</v>
      </c>
    </row>
    <row r="69" spans="1:9" x14ac:dyDescent="0.25">
      <c r="A69" t="s">
        <v>76</v>
      </c>
      <c r="B69" t="s">
        <v>176</v>
      </c>
      <c r="C69" t="s">
        <v>209</v>
      </c>
      <c r="D69" t="s">
        <v>216</v>
      </c>
      <c r="E69" t="s">
        <v>221</v>
      </c>
      <c r="F69" t="s">
        <v>227</v>
      </c>
      <c r="G69" t="s">
        <v>228</v>
      </c>
      <c r="H69" s="1">
        <v>42481</v>
      </c>
      <c r="I69">
        <v>67080</v>
      </c>
    </row>
    <row r="70" spans="1:9" x14ac:dyDescent="0.25">
      <c r="A70" t="s">
        <v>77</v>
      </c>
      <c r="B70" t="s">
        <v>177</v>
      </c>
      <c r="C70" t="s">
        <v>212</v>
      </c>
      <c r="D70" t="s">
        <v>216</v>
      </c>
      <c r="E70" t="s">
        <v>221</v>
      </c>
      <c r="F70" t="s">
        <v>225</v>
      </c>
      <c r="G70" t="s">
        <v>230</v>
      </c>
      <c r="H70" s="1">
        <v>42272</v>
      </c>
      <c r="I70">
        <v>31324</v>
      </c>
    </row>
    <row r="71" spans="1:9" x14ac:dyDescent="0.25">
      <c r="A71" t="s">
        <v>78</v>
      </c>
      <c r="B71" t="s">
        <v>178</v>
      </c>
      <c r="C71" t="s">
        <v>213</v>
      </c>
      <c r="D71" t="s">
        <v>216</v>
      </c>
      <c r="E71" t="s">
        <v>220</v>
      </c>
      <c r="F71" t="s">
        <v>225</v>
      </c>
      <c r="G71" t="s">
        <v>228</v>
      </c>
      <c r="H71" s="1">
        <v>42395</v>
      </c>
      <c r="I71">
        <v>121267</v>
      </c>
    </row>
    <row r="72" spans="1:9" x14ac:dyDescent="0.25">
      <c r="A72" t="s">
        <v>79</v>
      </c>
      <c r="B72" t="s">
        <v>179</v>
      </c>
      <c r="C72" t="s">
        <v>213</v>
      </c>
      <c r="D72" t="s">
        <v>216</v>
      </c>
      <c r="E72" t="s">
        <v>222</v>
      </c>
      <c r="F72" t="s">
        <v>224</v>
      </c>
      <c r="G72" t="s">
        <v>228</v>
      </c>
      <c r="H72" s="1">
        <v>42773</v>
      </c>
      <c r="I72">
        <v>65909</v>
      </c>
    </row>
    <row r="73" spans="1:9" x14ac:dyDescent="0.25">
      <c r="A73" t="s">
        <v>80</v>
      </c>
      <c r="B73" t="s">
        <v>180</v>
      </c>
      <c r="C73" t="s">
        <v>213</v>
      </c>
      <c r="D73" t="s">
        <v>218</v>
      </c>
      <c r="E73" t="s">
        <v>221</v>
      </c>
      <c r="F73" t="s">
        <v>226</v>
      </c>
      <c r="G73" t="s">
        <v>228</v>
      </c>
      <c r="H73" s="1">
        <v>43967</v>
      </c>
      <c r="I73">
        <v>119339</v>
      </c>
    </row>
    <row r="74" spans="1:9" x14ac:dyDescent="0.25">
      <c r="A74" t="s">
        <v>81</v>
      </c>
      <c r="B74" t="s">
        <v>181</v>
      </c>
      <c r="C74" t="s">
        <v>212</v>
      </c>
      <c r="D74" t="s">
        <v>216</v>
      </c>
      <c r="E74" t="s">
        <v>222</v>
      </c>
      <c r="F74" t="s">
        <v>225</v>
      </c>
      <c r="G74" t="s">
        <v>228</v>
      </c>
      <c r="H74" s="1">
        <v>44130</v>
      </c>
      <c r="I74">
        <v>49870</v>
      </c>
    </row>
    <row r="75" spans="1:9" x14ac:dyDescent="0.25">
      <c r="A75" t="s">
        <v>82</v>
      </c>
      <c r="B75" t="s">
        <v>182</v>
      </c>
      <c r="C75" t="s">
        <v>209</v>
      </c>
      <c r="D75" t="s">
        <v>217</v>
      </c>
      <c r="E75" t="s">
        <v>220</v>
      </c>
      <c r="F75" t="s">
        <v>223</v>
      </c>
      <c r="G75" t="s">
        <v>230</v>
      </c>
      <c r="H75" s="1">
        <v>44850</v>
      </c>
      <c r="I75">
        <v>64578</v>
      </c>
    </row>
    <row r="76" spans="1:9" x14ac:dyDescent="0.25">
      <c r="A76" t="s">
        <v>83</v>
      </c>
      <c r="B76" t="s">
        <v>183</v>
      </c>
      <c r="C76" t="s">
        <v>213</v>
      </c>
      <c r="D76" t="s">
        <v>215</v>
      </c>
      <c r="E76" t="s">
        <v>220</v>
      </c>
      <c r="F76" t="s">
        <v>225</v>
      </c>
      <c r="G76" t="s">
        <v>230</v>
      </c>
      <c r="H76" s="1">
        <v>44509</v>
      </c>
      <c r="I76">
        <v>102124</v>
      </c>
    </row>
    <row r="77" spans="1:9" x14ac:dyDescent="0.25">
      <c r="A77" t="s">
        <v>84</v>
      </c>
      <c r="B77" t="s">
        <v>184</v>
      </c>
      <c r="C77" t="s">
        <v>210</v>
      </c>
      <c r="D77" t="s">
        <v>216</v>
      </c>
      <c r="E77" t="s">
        <v>221</v>
      </c>
      <c r="F77" t="s">
        <v>225</v>
      </c>
      <c r="G77" t="s">
        <v>230</v>
      </c>
      <c r="H77" s="1">
        <v>43615</v>
      </c>
      <c r="I77">
        <v>147611</v>
      </c>
    </row>
    <row r="78" spans="1:9" x14ac:dyDescent="0.25">
      <c r="A78" t="s">
        <v>85</v>
      </c>
      <c r="B78" t="s">
        <v>185</v>
      </c>
      <c r="C78" t="s">
        <v>212</v>
      </c>
      <c r="D78" t="s">
        <v>218</v>
      </c>
      <c r="E78" t="s">
        <v>220</v>
      </c>
      <c r="F78" t="s">
        <v>226</v>
      </c>
      <c r="G78" t="s">
        <v>228</v>
      </c>
      <c r="H78" s="1">
        <v>43596</v>
      </c>
      <c r="I78">
        <v>133605</v>
      </c>
    </row>
    <row r="79" spans="1:9" x14ac:dyDescent="0.25">
      <c r="A79" t="s">
        <v>86</v>
      </c>
      <c r="B79" t="s">
        <v>186</v>
      </c>
      <c r="C79" t="s">
        <v>212</v>
      </c>
      <c r="D79" t="s">
        <v>218</v>
      </c>
      <c r="E79" t="s">
        <v>222</v>
      </c>
      <c r="F79" t="s">
        <v>227</v>
      </c>
      <c r="G79" t="s">
        <v>228</v>
      </c>
      <c r="H79" s="1">
        <v>42166</v>
      </c>
      <c r="I79">
        <v>56790</v>
      </c>
    </row>
    <row r="80" spans="1:9" x14ac:dyDescent="0.25">
      <c r="A80" t="s">
        <v>87</v>
      </c>
      <c r="B80" t="s">
        <v>187</v>
      </c>
      <c r="C80" t="s">
        <v>209</v>
      </c>
      <c r="D80" t="s">
        <v>216</v>
      </c>
      <c r="E80" t="s">
        <v>221</v>
      </c>
      <c r="F80" t="s">
        <v>225</v>
      </c>
      <c r="G80" t="s">
        <v>230</v>
      </c>
      <c r="H80" s="1">
        <v>44313</v>
      </c>
      <c r="I80">
        <v>148874</v>
      </c>
    </row>
    <row r="81" spans="1:9" x14ac:dyDescent="0.25">
      <c r="A81" t="s">
        <v>88</v>
      </c>
      <c r="B81" t="s">
        <v>188</v>
      </c>
      <c r="C81" t="s">
        <v>212</v>
      </c>
      <c r="D81" t="s">
        <v>215</v>
      </c>
      <c r="E81" t="s">
        <v>222</v>
      </c>
      <c r="F81" t="s">
        <v>224</v>
      </c>
      <c r="G81" t="s">
        <v>230</v>
      </c>
      <c r="H81" s="1">
        <v>42536</v>
      </c>
      <c r="I81">
        <v>55289</v>
      </c>
    </row>
    <row r="82" spans="1:9" x14ac:dyDescent="0.25">
      <c r="A82" t="s">
        <v>89</v>
      </c>
      <c r="B82" t="s">
        <v>189</v>
      </c>
      <c r="C82" t="s">
        <v>212</v>
      </c>
      <c r="D82" t="s">
        <v>216</v>
      </c>
      <c r="E82" t="s">
        <v>222</v>
      </c>
      <c r="F82" t="s">
        <v>227</v>
      </c>
      <c r="G82" t="s">
        <v>229</v>
      </c>
      <c r="H82" s="1">
        <v>42251</v>
      </c>
      <c r="I82">
        <v>85129</v>
      </c>
    </row>
    <row r="83" spans="1:9" x14ac:dyDescent="0.25">
      <c r="A83" t="s">
        <v>90</v>
      </c>
      <c r="B83" t="s">
        <v>190</v>
      </c>
      <c r="C83" t="s">
        <v>213</v>
      </c>
      <c r="D83" t="s">
        <v>218</v>
      </c>
      <c r="E83" t="s">
        <v>220</v>
      </c>
      <c r="F83" t="s">
        <v>223</v>
      </c>
      <c r="G83" t="s">
        <v>228</v>
      </c>
      <c r="H83" s="1">
        <v>44143</v>
      </c>
      <c r="I83">
        <v>123714</v>
      </c>
    </row>
    <row r="84" spans="1:9" x14ac:dyDescent="0.25">
      <c r="A84" t="s">
        <v>91</v>
      </c>
      <c r="B84" t="s">
        <v>191</v>
      </c>
      <c r="C84" t="s">
        <v>209</v>
      </c>
      <c r="D84" t="s">
        <v>219</v>
      </c>
      <c r="E84" t="s">
        <v>220</v>
      </c>
      <c r="F84" t="s">
        <v>226</v>
      </c>
      <c r="G84" t="s">
        <v>228</v>
      </c>
      <c r="H84" s="1">
        <v>44572</v>
      </c>
      <c r="I84">
        <v>124246</v>
      </c>
    </row>
    <row r="85" spans="1:9" x14ac:dyDescent="0.25">
      <c r="A85" t="s">
        <v>92</v>
      </c>
      <c r="B85" t="s">
        <v>192</v>
      </c>
      <c r="C85" t="s">
        <v>213</v>
      </c>
      <c r="D85" t="s">
        <v>217</v>
      </c>
      <c r="E85" t="s">
        <v>220</v>
      </c>
      <c r="F85" t="s">
        <v>223</v>
      </c>
      <c r="G85" t="s">
        <v>230</v>
      </c>
      <c r="H85" s="1">
        <v>44017</v>
      </c>
      <c r="I85">
        <v>45485</v>
      </c>
    </row>
    <row r="86" spans="1:9" x14ac:dyDescent="0.25">
      <c r="A86" t="s">
        <v>93</v>
      </c>
      <c r="B86" t="s">
        <v>193</v>
      </c>
      <c r="C86" t="s">
        <v>213</v>
      </c>
      <c r="D86" t="s">
        <v>218</v>
      </c>
      <c r="E86" t="s">
        <v>220</v>
      </c>
      <c r="F86" t="s">
        <v>227</v>
      </c>
      <c r="G86" t="s">
        <v>228</v>
      </c>
      <c r="H86" s="1">
        <v>43974</v>
      </c>
      <c r="I86">
        <v>74482</v>
      </c>
    </row>
    <row r="87" spans="1:9" x14ac:dyDescent="0.25">
      <c r="A87" t="s">
        <v>94</v>
      </c>
      <c r="B87" t="s">
        <v>194</v>
      </c>
      <c r="C87" t="s">
        <v>209</v>
      </c>
      <c r="D87" t="s">
        <v>216</v>
      </c>
      <c r="E87" t="s">
        <v>220</v>
      </c>
      <c r="F87" t="s">
        <v>227</v>
      </c>
      <c r="G87" t="s">
        <v>229</v>
      </c>
      <c r="H87" s="1">
        <v>43034</v>
      </c>
      <c r="I87">
        <v>116188</v>
      </c>
    </row>
    <row r="88" spans="1:9" x14ac:dyDescent="0.25">
      <c r="A88" t="s">
        <v>95</v>
      </c>
      <c r="B88" t="s">
        <v>195</v>
      </c>
      <c r="C88" t="s">
        <v>214</v>
      </c>
      <c r="D88" t="s">
        <v>217</v>
      </c>
      <c r="E88" t="s">
        <v>221</v>
      </c>
      <c r="F88" t="s">
        <v>227</v>
      </c>
      <c r="G88" t="s">
        <v>230</v>
      </c>
      <c r="H88" s="1">
        <v>42933</v>
      </c>
      <c r="I88">
        <v>34748</v>
      </c>
    </row>
    <row r="89" spans="1:9" x14ac:dyDescent="0.25">
      <c r="A89" t="s">
        <v>96</v>
      </c>
      <c r="B89" t="s">
        <v>196</v>
      </c>
      <c r="C89" t="s">
        <v>213</v>
      </c>
      <c r="D89" t="s">
        <v>216</v>
      </c>
      <c r="E89" t="s">
        <v>222</v>
      </c>
      <c r="F89" t="s">
        <v>223</v>
      </c>
      <c r="G89" t="s">
        <v>228</v>
      </c>
      <c r="H89" s="1">
        <v>44176</v>
      </c>
      <c r="I89">
        <v>116769</v>
      </c>
    </row>
    <row r="90" spans="1:9" x14ac:dyDescent="0.25">
      <c r="A90" t="s">
        <v>97</v>
      </c>
      <c r="B90" t="s">
        <v>197</v>
      </c>
      <c r="C90" t="s">
        <v>210</v>
      </c>
      <c r="D90" t="s">
        <v>216</v>
      </c>
      <c r="E90" t="s">
        <v>222</v>
      </c>
      <c r="F90" t="s">
        <v>227</v>
      </c>
      <c r="G90" t="s">
        <v>230</v>
      </c>
      <c r="H90" s="1">
        <v>43085</v>
      </c>
      <c r="I90">
        <v>39435</v>
      </c>
    </row>
    <row r="91" spans="1:9" x14ac:dyDescent="0.25">
      <c r="A91" t="s">
        <v>98</v>
      </c>
      <c r="B91" t="s">
        <v>198</v>
      </c>
      <c r="C91" t="s">
        <v>210</v>
      </c>
      <c r="D91" t="s">
        <v>219</v>
      </c>
      <c r="E91" t="s">
        <v>222</v>
      </c>
      <c r="F91" t="s">
        <v>223</v>
      </c>
      <c r="G91" t="s">
        <v>230</v>
      </c>
      <c r="H91" s="1">
        <v>43059</v>
      </c>
      <c r="I91">
        <v>33709</v>
      </c>
    </row>
    <row r="92" spans="1:9" x14ac:dyDescent="0.25">
      <c r="A92" t="s">
        <v>99</v>
      </c>
      <c r="B92" t="s">
        <v>199</v>
      </c>
      <c r="C92" t="s">
        <v>212</v>
      </c>
      <c r="D92" t="s">
        <v>217</v>
      </c>
      <c r="E92" t="s">
        <v>222</v>
      </c>
      <c r="F92" t="s">
        <v>227</v>
      </c>
      <c r="G92" t="s">
        <v>228</v>
      </c>
      <c r="H92" s="1">
        <v>42524</v>
      </c>
      <c r="I92">
        <v>60355</v>
      </c>
    </row>
    <row r="93" spans="1:9" x14ac:dyDescent="0.25">
      <c r="A93" t="s">
        <v>100</v>
      </c>
      <c r="B93" t="s">
        <v>200</v>
      </c>
      <c r="C93" t="s">
        <v>210</v>
      </c>
      <c r="D93" t="s">
        <v>217</v>
      </c>
      <c r="E93" t="s">
        <v>220</v>
      </c>
      <c r="F93" t="s">
        <v>224</v>
      </c>
      <c r="G93" t="s">
        <v>229</v>
      </c>
      <c r="H93" s="1">
        <v>42123</v>
      </c>
      <c r="I93">
        <v>85771</v>
      </c>
    </row>
    <row r="94" spans="1:9" x14ac:dyDescent="0.25">
      <c r="A94" t="s">
        <v>101</v>
      </c>
      <c r="B94" t="s">
        <v>201</v>
      </c>
      <c r="C94" t="s">
        <v>212</v>
      </c>
      <c r="D94" t="s">
        <v>219</v>
      </c>
      <c r="E94" t="s">
        <v>222</v>
      </c>
      <c r="F94" t="s">
        <v>227</v>
      </c>
      <c r="G94" t="s">
        <v>228</v>
      </c>
      <c r="H94" s="1">
        <v>43304</v>
      </c>
      <c r="I94">
        <v>87799</v>
      </c>
    </row>
    <row r="95" spans="1:9" x14ac:dyDescent="0.25">
      <c r="A95" t="s">
        <v>102</v>
      </c>
      <c r="B95" t="s">
        <v>202</v>
      </c>
      <c r="C95" t="s">
        <v>214</v>
      </c>
      <c r="D95" t="s">
        <v>218</v>
      </c>
      <c r="E95" t="s">
        <v>221</v>
      </c>
      <c r="F95" t="s">
        <v>223</v>
      </c>
      <c r="G95" t="s">
        <v>230</v>
      </c>
      <c r="H95" s="1">
        <v>42317</v>
      </c>
      <c r="I95">
        <v>43116</v>
      </c>
    </row>
    <row r="96" spans="1:9" x14ac:dyDescent="0.25">
      <c r="A96" t="s">
        <v>103</v>
      </c>
      <c r="B96" t="s">
        <v>203</v>
      </c>
      <c r="C96" t="s">
        <v>209</v>
      </c>
      <c r="D96" t="s">
        <v>216</v>
      </c>
      <c r="E96" t="s">
        <v>221</v>
      </c>
      <c r="F96" t="s">
        <v>225</v>
      </c>
      <c r="G96" t="s">
        <v>228</v>
      </c>
      <c r="H96" s="1">
        <v>44731</v>
      </c>
      <c r="I96">
        <v>55470</v>
      </c>
    </row>
    <row r="97" spans="1:9" x14ac:dyDescent="0.25">
      <c r="A97" t="s">
        <v>104</v>
      </c>
      <c r="B97" t="s">
        <v>204</v>
      </c>
      <c r="C97" t="s">
        <v>209</v>
      </c>
      <c r="D97" t="s">
        <v>215</v>
      </c>
      <c r="E97" t="s">
        <v>222</v>
      </c>
      <c r="F97" t="s">
        <v>227</v>
      </c>
      <c r="G97" t="s">
        <v>230</v>
      </c>
      <c r="H97" s="1">
        <v>44705</v>
      </c>
      <c r="I97">
        <v>72344</v>
      </c>
    </row>
    <row r="98" spans="1:9" x14ac:dyDescent="0.25">
      <c r="A98" t="s">
        <v>105</v>
      </c>
      <c r="B98" t="s">
        <v>205</v>
      </c>
      <c r="C98" t="s">
        <v>209</v>
      </c>
      <c r="D98" t="s">
        <v>216</v>
      </c>
      <c r="E98" t="s">
        <v>222</v>
      </c>
      <c r="F98" t="s">
        <v>225</v>
      </c>
      <c r="G98" t="s">
        <v>228</v>
      </c>
      <c r="H98" s="1">
        <v>42213</v>
      </c>
      <c r="I98">
        <v>72918</v>
      </c>
    </row>
    <row r="99" spans="1:9" x14ac:dyDescent="0.25">
      <c r="A99" t="s">
        <v>106</v>
      </c>
      <c r="B99" t="s">
        <v>206</v>
      </c>
      <c r="C99" t="s">
        <v>210</v>
      </c>
      <c r="D99" t="s">
        <v>216</v>
      </c>
      <c r="E99" t="s">
        <v>221</v>
      </c>
      <c r="F99" t="s">
        <v>224</v>
      </c>
      <c r="G99" t="s">
        <v>228</v>
      </c>
      <c r="H99" s="1">
        <v>44653</v>
      </c>
      <c r="I99">
        <v>82224</v>
      </c>
    </row>
    <row r="100" spans="1:9" x14ac:dyDescent="0.25">
      <c r="A100" t="s">
        <v>107</v>
      </c>
      <c r="B100" t="s">
        <v>207</v>
      </c>
      <c r="C100" t="s">
        <v>214</v>
      </c>
      <c r="D100" t="s">
        <v>218</v>
      </c>
      <c r="E100" t="s">
        <v>221</v>
      </c>
      <c r="F100" t="s">
        <v>226</v>
      </c>
      <c r="G100" t="s">
        <v>229</v>
      </c>
      <c r="H100" s="1">
        <v>44700</v>
      </c>
      <c r="I100">
        <v>69298</v>
      </c>
    </row>
    <row r="101" spans="1:9" x14ac:dyDescent="0.25">
      <c r="A101" t="s">
        <v>108</v>
      </c>
      <c r="B101" t="s">
        <v>208</v>
      </c>
      <c r="C101" t="s">
        <v>210</v>
      </c>
      <c r="D101" t="s">
        <v>216</v>
      </c>
      <c r="E101" t="s">
        <v>220</v>
      </c>
      <c r="F101" t="s">
        <v>224</v>
      </c>
      <c r="G101" t="s">
        <v>228</v>
      </c>
      <c r="H101" s="1">
        <v>43585</v>
      </c>
      <c r="I101">
        <v>138492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F13"/>
  <sheetViews>
    <sheetView workbookViewId="0">
      <selection activeCell="B22" sqref="B22"/>
    </sheetView>
  </sheetViews>
  <sheetFormatPr defaultRowHeight="15" x14ac:dyDescent="0.25"/>
  <cols>
    <col min="1" max="1" width="9.42578125" bestFit="1" customWidth="1"/>
    <col min="2" max="2" width="12.28515625" customWidth="1"/>
    <col min="3" max="3" width="10.7109375" customWidth="1"/>
    <col min="4" max="4" width="23.5703125" customWidth="1"/>
    <col min="5" max="5" width="28.5703125" customWidth="1"/>
    <col min="6" max="6" width="28.7109375" customWidth="1"/>
  </cols>
  <sheetData>
    <row r="1" spans="1:6" x14ac:dyDescent="0.25">
      <c r="A1" s="2" t="s">
        <v>231</v>
      </c>
      <c r="B1" s="2" t="s">
        <v>232</v>
      </c>
      <c r="C1" s="2" t="s">
        <v>233</v>
      </c>
      <c r="D1" s="2" t="s">
        <v>234</v>
      </c>
      <c r="E1" s="2" t="s">
        <v>235</v>
      </c>
      <c r="F1" s="2" t="s">
        <v>236</v>
      </c>
    </row>
    <row r="2" spans="1:6" x14ac:dyDescent="0.25">
      <c r="A2" t="s">
        <v>237</v>
      </c>
      <c r="B2">
        <v>13</v>
      </c>
      <c r="C2">
        <v>5</v>
      </c>
      <c r="D2">
        <v>34.4</v>
      </c>
      <c r="E2">
        <v>3.5</v>
      </c>
      <c r="F2">
        <v>64.900000000000006</v>
      </c>
    </row>
    <row r="3" spans="1:6" x14ac:dyDescent="0.25">
      <c r="A3" t="s">
        <v>238</v>
      </c>
      <c r="B3">
        <v>10</v>
      </c>
      <c r="C3">
        <v>6</v>
      </c>
      <c r="D3">
        <v>25.9</v>
      </c>
      <c r="E3">
        <v>5.7</v>
      </c>
      <c r="F3">
        <v>87.3</v>
      </c>
    </row>
    <row r="4" spans="1:6" x14ac:dyDescent="0.25">
      <c r="A4" t="s">
        <v>239</v>
      </c>
      <c r="B4">
        <v>13</v>
      </c>
      <c r="C4">
        <v>5</v>
      </c>
      <c r="D4">
        <v>32</v>
      </c>
      <c r="E4">
        <v>4.8</v>
      </c>
      <c r="F4">
        <v>84.7</v>
      </c>
    </row>
    <row r="5" spans="1:6" x14ac:dyDescent="0.25">
      <c r="A5" t="s">
        <v>240</v>
      </c>
      <c r="B5">
        <v>2</v>
      </c>
      <c r="C5">
        <v>5</v>
      </c>
      <c r="D5">
        <v>30.5</v>
      </c>
      <c r="E5">
        <v>6.7</v>
      </c>
      <c r="F5">
        <v>88.5</v>
      </c>
    </row>
    <row r="6" spans="1:6" x14ac:dyDescent="0.25">
      <c r="A6" t="s">
        <v>241</v>
      </c>
      <c r="B6">
        <v>10</v>
      </c>
      <c r="C6">
        <v>4</v>
      </c>
      <c r="D6">
        <v>41.5</v>
      </c>
      <c r="E6">
        <v>2.6</v>
      </c>
      <c r="F6">
        <v>81.8</v>
      </c>
    </row>
    <row r="7" spans="1:6" x14ac:dyDescent="0.25">
      <c r="A7" t="s">
        <v>242</v>
      </c>
      <c r="B7">
        <v>9</v>
      </c>
      <c r="C7">
        <v>3</v>
      </c>
      <c r="D7">
        <v>11.6</v>
      </c>
      <c r="E7">
        <v>9.8000000000000007</v>
      </c>
      <c r="F7">
        <v>78.400000000000006</v>
      </c>
    </row>
    <row r="8" spans="1:6" x14ac:dyDescent="0.25">
      <c r="A8" t="s">
        <v>243</v>
      </c>
      <c r="B8">
        <v>2</v>
      </c>
      <c r="C8">
        <v>3</v>
      </c>
      <c r="D8">
        <v>19.8</v>
      </c>
      <c r="E8">
        <v>9.9</v>
      </c>
      <c r="F8">
        <v>72.5</v>
      </c>
    </row>
    <row r="9" spans="1:6" x14ac:dyDescent="0.25">
      <c r="A9" t="s">
        <v>244</v>
      </c>
      <c r="B9">
        <v>7</v>
      </c>
      <c r="C9">
        <v>4</v>
      </c>
      <c r="D9">
        <v>43.3</v>
      </c>
      <c r="E9">
        <v>7.6</v>
      </c>
      <c r="F9">
        <v>88</v>
      </c>
    </row>
    <row r="10" spans="1:6" x14ac:dyDescent="0.25">
      <c r="A10" t="s">
        <v>245</v>
      </c>
      <c r="B10">
        <v>6</v>
      </c>
      <c r="C10">
        <v>9</v>
      </c>
      <c r="D10">
        <v>41.2</v>
      </c>
      <c r="E10">
        <v>6.3</v>
      </c>
      <c r="F10">
        <v>86</v>
      </c>
    </row>
    <row r="11" spans="1:6" x14ac:dyDescent="0.25">
      <c r="A11" t="s">
        <v>246</v>
      </c>
      <c r="B11">
        <v>7</v>
      </c>
      <c r="C11">
        <v>2</v>
      </c>
      <c r="D11">
        <v>25.9</v>
      </c>
      <c r="E11">
        <v>4.5</v>
      </c>
      <c r="F11">
        <v>61.4</v>
      </c>
    </row>
    <row r="12" spans="1:6" x14ac:dyDescent="0.25">
      <c r="A12" t="s">
        <v>247</v>
      </c>
      <c r="B12">
        <v>11</v>
      </c>
      <c r="C12">
        <v>9</v>
      </c>
      <c r="D12">
        <v>31.7</v>
      </c>
      <c r="E12">
        <v>8.5</v>
      </c>
      <c r="F12">
        <v>60.8</v>
      </c>
    </row>
    <row r="13" spans="1:6" x14ac:dyDescent="0.25">
      <c r="A13" t="s">
        <v>248</v>
      </c>
      <c r="B13">
        <v>13</v>
      </c>
      <c r="C13">
        <v>1</v>
      </c>
      <c r="D13">
        <v>19.7</v>
      </c>
      <c r="E13">
        <v>7.5</v>
      </c>
      <c r="F13">
        <v>71.3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34998626667073579"/>
  </sheetPr>
  <dimension ref="A1:F101"/>
  <sheetViews>
    <sheetView topLeftCell="A79" workbookViewId="0">
      <selection activeCell="E12" sqref="E12"/>
    </sheetView>
  </sheetViews>
  <sheetFormatPr defaultRowHeight="15" x14ac:dyDescent="0.25"/>
  <cols>
    <col min="1" max="1" width="14.28515625" customWidth="1"/>
    <col min="2" max="2" width="14.85546875" customWidth="1"/>
    <col min="3" max="3" width="13" customWidth="1"/>
    <col min="4" max="4" width="15.28515625" customWidth="1"/>
    <col min="5" max="5" width="13.42578125" customWidth="1"/>
    <col min="6" max="6" width="16.28515625" bestFit="1" customWidth="1"/>
  </cols>
  <sheetData>
    <row r="1" spans="1:6" x14ac:dyDescent="0.25">
      <c r="A1" s="2" t="s">
        <v>0</v>
      </c>
      <c r="B1" s="2" t="s">
        <v>249</v>
      </c>
      <c r="C1" s="2" t="s">
        <v>250</v>
      </c>
      <c r="D1" s="2" t="s">
        <v>251</v>
      </c>
      <c r="E1" s="2" t="s">
        <v>252</v>
      </c>
      <c r="F1" s="2" t="s">
        <v>2</v>
      </c>
    </row>
    <row r="2" spans="1:6" x14ac:dyDescent="0.25">
      <c r="A2" t="s">
        <v>9</v>
      </c>
      <c r="B2">
        <v>17</v>
      </c>
      <c r="C2">
        <v>2</v>
      </c>
      <c r="D2">
        <v>0</v>
      </c>
      <c r="E2">
        <v>9</v>
      </c>
      <c r="F2" t="str">
        <f>VLOOKUP(A2, 'Employee Master'!A:H, 3, FALSE)</f>
        <v>Marketing</v>
      </c>
    </row>
    <row r="3" spans="1:6" x14ac:dyDescent="0.25">
      <c r="A3" t="s">
        <v>10</v>
      </c>
      <c r="B3">
        <v>20</v>
      </c>
      <c r="C3">
        <v>8</v>
      </c>
      <c r="D3">
        <v>7</v>
      </c>
      <c r="E3">
        <v>8</v>
      </c>
      <c r="F3" t="str">
        <f>VLOOKUP(A3, 'Employee Master'!A:H, 3, FALSE)</f>
        <v>Sales</v>
      </c>
    </row>
    <row r="4" spans="1:6" x14ac:dyDescent="0.25">
      <c r="A4" t="s">
        <v>11</v>
      </c>
      <c r="B4">
        <v>24</v>
      </c>
      <c r="C4">
        <v>1</v>
      </c>
      <c r="D4">
        <v>5</v>
      </c>
      <c r="E4">
        <v>5</v>
      </c>
      <c r="F4" t="str">
        <f>VLOOKUP(A4, 'Employee Master'!A:H, 3, FALSE)</f>
        <v>IT</v>
      </c>
    </row>
    <row r="5" spans="1:6" x14ac:dyDescent="0.25">
      <c r="A5" t="s">
        <v>12</v>
      </c>
      <c r="B5">
        <v>5</v>
      </c>
      <c r="C5">
        <v>3</v>
      </c>
      <c r="D5">
        <v>7</v>
      </c>
      <c r="E5">
        <v>2</v>
      </c>
      <c r="F5" t="str">
        <f>VLOOKUP(A5, 'Employee Master'!A:H, 3, FALSE)</f>
        <v>Sales</v>
      </c>
    </row>
    <row r="6" spans="1:6" x14ac:dyDescent="0.25">
      <c r="A6" t="s">
        <v>13</v>
      </c>
      <c r="B6">
        <v>2</v>
      </c>
      <c r="C6">
        <v>5</v>
      </c>
      <c r="D6">
        <v>8</v>
      </c>
      <c r="E6">
        <v>7</v>
      </c>
      <c r="F6" t="str">
        <f>VLOOKUP(A6, 'Employee Master'!A:H, 3, FALSE)</f>
        <v>Sales</v>
      </c>
    </row>
    <row r="7" spans="1:6" x14ac:dyDescent="0.25">
      <c r="A7" t="s">
        <v>14</v>
      </c>
      <c r="B7">
        <v>6</v>
      </c>
      <c r="C7">
        <v>1</v>
      </c>
      <c r="D7">
        <v>4</v>
      </c>
      <c r="E7">
        <v>8</v>
      </c>
      <c r="F7" t="str">
        <f>VLOOKUP(A7, 'Employee Master'!A:H, 3, FALSE)</f>
        <v>Finance</v>
      </c>
    </row>
    <row r="8" spans="1:6" x14ac:dyDescent="0.25">
      <c r="A8" t="s">
        <v>15</v>
      </c>
      <c r="B8">
        <v>21</v>
      </c>
      <c r="C8">
        <v>7</v>
      </c>
      <c r="D8">
        <v>2</v>
      </c>
      <c r="E8">
        <v>5</v>
      </c>
      <c r="F8" t="str">
        <f>VLOOKUP(A8, 'Employee Master'!A:H, 3, FALSE)</f>
        <v>IT</v>
      </c>
    </row>
    <row r="9" spans="1:6" x14ac:dyDescent="0.25">
      <c r="A9" t="s">
        <v>16</v>
      </c>
      <c r="B9">
        <v>2</v>
      </c>
      <c r="C9">
        <v>7</v>
      </c>
      <c r="D9">
        <v>4</v>
      </c>
      <c r="E9">
        <v>6</v>
      </c>
      <c r="F9" t="str">
        <f>VLOOKUP(A9, 'Employee Master'!A:H, 3, FALSE)</f>
        <v>IT</v>
      </c>
    </row>
    <row r="10" spans="1:6" x14ac:dyDescent="0.25">
      <c r="A10" t="s">
        <v>17</v>
      </c>
      <c r="B10">
        <v>13</v>
      </c>
      <c r="C10">
        <v>0</v>
      </c>
      <c r="D10">
        <v>4</v>
      </c>
      <c r="E10">
        <v>0</v>
      </c>
      <c r="F10" t="str">
        <f>VLOOKUP(A10, 'Employee Master'!A:H, 3, FALSE)</f>
        <v>IT</v>
      </c>
    </row>
    <row r="11" spans="1:6" x14ac:dyDescent="0.25">
      <c r="A11" t="s">
        <v>18</v>
      </c>
      <c r="B11">
        <v>11</v>
      </c>
      <c r="C11">
        <v>2</v>
      </c>
      <c r="D11">
        <v>4</v>
      </c>
      <c r="E11">
        <v>4</v>
      </c>
      <c r="F11" t="str">
        <f>VLOOKUP(A11, 'Employee Master'!A:H, 3, FALSE)</f>
        <v>Sales</v>
      </c>
    </row>
    <row r="12" spans="1:6" x14ac:dyDescent="0.25">
      <c r="A12" t="s">
        <v>19</v>
      </c>
      <c r="B12">
        <v>11</v>
      </c>
      <c r="C12">
        <v>9</v>
      </c>
      <c r="D12">
        <v>2</v>
      </c>
      <c r="E12">
        <v>4</v>
      </c>
      <c r="F12" t="str">
        <f>VLOOKUP(A12, 'Employee Master'!A:H, 3, FALSE)</f>
        <v>Marketing</v>
      </c>
    </row>
    <row r="13" spans="1:6" x14ac:dyDescent="0.25">
      <c r="A13" t="s">
        <v>20</v>
      </c>
      <c r="B13">
        <v>16</v>
      </c>
      <c r="C13">
        <v>8</v>
      </c>
      <c r="D13">
        <v>9</v>
      </c>
      <c r="E13">
        <v>9</v>
      </c>
      <c r="F13" t="str">
        <f>VLOOKUP(A13, 'Employee Master'!A:H, 3, FALSE)</f>
        <v>IT</v>
      </c>
    </row>
    <row r="14" spans="1:6" x14ac:dyDescent="0.25">
      <c r="A14" t="s">
        <v>21</v>
      </c>
      <c r="B14">
        <v>11</v>
      </c>
      <c r="C14">
        <v>4</v>
      </c>
      <c r="D14">
        <v>3</v>
      </c>
      <c r="E14">
        <v>3</v>
      </c>
      <c r="F14" t="str">
        <f>VLOOKUP(A14, 'Employee Master'!A:H, 3, FALSE)</f>
        <v>Operations</v>
      </c>
    </row>
    <row r="15" spans="1:6" x14ac:dyDescent="0.25">
      <c r="A15" t="s">
        <v>22</v>
      </c>
      <c r="B15">
        <v>19</v>
      </c>
      <c r="C15">
        <v>5</v>
      </c>
      <c r="D15">
        <v>8</v>
      </c>
      <c r="E15">
        <v>5</v>
      </c>
      <c r="F15" t="str">
        <f>VLOOKUP(A15, 'Employee Master'!A:H, 3, FALSE)</f>
        <v>Sales</v>
      </c>
    </row>
    <row r="16" spans="1:6" x14ac:dyDescent="0.25">
      <c r="A16" t="s">
        <v>23</v>
      </c>
      <c r="B16">
        <v>15</v>
      </c>
      <c r="C16">
        <v>3</v>
      </c>
      <c r="D16">
        <v>9</v>
      </c>
      <c r="E16">
        <v>6</v>
      </c>
      <c r="F16" t="str">
        <f>VLOOKUP(A16, 'Employee Master'!A:H, 3, FALSE)</f>
        <v>Finance</v>
      </c>
    </row>
    <row r="17" spans="1:6" x14ac:dyDescent="0.25">
      <c r="A17" t="s">
        <v>24</v>
      </c>
      <c r="B17">
        <v>23</v>
      </c>
      <c r="C17">
        <v>9</v>
      </c>
      <c r="D17">
        <v>8</v>
      </c>
      <c r="E17">
        <v>8</v>
      </c>
      <c r="F17" t="str">
        <f>VLOOKUP(A17, 'Employee Master'!A:H, 3, FALSE)</f>
        <v>Marketing</v>
      </c>
    </row>
    <row r="18" spans="1:6" x14ac:dyDescent="0.25">
      <c r="A18" t="s">
        <v>25</v>
      </c>
      <c r="B18">
        <v>23</v>
      </c>
      <c r="C18">
        <v>1</v>
      </c>
      <c r="D18">
        <v>1</v>
      </c>
      <c r="E18">
        <v>0</v>
      </c>
      <c r="F18" t="str">
        <f>VLOOKUP(A18, 'Employee Master'!A:H, 3, FALSE)</f>
        <v>Operations</v>
      </c>
    </row>
    <row r="19" spans="1:6" x14ac:dyDescent="0.25">
      <c r="A19" t="s">
        <v>26</v>
      </c>
      <c r="B19">
        <v>16</v>
      </c>
      <c r="C19">
        <v>7</v>
      </c>
      <c r="D19">
        <v>7</v>
      </c>
      <c r="E19">
        <v>5</v>
      </c>
      <c r="F19" t="str">
        <f>VLOOKUP(A19, 'Employee Master'!A:H, 3, FALSE)</f>
        <v>Operations</v>
      </c>
    </row>
    <row r="20" spans="1:6" x14ac:dyDescent="0.25">
      <c r="A20" t="s">
        <v>27</v>
      </c>
      <c r="B20">
        <v>11</v>
      </c>
      <c r="C20">
        <v>5</v>
      </c>
      <c r="D20">
        <v>7</v>
      </c>
      <c r="E20">
        <v>6</v>
      </c>
      <c r="F20" t="str">
        <f>VLOOKUP(A20, 'Employee Master'!A:H, 3, FALSE)</f>
        <v>Finance</v>
      </c>
    </row>
    <row r="21" spans="1:6" x14ac:dyDescent="0.25">
      <c r="A21" t="s">
        <v>28</v>
      </c>
      <c r="B21">
        <v>22</v>
      </c>
      <c r="C21">
        <v>4</v>
      </c>
      <c r="D21">
        <v>6</v>
      </c>
      <c r="E21">
        <v>2</v>
      </c>
      <c r="F21" t="str">
        <f>VLOOKUP(A21, 'Employee Master'!A:H, 3, FALSE)</f>
        <v>Marketing</v>
      </c>
    </row>
    <row r="22" spans="1:6" x14ac:dyDescent="0.25">
      <c r="A22" t="s">
        <v>29</v>
      </c>
      <c r="B22">
        <v>16</v>
      </c>
      <c r="C22">
        <v>8</v>
      </c>
      <c r="D22">
        <v>7</v>
      </c>
      <c r="E22">
        <v>7</v>
      </c>
      <c r="F22" t="str">
        <f>VLOOKUP(A22, 'Employee Master'!A:H, 3, FALSE)</f>
        <v>Sales</v>
      </c>
    </row>
    <row r="23" spans="1:6" x14ac:dyDescent="0.25">
      <c r="A23" t="s">
        <v>30</v>
      </c>
      <c r="B23">
        <v>8</v>
      </c>
      <c r="C23">
        <v>0</v>
      </c>
      <c r="D23">
        <v>2</v>
      </c>
      <c r="E23">
        <v>4</v>
      </c>
      <c r="F23" t="str">
        <f>VLOOKUP(A23, 'Employee Master'!A:H, 3, FALSE)</f>
        <v>HR</v>
      </c>
    </row>
    <row r="24" spans="1:6" x14ac:dyDescent="0.25">
      <c r="A24" t="s">
        <v>31</v>
      </c>
      <c r="B24">
        <v>4</v>
      </c>
      <c r="C24">
        <v>4</v>
      </c>
      <c r="D24">
        <v>5</v>
      </c>
      <c r="E24">
        <v>8</v>
      </c>
      <c r="F24" t="str">
        <f>VLOOKUP(A24, 'Employee Master'!A:H, 3, FALSE)</f>
        <v>Marketing</v>
      </c>
    </row>
    <row r="25" spans="1:6" x14ac:dyDescent="0.25">
      <c r="A25" t="s">
        <v>32</v>
      </c>
      <c r="B25">
        <v>8</v>
      </c>
      <c r="C25">
        <v>5</v>
      </c>
      <c r="D25">
        <v>0</v>
      </c>
      <c r="E25">
        <v>4</v>
      </c>
      <c r="F25" t="str">
        <f>VLOOKUP(A25, 'Employee Master'!A:H, 3, FALSE)</f>
        <v>Finance</v>
      </c>
    </row>
    <row r="26" spans="1:6" x14ac:dyDescent="0.25">
      <c r="A26" t="s">
        <v>33</v>
      </c>
      <c r="B26">
        <v>4</v>
      </c>
      <c r="C26">
        <v>4</v>
      </c>
      <c r="D26">
        <v>6</v>
      </c>
      <c r="E26">
        <v>8</v>
      </c>
      <c r="F26" t="str">
        <f>VLOOKUP(A26, 'Employee Master'!A:H, 3, FALSE)</f>
        <v>Operations</v>
      </c>
    </row>
    <row r="27" spans="1:6" x14ac:dyDescent="0.25">
      <c r="A27" t="s">
        <v>34</v>
      </c>
      <c r="B27">
        <v>24</v>
      </c>
      <c r="C27">
        <v>5</v>
      </c>
      <c r="D27">
        <v>0</v>
      </c>
      <c r="E27">
        <v>9</v>
      </c>
      <c r="F27" t="str">
        <f>VLOOKUP(A27, 'Employee Master'!A:H, 3, FALSE)</f>
        <v>Sales</v>
      </c>
    </row>
    <row r="28" spans="1:6" x14ac:dyDescent="0.25">
      <c r="A28" t="s">
        <v>35</v>
      </c>
      <c r="B28">
        <v>3</v>
      </c>
      <c r="C28">
        <v>5</v>
      </c>
      <c r="D28">
        <v>8</v>
      </c>
      <c r="E28">
        <v>3</v>
      </c>
      <c r="F28" t="str">
        <f>VLOOKUP(A28, 'Employee Master'!A:H, 3, FALSE)</f>
        <v>Marketing</v>
      </c>
    </row>
    <row r="29" spans="1:6" x14ac:dyDescent="0.25">
      <c r="A29" t="s">
        <v>36</v>
      </c>
      <c r="B29">
        <v>3</v>
      </c>
      <c r="C29">
        <v>6</v>
      </c>
      <c r="D29">
        <v>0</v>
      </c>
      <c r="E29">
        <v>8</v>
      </c>
      <c r="F29" t="str">
        <f>VLOOKUP(A29, 'Employee Master'!A:H, 3, FALSE)</f>
        <v>HR</v>
      </c>
    </row>
    <row r="30" spans="1:6" x14ac:dyDescent="0.25">
      <c r="A30" t="s">
        <v>37</v>
      </c>
      <c r="B30">
        <v>18</v>
      </c>
      <c r="C30">
        <v>3</v>
      </c>
      <c r="D30">
        <v>0</v>
      </c>
      <c r="E30">
        <v>4</v>
      </c>
      <c r="F30" t="str">
        <f>VLOOKUP(A30, 'Employee Master'!A:H, 3, FALSE)</f>
        <v>HR</v>
      </c>
    </row>
    <row r="31" spans="1:6" x14ac:dyDescent="0.25">
      <c r="A31" t="s">
        <v>38</v>
      </c>
      <c r="B31">
        <v>19</v>
      </c>
      <c r="C31">
        <v>7</v>
      </c>
      <c r="D31">
        <v>6</v>
      </c>
      <c r="E31">
        <v>9</v>
      </c>
      <c r="F31" t="str">
        <f>VLOOKUP(A31, 'Employee Master'!A:H, 3, FALSE)</f>
        <v>IT</v>
      </c>
    </row>
    <row r="32" spans="1:6" x14ac:dyDescent="0.25">
      <c r="A32" t="s">
        <v>39</v>
      </c>
      <c r="B32">
        <v>19</v>
      </c>
      <c r="C32">
        <v>6</v>
      </c>
      <c r="D32">
        <v>1</v>
      </c>
      <c r="E32">
        <v>8</v>
      </c>
      <c r="F32" t="str">
        <f>VLOOKUP(A32, 'Employee Master'!A:H, 3, FALSE)</f>
        <v>IT</v>
      </c>
    </row>
    <row r="33" spans="1:6" x14ac:dyDescent="0.25">
      <c r="A33" t="s">
        <v>40</v>
      </c>
      <c r="B33">
        <v>21</v>
      </c>
      <c r="C33">
        <v>8</v>
      </c>
      <c r="D33">
        <v>4</v>
      </c>
      <c r="E33">
        <v>2</v>
      </c>
      <c r="F33" t="str">
        <f>VLOOKUP(A33, 'Employee Master'!A:H, 3, FALSE)</f>
        <v>Finance</v>
      </c>
    </row>
    <row r="34" spans="1:6" x14ac:dyDescent="0.25">
      <c r="A34" t="s">
        <v>41</v>
      </c>
      <c r="B34">
        <v>5</v>
      </c>
      <c r="C34">
        <v>6</v>
      </c>
      <c r="D34">
        <v>7</v>
      </c>
      <c r="E34">
        <v>3</v>
      </c>
      <c r="F34" t="str">
        <f>VLOOKUP(A34, 'Employee Master'!A:H, 3, FALSE)</f>
        <v>Marketing</v>
      </c>
    </row>
    <row r="35" spans="1:6" x14ac:dyDescent="0.25">
      <c r="A35" t="s">
        <v>42</v>
      </c>
      <c r="B35">
        <v>18</v>
      </c>
      <c r="C35">
        <v>2</v>
      </c>
      <c r="D35">
        <v>7</v>
      </c>
      <c r="E35">
        <v>8</v>
      </c>
      <c r="F35" t="str">
        <f>VLOOKUP(A35, 'Employee Master'!A:H, 3, FALSE)</f>
        <v>Marketing</v>
      </c>
    </row>
    <row r="36" spans="1:6" x14ac:dyDescent="0.25">
      <c r="A36" t="s">
        <v>43</v>
      </c>
      <c r="B36">
        <v>10</v>
      </c>
      <c r="C36">
        <v>2</v>
      </c>
      <c r="D36">
        <v>2</v>
      </c>
      <c r="E36">
        <v>9</v>
      </c>
      <c r="F36" t="str">
        <f>VLOOKUP(A36, 'Employee Master'!A:H, 3, FALSE)</f>
        <v>Operations</v>
      </c>
    </row>
    <row r="37" spans="1:6" x14ac:dyDescent="0.25">
      <c r="A37" t="s">
        <v>44</v>
      </c>
      <c r="B37">
        <v>22</v>
      </c>
      <c r="C37">
        <v>7</v>
      </c>
      <c r="D37">
        <v>6</v>
      </c>
      <c r="E37">
        <v>5</v>
      </c>
      <c r="F37" t="str">
        <f>VLOOKUP(A37, 'Employee Master'!A:H, 3, FALSE)</f>
        <v>Operations</v>
      </c>
    </row>
    <row r="38" spans="1:6" x14ac:dyDescent="0.25">
      <c r="A38" t="s">
        <v>45</v>
      </c>
      <c r="B38">
        <v>21</v>
      </c>
      <c r="C38">
        <v>4</v>
      </c>
      <c r="D38">
        <v>2</v>
      </c>
      <c r="E38">
        <v>1</v>
      </c>
      <c r="F38" t="str">
        <f>VLOOKUP(A38, 'Employee Master'!A:H, 3, FALSE)</f>
        <v>Operations</v>
      </c>
    </row>
    <row r="39" spans="1:6" x14ac:dyDescent="0.25">
      <c r="A39" t="s">
        <v>46</v>
      </c>
      <c r="B39">
        <v>6</v>
      </c>
      <c r="C39">
        <v>3</v>
      </c>
      <c r="D39">
        <v>5</v>
      </c>
      <c r="E39">
        <v>6</v>
      </c>
      <c r="F39" t="str">
        <f>VLOOKUP(A39, 'Employee Master'!A:H, 3, FALSE)</f>
        <v>IT</v>
      </c>
    </row>
    <row r="40" spans="1:6" x14ac:dyDescent="0.25">
      <c r="A40" t="s">
        <v>47</v>
      </c>
      <c r="B40">
        <v>1</v>
      </c>
      <c r="C40">
        <v>7</v>
      </c>
      <c r="D40">
        <v>5</v>
      </c>
      <c r="E40">
        <v>1</v>
      </c>
      <c r="F40" t="str">
        <f>VLOOKUP(A40, 'Employee Master'!A:H, 3, FALSE)</f>
        <v>Marketing</v>
      </c>
    </row>
    <row r="41" spans="1:6" x14ac:dyDescent="0.25">
      <c r="A41" t="s">
        <v>48</v>
      </c>
      <c r="B41">
        <v>5</v>
      </c>
      <c r="C41">
        <v>5</v>
      </c>
      <c r="D41">
        <v>2</v>
      </c>
      <c r="E41">
        <v>1</v>
      </c>
      <c r="F41" t="str">
        <f>VLOOKUP(A41, 'Employee Master'!A:H, 3, FALSE)</f>
        <v>Marketing</v>
      </c>
    </row>
    <row r="42" spans="1:6" x14ac:dyDescent="0.25">
      <c r="A42" t="s">
        <v>49</v>
      </c>
      <c r="B42">
        <v>9</v>
      </c>
      <c r="C42">
        <v>1</v>
      </c>
      <c r="D42">
        <v>6</v>
      </c>
      <c r="E42">
        <v>0</v>
      </c>
      <c r="F42" t="str">
        <f>VLOOKUP(A42, 'Employee Master'!A:H, 3, FALSE)</f>
        <v>HR</v>
      </c>
    </row>
    <row r="43" spans="1:6" x14ac:dyDescent="0.25">
      <c r="A43" t="s">
        <v>50</v>
      </c>
      <c r="B43">
        <v>12</v>
      </c>
      <c r="C43">
        <v>3</v>
      </c>
      <c r="D43">
        <v>2</v>
      </c>
      <c r="E43">
        <v>2</v>
      </c>
      <c r="F43" t="str">
        <f>VLOOKUP(A43, 'Employee Master'!A:H, 3, FALSE)</f>
        <v>IT</v>
      </c>
    </row>
    <row r="44" spans="1:6" x14ac:dyDescent="0.25">
      <c r="A44" t="s">
        <v>51</v>
      </c>
      <c r="B44">
        <v>14</v>
      </c>
      <c r="C44">
        <v>3</v>
      </c>
      <c r="D44">
        <v>7</v>
      </c>
      <c r="E44">
        <v>5</v>
      </c>
      <c r="F44" t="str">
        <f>VLOOKUP(A44, 'Employee Master'!A:H, 3, FALSE)</f>
        <v>Sales</v>
      </c>
    </row>
    <row r="45" spans="1:6" x14ac:dyDescent="0.25">
      <c r="A45" t="s">
        <v>52</v>
      </c>
      <c r="B45">
        <v>2</v>
      </c>
      <c r="C45">
        <v>5</v>
      </c>
      <c r="D45">
        <v>9</v>
      </c>
      <c r="E45">
        <v>7</v>
      </c>
      <c r="F45" t="str">
        <f>VLOOKUP(A45, 'Employee Master'!A:H, 3, FALSE)</f>
        <v>IT</v>
      </c>
    </row>
    <row r="46" spans="1:6" x14ac:dyDescent="0.25">
      <c r="A46" t="s">
        <v>53</v>
      </c>
      <c r="B46">
        <v>17</v>
      </c>
      <c r="C46">
        <v>5</v>
      </c>
      <c r="D46">
        <v>3</v>
      </c>
      <c r="E46">
        <v>8</v>
      </c>
      <c r="F46" t="str">
        <f>VLOOKUP(A46, 'Employee Master'!A:H, 3, FALSE)</f>
        <v>Sales</v>
      </c>
    </row>
    <row r="47" spans="1:6" x14ac:dyDescent="0.25">
      <c r="A47" t="s">
        <v>54</v>
      </c>
      <c r="B47">
        <v>14</v>
      </c>
      <c r="C47">
        <v>0</v>
      </c>
      <c r="D47">
        <v>0</v>
      </c>
      <c r="E47">
        <v>6</v>
      </c>
      <c r="F47" t="str">
        <f>VLOOKUP(A47, 'Employee Master'!A:H, 3, FALSE)</f>
        <v>HR</v>
      </c>
    </row>
    <row r="48" spans="1:6" x14ac:dyDescent="0.25">
      <c r="A48" t="s">
        <v>55</v>
      </c>
      <c r="B48">
        <v>13</v>
      </c>
      <c r="C48">
        <v>7</v>
      </c>
      <c r="D48">
        <v>3</v>
      </c>
      <c r="E48">
        <v>3</v>
      </c>
      <c r="F48" t="str">
        <f>VLOOKUP(A48, 'Employee Master'!A:H, 3, FALSE)</f>
        <v>Finance</v>
      </c>
    </row>
    <row r="49" spans="1:6" x14ac:dyDescent="0.25">
      <c r="A49" t="s">
        <v>56</v>
      </c>
      <c r="B49">
        <v>9</v>
      </c>
      <c r="C49">
        <v>5</v>
      </c>
      <c r="D49">
        <v>6</v>
      </c>
      <c r="E49">
        <v>5</v>
      </c>
      <c r="F49" t="str">
        <f>VLOOKUP(A49, 'Employee Master'!A:H, 3, FALSE)</f>
        <v>Marketing</v>
      </c>
    </row>
    <row r="50" spans="1:6" x14ac:dyDescent="0.25">
      <c r="A50" t="s">
        <v>57</v>
      </c>
      <c r="B50">
        <v>15</v>
      </c>
      <c r="C50">
        <v>2</v>
      </c>
      <c r="D50">
        <v>3</v>
      </c>
      <c r="E50">
        <v>4</v>
      </c>
      <c r="F50" t="str">
        <f>VLOOKUP(A50, 'Employee Master'!A:H, 3, FALSE)</f>
        <v>HR</v>
      </c>
    </row>
    <row r="51" spans="1:6" x14ac:dyDescent="0.25">
      <c r="A51" t="s">
        <v>58</v>
      </c>
      <c r="B51">
        <v>22</v>
      </c>
      <c r="C51">
        <v>8</v>
      </c>
      <c r="D51">
        <v>5</v>
      </c>
      <c r="E51">
        <v>7</v>
      </c>
      <c r="F51" t="str">
        <f>VLOOKUP(A51, 'Employee Master'!A:H, 3, FALSE)</f>
        <v>Marketing</v>
      </c>
    </row>
    <row r="52" spans="1:6" x14ac:dyDescent="0.25">
      <c r="A52" t="s">
        <v>59</v>
      </c>
      <c r="B52">
        <v>15</v>
      </c>
      <c r="C52">
        <v>1</v>
      </c>
      <c r="D52">
        <v>8</v>
      </c>
      <c r="E52">
        <v>0</v>
      </c>
      <c r="F52" t="str">
        <f>VLOOKUP(A52, 'Employee Master'!A:H, 3, FALSE)</f>
        <v>Operations</v>
      </c>
    </row>
    <row r="53" spans="1:6" x14ac:dyDescent="0.25">
      <c r="A53" t="s">
        <v>60</v>
      </c>
      <c r="B53">
        <v>24</v>
      </c>
      <c r="C53">
        <v>7</v>
      </c>
      <c r="D53">
        <v>0</v>
      </c>
      <c r="E53">
        <v>0</v>
      </c>
      <c r="F53" t="str">
        <f>VLOOKUP(A53, 'Employee Master'!A:H, 3, FALSE)</f>
        <v>Finance</v>
      </c>
    </row>
    <row r="54" spans="1:6" x14ac:dyDescent="0.25">
      <c r="A54" t="s">
        <v>61</v>
      </c>
      <c r="B54">
        <v>11</v>
      </c>
      <c r="C54">
        <v>9</v>
      </c>
      <c r="D54">
        <v>4</v>
      </c>
      <c r="E54">
        <v>5</v>
      </c>
      <c r="F54" t="str">
        <f>VLOOKUP(A54, 'Employee Master'!A:H, 3, FALSE)</f>
        <v>Finance</v>
      </c>
    </row>
    <row r="55" spans="1:6" x14ac:dyDescent="0.25">
      <c r="A55" t="s">
        <v>62</v>
      </c>
      <c r="B55">
        <v>16</v>
      </c>
      <c r="C55">
        <v>2</v>
      </c>
      <c r="D55">
        <v>6</v>
      </c>
      <c r="E55">
        <v>9</v>
      </c>
      <c r="F55" t="str">
        <f>VLOOKUP(A55, 'Employee Master'!A:H, 3, FALSE)</f>
        <v>HR</v>
      </c>
    </row>
    <row r="56" spans="1:6" x14ac:dyDescent="0.25">
      <c r="A56" t="s">
        <v>63</v>
      </c>
      <c r="B56">
        <v>17</v>
      </c>
      <c r="C56">
        <v>4</v>
      </c>
      <c r="D56">
        <v>0</v>
      </c>
      <c r="E56">
        <v>1</v>
      </c>
      <c r="F56" t="str">
        <f>VLOOKUP(A56, 'Employee Master'!A:H, 3, FALSE)</f>
        <v>Finance</v>
      </c>
    </row>
    <row r="57" spans="1:6" x14ac:dyDescent="0.25">
      <c r="A57" t="s">
        <v>64</v>
      </c>
      <c r="B57">
        <v>4</v>
      </c>
      <c r="C57">
        <v>5</v>
      </c>
      <c r="D57">
        <v>3</v>
      </c>
      <c r="E57">
        <v>4</v>
      </c>
      <c r="F57" t="str">
        <f>VLOOKUP(A57, 'Employee Master'!A:H, 3, FALSE)</f>
        <v>Sales</v>
      </c>
    </row>
    <row r="58" spans="1:6" x14ac:dyDescent="0.25">
      <c r="A58" t="s">
        <v>65</v>
      </c>
      <c r="B58">
        <v>1</v>
      </c>
      <c r="C58">
        <v>9</v>
      </c>
      <c r="D58">
        <v>5</v>
      </c>
      <c r="E58">
        <v>0</v>
      </c>
      <c r="F58" t="str">
        <f>VLOOKUP(A58, 'Employee Master'!A:H, 3, FALSE)</f>
        <v>Finance</v>
      </c>
    </row>
    <row r="59" spans="1:6" x14ac:dyDescent="0.25">
      <c r="A59" t="s">
        <v>66</v>
      </c>
      <c r="B59">
        <v>8</v>
      </c>
      <c r="C59">
        <v>5</v>
      </c>
      <c r="D59">
        <v>1</v>
      </c>
      <c r="E59">
        <v>6</v>
      </c>
      <c r="F59" t="str">
        <f>VLOOKUP(A59, 'Employee Master'!A:H, 3, FALSE)</f>
        <v>Marketing</v>
      </c>
    </row>
    <row r="60" spans="1:6" x14ac:dyDescent="0.25">
      <c r="A60" t="s">
        <v>67</v>
      </c>
      <c r="B60">
        <v>17</v>
      </c>
      <c r="C60">
        <v>3</v>
      </c>
      <c r="D60">
        <v>9</v>
      </c>
      <c r="E60">
        <v>0</v>
      </c>
      <c r="F60" t="str">
        <f>VLOOKUP(A60, 'Employee Master'!A:H, 3, FALSE)</f>
        <v>Marketing</v>
      </c>
    </row>
    <row r="61" spans="1:6" x14ac:dyDescent="0.25">
      <c r="A61" t="s">
        <v>68</v>
      </c>
      <c r="B61">
        <v>3</v>
      </c>
      <c r="C61">
        <v>2</v>
      </c>
      <c r="D61">
        <v>4</v>
      </c>
      <c r="E61">
        <v>3</v>
      </c>
      <c r="F61" t="str">
        <f>VLOOKUP(A61, 'Employee Master'!A:H, 3, FALSE)</f>
        <v>Marketing</v>
      </c>
    </row>
    <row r="62" spans="1:6" x14ac:dyDescent="0.25">
      <c r="A62" t="s">
        <v>69</v>
      </c>
      <c r="B62">
        <v>20</v>
      </c>
      <c r="C62">
        <v>3</v>
      </c>
      <c r="D62">
        <v>9</v>
      </c>
      <c r="E62">
        <v>8</v>
      </c>
      <c r="F62" t="str">
        <f>VLOOKUP(A62, 'Employee Master'!A:H, 3, FALSE)</f>
        <v>Marketing</v>
      </c>
    </row>
    <row r="63" spans="1:6" x14ac:dyDescent="0.25">
      <c r="A63" t="s">
        <v>70</v>
      </c>
      <c r="B63">
        <v>15</v>
      </c>
      <c r="C63">
        <v>0</v>
      </c>
      <c r="D63">
        <v>0</v>
      </c>
      <c r="E63">
        <v>0</v>
      </c>
      <c r="F63" t="str">
        <f>VLOOKUP(A63, 'Employee Master'!A:H, 3, FALSE)</f>
        <v>Sales</v>
      </c>
    </row>
    <row r="64" spans="1:6" x14ac:dyDescent="0.25">
      <c r="A64" t="s">
        <v>71</v>
      </c>
      <c r="B64">
        <v>15</v>
      </c>
      <c r="C64">
        <v>3</v>
      </c>
      <c r="D64">
        <v>5</v>
      </c>
      <c r="E64">
        <v>3</v>
      </c>
      <c r="F64" t="str">
        <f>VLOOKUP(A64, 'Employee Master'!A:H, 3, FALSE)</f>
        <v>IT</v>
      </c>
    </row>
    <row r="65" spans="1:6" x14ac:dyDescent="0.25">
      <c r="A65" t="s">
        <v>72</v>
      </c>
      <c r="B65">
        <v>24</v>
      </c>
      <c r="C65">
        <v>0</v>
      </c>
      <c r="D65">
        <v>5</v>
      </c>
      <c r="E65">
        <v>5</v>
      </c>
      <c r="F65" t="str">
        <f>VLOOKUP(A65, 'Employee Master'!A:H, 3, FALSE)</f>
        <v>Operations</v>
      </c>
    </row>
    <row r="66" spans="1:6" x14ac:dyDescent="0.25">
      <c r="A66" t="s">
        <v>73</v>
      </c>
      <c r="B66">
        <v>22</v>
      </c>
      <c r="C66">
        <v>0</v>
      </c>
      <c r="D66">
        <v>3</v>
      </c>
      <c r="E66">
        <v>5</v>
      </c>
      <c r="F66" t="str">
        <f>VLOOKUP(A66, 'Employee Master'!A:H, 3, FALSE)</f>
        <v>HR</v>
      </c>
    </row>
    <row r="67" spans="1:6" x14ac:dyDescent="0.25">
      <c r="A67" t="s">
        <v>74</v>
      </c>
      <c r="B67">
        <v>14</v>
      </c>
      <c r="C67">
        <v>9</v>
      </c>
      <c r="D67">
        <v>7</v>
      </c>
      <c r="E67">
        <v>7</v>
      </c>
      <c r="F67" t="str">
        <f>VLOOKUP(A67, 'Employee Master'!A:H, 3, FALSE)</f>
        <v>Marketing</v>
      </c>
    </row>
    <row r="68" spans="1:6" x14ac:dyDescent="0.25">
      <c r="A68" t="s">
        <v>75</v>
      </c>
      <c r="B68">
        <v>23</v>
      </c>
      <c r="C68">
        <v>5</v>
      </c>
      <c r="D68">
        <v>3</v>
      </c>
      <c r="E68">
        <v>0</v>
      </c>
      <c r="F68" t="str">
        <f>VLOOKUP(A68, 'Employee Master'!A:H, 3, FALSE)</f>
        <v>Finance</v>
      </c>
    </row>
    <row r="69" spans="1:6" x14ac:dyDescent="0.25">
      <c r="A69" t="s">
        <v>76</v>
      </c>
      <c r="B69">
        <v>14</v>
      </c>
      <c r="C69">
        <v>4</v>
      </c>
      <c r="D69">
        <v>7</v>
      </c>
      <c r="E69">
        <v>6</v>
      </c>
      <c r="F69" t="str">
        <f>VLOOKUP(A69, 'Employee Master'!A:H, 3, FALSE)</f>
        <v>Marketing</v>
      </c>
    </row>
    <row r="70" spans="1:6" x14ac:dyDescent="0.25">
      <c r="A70" t="s">
        <v>77</v>
      </c>
      <c r="B70">
        <v>24</v>
      </c>
      <c r="C70">
        <v>3</v>
      </c>
      <c r="D70">
        <v>7</v>
      </c>
      <c r="E70">
        <v>0</v>
      </c>
      <c r="F70" t="str">
        <f>VLOOKUP(A70, 'Employee Master'!A:H, 3, FALSE)</f>
        <v>Finance</v>
      </c>
    </row>
    <row r="71" spans="1:6" x14ac:dyDescent="0.25">
      <c r="A71" t="s">
        <v>78</v>
      </c>
      <c r="B71">
        <v>2</v>
      </c>
      <c r="C71">
        <v>2</v>
      </c>
      <c r="D71">
        <v>4</v>
      </c>
      <c r="E71">
        <v>6</v>
      </c>
      <c r="F71" t="str">
        <f>VLOOKUP(A71, 'Employee Master'!A:H, 3, FALSE)</f>
        <v>Operations</v>
      </c>
    </row>
    <row r="72" spans="1:6" x14ac:dyDescent="0.25">
      <c r="A72" t="s">
        <v>79</v>
      </c>
      <c r="B72">
        <v>13</v>
      </c>
      <c r="C72">
        <v>0</v>
      </c>
      <c r="D72">
        <v>3</v>
      </c>
      <c r="E72">
        <v>2</v>
      </c>
      <c r="F72" t="str">
        <f>VLOOKUP(A72, 'Employee Master'!A:H, 3, FALSE)</f>
        <v>Operations</v>
      </c>
    </row>
    <row r="73" spans="1:6" x14ac:dyDescent="0.25">
      <c r="A73" t="s">
        <v>80</v>
      </c>
      <c r="B73">
        <v>14</v>
      </c>
      <c r="C73">
        <v>5</v>
      </c>
      <c r="D73">
        <v>1</v>
      </c>
      <c r="E73">
        <v>7</v>
      </c>
      <c r="F73" t="str">
        <f>VLOOKUP(A73, 'Employee Master'!A:H, 3, FALSE)</f>
        <v>Operations</v>
      </c>
    </row>
    <row r="74" spans="1:6" x14ac:dyDescent="0.25">
      <c r="A74" t="s">
        <v>81</v>
      </c>
      <c r="B74">
        <v>24</v>
      </c>
      <c r="C74">
        <v>1</v>
      </c>
      <c r="D74">
        <v>2</v>
      </c>
      <c r="E74">
        <v>2</v>
      </c>
      <c r="F74" t="str">
        <f>VLOOKUP(A74, 'Employee Master'!A:H, 3, FALSE)</f>
        <v>Finance</v>
      </c>
    </row>
    <row r="75" spans="1:6" x14ac:dyDescent="0.25">
      <c r="A75" t="s">
        <v>82</v>
      </c>
      <c r="B75">
        <v>19</v>
      </c>
      <c r="C75">
        <v>7</v>
      </c>
      <c r="D75">
        <v>2</v>
      </c>
      <c r="E75">
        <v>0</v>
      </c>
      <c r="F75" t="str">
        <f>VLOOKUP(A75, 'Employee Master'!A:H, 3, FALSE)</f>
        <v>Marketing</v>
      </c>
    </row>
    <row r="76" spans="1:6" x14ac:dyDescent="0.25">
      <c r="A76" t="s">
        <v>83</v>
      </c>
      <c r="B76">
        <v>7</v>
      </c>
      <c r="C76">
        <v>9</v>
      </c>
      <c r="D76">
        <v>3</v>
      </c>
      <c r="E76">
        <v>7</v>
      </c>
      <c r="F76" t="str">
        <f>VLOOKUP(A76, 'Employee Master'!A:H, 3, FALSE)</f>
        <v>Operations</v>
      </c>
    </row>
    <row r="77" spans="1:6" x14ac:dyDescent="0.25">
      <c r="A77" t="s">
        <v>84</v>
      </c>
      <c r="B77">
        <v>3</v>
      </c>
      <c r="C77">
        <v>4</v>
      </c>
      <c r="D77">
        <v>3</v>
      </c>
      <c r="E77">
        <v>2</v>
      </c>
      <c r="F77" t="str">
        <f>VLOOKUP(A77, 'Employee Master'!A:H, 3, FALSE)</f>
        <v>Sales</v>
      </c>
    </row>
    <row r="78" spans="1:6" x14ac:dyDescent="0.25">
      <c r="A78" t="s">
        <v>85</v>
      </c>
      <c r="B78">
        <v>15</v>
      </c>
      <c r="C78">
        <v>6</v>
      </c>
      <c r="D78">
        <v>9</v>
      </c>
      <c r="E78">
        <v>1</v>
      </c>
      <c r="F78" t="str">
        <f>VLOOKUP(A78, 'Employee Master'!A:H, 3, FALSE)</f>
        <v>Finance</v>
      </c>
    </row>
    <row r="79" spans="1:6" x14ac:dyDescent="0.25">
      <c r="A79" t="s">
        <v>86</v>
      </c>
      <c r="B79">
        <v>23</v>
      </c>
      <c r="C79">
        <v>9</v>
      </c>
      <c r="D79">
        <v>4</v>
      </c>
      <c r="E79">
        <v>0</v>
      </c>
      <c r="F79" t="str">
        <f>VLOOKUP(A79, 'Employee Master'!A:H, 3, FALSE)</f>
        <v>Finance</v>
      </c>
    </row>
    <row r="80" spans="1:6" x14ac:dyDescent="0.25">
      <c r="A80" t="s">
        <v>87</v>
      </c>
      <c r="B80">
        <v>14</v>
      </c>
      <c r="C80">
        <v>1</v>
      </c>
      <c r="D80">
        <v>3</v>
      </c>
      <c r="E80">
        <v>2</v>
      </c>
      <c r="F80" t="str">
        <f>VLOOKUP(A80, 'Employee Master'!A:H, 3, FALSE)</f>
        <v>Marketing</v>
      </c>
    </row>
    <row r="81" spans="1:6" x14ac:dyDescent="0.25">
      <c r="A81" t="s">
        <v>88</v>
      </c>
      <c r="B81">
        <v>11</v>
      </c>
      <c r="C81">
        <v>7</v>
      </c>
      <c r="D81">
        <v>9</v>
      </c>
      <c r="E81">
        <v>1</v>
      </c>
      <c r="F81" t="str">
        <f>VLOOKUP(A81, 'Employee Master'!A:H, 3, FALSE)</f>
        <v>Finance</v>
      </c>
    </row>
    <row r="82" spans="1:6" x14ac:dyDescent="0.25">
      <c r="A82" t="s">
        <v>89</v>
      </c>
      <c r="B82">
        <v>15</v>
      </c>
      <c r="C82">
        <v>1</v>
      </c>
      <c r="D82">
        <v>7</v>
      </c>
      <c r="E82">
        <v>1</v>
      </c>
      <c r="F82" t="str">
        <f>VLOOKUP(A82, 'Employee Master'!A:H, 3, FALSE)</f>
        <v>Finance</v>
      </c>
    </row>
    <row r="83" spans="1:6" x14ac:dyDescent="0.25">
      <c r="A83" t="s">
        <v>90</v>
      </c>
      <c r="B83">
        <v>13</v>
      </c>
      <c r="C83">
        <v>3</v>
      </c>
      <c r="D83">
        <v>5</v>
      </c>
      <c r="E83">
        <v>5</v>
      </c>
      <c r="F83" t="str">
        <f>VLOOKUP(A83, 'Employee Master'!A:H, 3, FALSE)</f>
        <v>Operations</v>
      </c>
    </row>
    <row r="84" spans="1:6" x14ac:dyDescent="0.25">
      <c r="A84" t="s">
        <v>91</v>
      </c>
      <c r="B84">
        <v>18</v>
      </c>
      <c r="C84">
        <v>0</v>
      </c>
      <c r="D84">
        <v>5</v>
      </c>
      <c r="E84">
        <v>0</v>
      </c>
      <c r="F84" t="str">
        <f>VLOOKUP(A84, 'Employee Master'!A:H, 3, FALSE)</f>
        <v>Marketing</v>
      </c>
    </row>
    <row r="85" spans="1:6" x14ac:dyDescent="0.25">
      <c r="A85" t="s">
        <v>92</v>
      </c>
      <c r="B85">
        <v>6</v>
      </c>
      <c r="C85">
        <v>4</v>
      </c>
      <c r="D85">
        <v>7</v>
      </c>
      <c r="E85">
        <v>1</v>
      </c>
      <c r="F85" t="str">
        <f>VLOOKUP(A85, 'Employee Master'!A:H, 3, FALSE)</f>
        <v>Operations</v>
      </c>
    </row>
    <row r="86" spans="1:6" x14ac:dyDescent="0.25">
      <c r="A86" t="s">
        <v>93</v>
      </c>
      <c r="B86">
        <v>3</v>
      </c>
      <c r="C86">
        <v>8</v>
      </c>
      <c r="D86">
        <v>6</v>
      </c>
      <c r="E86">
        <v>5</v>
      </c>
      <c r="F86" t="str">
        <f>VLOOKUP(A86, 'Employee Master'!A:H, 3, FALSE)</f>
        <v>Operations</v>
      </c>
    </row>
    <row r="87" spans="1:6" x14ac:dyDescent="0.25">
      <c r="A87" t="s">
        <v>94</v>
      </c>
      <c r="B87">
        <v>19</v>
      </c>
      <c r="C87">
        <v>0</v>
      </c>
      <c r="D87">
        <v>9</v>
      </c>
      <c r="E87">
        <v>2</v>
      </c>
      <c r="F87" t="str">
        <f>VLOOKUP(A87, 'Employee Master'!A:H, 3, FALSE)</f>
        <v>Marketing</v>
      </c>
    </row>
    <row r="88" spans="1:6" x14ac:dyDescent="0.25">
      <c r="A88" t="s">
        <v>95</v>
      </c>
      <c r="B88">
        <v>15</v>
      </c>
      <c r="C88">
        <v>8</v>
      </c>
      <c r="D88">
        <v>9</v>
      </c>
      <c r="E88">
        <v>3</v>
      </c>
      <c r="F88" t="str">
        <f>VLOOKUP(A88, 'Employee Master'!A:H, 3, FALSE)</f>
        <v>HR</v>
      </c>
    </row>
    <row r="89" spans="1:6" x14ac:dyDescent="0.25">
      <c r="A89" t="s">
        <v>96</v>
      </c>
      <c r="B89">
        <v>23</v>
      </c>
      <c r="C89">
        <v>7</v>
      </c>
      <c r="D89">
        <v>7</v>
      </c>
      <c r="E89">
        <v>0</v>
      </c>
      <c r="F89" t="str">
        <f>VLOOKUP(A89, 'Employee Master'!A:H, 3, FALSE)</f>
        <v>Operations</v>
      </c>
    </row>
    <row r="90" spans="1:6" x14ac:dyDescent="0.25">
      <c r="A90" t="s">
        <v>97</v>
      </c>
      <c r="B90">
        <v>5</v>
      </c>
      <c r="C90">
        <v>5</v>
      </c>
      <c r="D90">
        <v>1</v>
      </c>
      <c r="E90">
        <v>7</v>
      </c>
      <c r="F90" t="str">
        <f>VLOOKUP(A90, 'Employee Master'!A:H, 3, FALSE)</f>
        <v>Sales</v>
      </c>
    </row>
    <row r="91" spans="1:6" x14ac:dyDescent="0.25">
      <c r="A91" t="s">
        <v>98</v>
      </c>
      <c r="B91">
        <v>10</v>
      </c>
      <c r="C91">
        <v>6</v>
      </c>
      <c r="D91">
        <v>8</v>
      </c>
      <c r="E91">
        <v>6</v>
      </c>
      <c r="F91" t="str">
        <f>VLOOKUP(A91, 'Employee Master'!A:H, 3, FALSE)</f>
        <v>Sales</v>
      </c>
    </row>
    <row r="92" spans="1:6" x14ac:dyDescent="0.25">
      <c r="A92" t="s">
        <v>99</v>
      </c>
      <c r="B92">
        <v>7</v>
      </c>
      <c r="C92">
        <v>2</v>
      </c>
      <c r="D92">
        <v>0</v>
      </c>
      <c r="E92">
        <v>6</v>
      </c>
      <c r="F92" t="str">
        <f>VLOOKUP(A92, 'Employee Master'!A:H, 3, FALSE)</f>
        <v>Finance</v>
      </c>
    </row>
    <row r="93" spans="1:6" x14ac:dyDescent="0.25">
      <c r="A93" t="s">
        <v>100</v>
      </c>
      <c r="B93">
        <v>17</v>
      </c>
      <c r="C93">
        <v>0</v>
      </c>
      <c r="D93">
        <v>7</v>
      </c>
      <c r="E93">
        <v>2</v>
      </c>
      <c r="F93" t="str">
        <f>VLOOKUP(A93, 'Employee Master'!A:H, 3, FALSE)</f>
        <v>Sales</v>
      </c>
    </row>
    <row r="94" spans="1:6" x14ac:dyDescent="0.25">
      <c r="A94" t="s">
        <v>101</v>
      </c>
      <c r="B94">
        <v>7</v>
      </c>
      <c r="C94">
        <v>4</v>
      </c>
      <c r="D94">
        <v>3</v>
      </c>
      <c r="E94">
        <v>9</v>
      </c>
      <c r="F94" t="str">
        <f>VLOOKUP(A94, 'Employee Master'!A:H, 3, FALSE)</f>
        <v>Finance</v>
      </c>
    </row>
    <row r="95" spans="1:6" x14ac:dyDescent="0.25">
      <c r="A95" t="s">
        <v>102</v>
      </c>
      <c r="B95">
        <v>22</v>
      </c>
      <c r="C95">
        <v>1</v>
      </c>
      <c r="D95">
        <v>3</v>
      </c>
      <c r="E95">
        <v>9</v>
      </c>
      <c r="F95" t="str">
        <f>VLOOKUP(A95, 'Employee Master'!A:H, 3, FALSE)</f>
        <v>HR</v>
      </c>
    </row>
    <row r="96" spans="1:6" x14ac:dyDescent="0.25">
      <c r="A96" t="s">
        <v>103</v>
      </c>
      <c r="B96">
        <v>12</v>
      </c>
      <c r="C96">
        <v>4</v>
      </c>
      <c r="D96">
        <v>4</v>
      </c>
      <c r="E96">
        <v>2</v>
      </c>
      <c r="F96" t="str">
        <f>VLOOKUP(A96, 'Employee Master'!A:H, 3, FALSE)</f>
        <v>Marketing</v>
      </c>
    </row>
    <row r="97" spans="1:6" x14ac:dyDescent="0.25">
      <c r="A97" t="s">
        <v>104</v>
      </c>
      <c r="B97">
        <v>17</v>
      </c>
      <c r="C97">
        <v>7</v>
      </c>
      <c r="D97">
        <v>7</v>
      </c>
      <c r="E97">
        <v>1</v>
      </c>
      <c r="F97" t="str">
        <f>VLOOKUP(A97, 'Employee Master'!A:H, 3, FALSE)</f>
        <v>Marketing</v>
      </c>
    </row>
    <row r="98" spans="1:6" x14ac:dyDescent="0.25">
      <c r="A98" t="s">
        <v>105</v>
      </c>
      <c r="B98">
        <v>13</v>
      </c>
      <c r="C98">
        <v>8</v>
      </c>
      <c r="D98">
        <v>4</v>
      </c>
      <c r="E98">
        <v>0</v>
      </c>
      <c r="F98" t="str">
        <f>VLOOKUP(A98, 'Employee Master'!A:H, 3, FALSE)</f>
        <v>Marketing</v>
      </c>
    </row>
    <row r="99" spans="1:6" x14ac:dyDescent="0.25">
      <c r="A99" t="s">
        <v>106</v>
      </c>
      <c r="B99">
        <v>20</v>
      </c>
      <c r="C99">
        <v>1</v>
      </c>
      <c r="D99">
        <v>7</v>
      </c>
      <c r="E99">
        <v>6</v>
      </c>
      <c r="F99" t="str">
        <f>VLOOKUP(A99, 'Employee Master'!A:H, 3, FALSE)</f>
        <v>Sales</v>
      </c>
    </row>
    <row r="100" spans="1:6" x14ac:dyDescent="0.25">
      <c r="A100" t="s">
        <v>107</v>
      </c>
      <c r="B100">
        <v>4</v>
      </c>
      <c r="C100">
        <v>2</v>
      </c>
      <c r="D100">
        <v>9</v>
      </c>
      <c r="E100">
        <v>6</v>
      </c>
      <c r="F100" t="str">
        <f>VLOOKUP(A100, 'Employee Master'!A:H, 3, FALSE)</f>
        <v>HR</v>
      </c>
    </row>
    <row r="101" spans="1:6" x14ac:dyDescent="0.25">
      <c r="A101" t="s">
        <v>108</v>
      </c>
      <c r="B101">
        <v>10</v>
      </c>
      <c r="C101">
        <v>2</v>
      </c>
      <c r="D101">
        <v>0</v>
      </c>
      <c r="E101">
        <v>1</v>
      </c>
      <c r="F101" t="str">
        <f>VLOOKUP(A101, 'Employee Master'!A:H, 3, FALSE)</f>
        <v>Sales</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322C-5A49-4087-8209-BFF484BE17E5}">
  <sheetPr>
    <tabColor theme="5" tint="0.39997558519241921"/>
  </sheetPr>
  <dimension ref="B1:N32"/>
  <sheetViews>
    <sheetView topLeftCell="E5" workbookViewId="0">
      <selection activeCell="K19" sqref="K19"/>
    </sheetView>
  </sheetViews>
  <sheetFormatPr defaultRowHeight="15" x14ac:dyDescent="0.25"/>
  <cols>
    <col min="2" max="2" width="13.140625" bestFit="1" customWidth="1"/>
    <col min="3" max="3" width="28.5703125" bestFit="1" customWidth="1"/>
    <col min="4" max="4" width="15.28515625" bestFit="1" customWidth="1"/>
    <col min="6" max="6" width="13.140625" bestFit="1" customWidth="1"/>
    <col min="7" max="7" width="20.42578125" bestFit="1" customWidth="1"/>
    <col min="8" max="8" width="34" bestFit="1" customWidth="1"/>
    <col min="10" max="10" width="13.140625" bestFit="1" customWidth="1"/>
    <col min="11" max="11" width="19.5703125" bestFit="1" customWidth="1"/>
    <col min="12" max="12" width="17.7109375" bestFit="1" customWidth="1"/>
    <col min="13" max="13" width="20" bestFit="1" customWidth="1"/>
    <col min="14" max="14" width="18.140625" bestFit="1" customWidth="1"/>
  </cols>
  <sheetData>
    <row r="1" spans="2:14" ht="15.75" thickBot="1" x14ac:dyDescent="0.3"/>
    <row r="2" spans="2:14" ht="15.75" thickBot="1" x14ac:dyDescent="0.3">
      <c r="B2" t="s">
        <v>253</v>
      </c>
      <c r="F2" s="19" t="s">
        <v>284</v>
      </c>
      <c r="G2" s="21"/>
      <c r="H2" s="20"/>
      <c r="J2" s="19" t="s">
        <v>286</v>
      </c>
      <c r="K2" s="20"/>
    </row>
    <row r="3" spans="2:14" x14ac:dyDescent="0.25">
      <c r="B3" s="3" t="s">
        <v>254</v>
      </c>
      <c r="C3" t="s">
        <v>256</v>
      </c>
      <c r="D3" t="s">
        <v>257</v>
      </c>
      <c r="F3" s="5" t="s">
        <v>254</v>
      </c>
      <c r="G3" s="6" t="s">
        <v>260</v>
      </c>
      <c r="H3" s="6" t="s">
        <v>261</v>
      </c>
      <c r="J3" s="5" t="s">
        <v>6</v>
      </c>
      <c r="K3" s="6" t="s" vm="1">
        <v>263</v>
      </c>
    </row>
    <row r="4" spans="2:14" x14ac:dyDescent="0.25">
      <c r="B4" s="4" t="s">
        <v>240</v>
      </c>
      <c r="C4" s="23">
        <v>2</v>
      </c>
      <c r="D4" s="23">
        <v>5</v>
      </c>
      <c r="F4" s="7" t="s">
        <v>240</v>
      </c>
      <c r="G4" s="24">
        <v>6.7</v>
      </c>
      <c r="H4" s="24">
        <v>88.5</v>
      </c>
      <c r="J4" s="6"/>
      <c r="K4" s="6"/>
    </row>
    <row r="5" spans="2:14" x14ac:dyDescent="0.25">
      <c r="B5" s="4" t="s">
        <v>244</v>
      </c>
      <c r="C5" s="23">
        <v>7</v>
      </c>
      <c r="D5" s="23">
        <v>4</v>
      </c>
      <c r="F5" s="7" t="s">
        <v>244</v>
      </c>
      <c r="G5" s="24">
        <v>7.6</v>
      </c>
      <c r="H5" s="24">
        <v>88</v>
      </c>
      <c r="J5" s="5" t="s">
        <v>254</v>
      </c>
      <c r="K5" s="6" t="s">
        <v>262</v>
      </c>
    </row>
    <row r="6" spans="2:14" x14ac:dyDescent="0.25">
      <c r="B6" s="4" t="s">
        <v>248</v>
      </c>
      <c r="C6" s="23">
        <v>13</v>
      </c>
      <c r="D6" s="23">
        <v>1</v>
      </c>
      <c r="F6" s="7" t="s">
        <v>248</v>
      </c>
      <c r="G6" s="24">
        <v>7.5</v>
      </c>
      <c r="H6" s="24">
        <v>71.3</v>
      </c>
      <c r="J6" s="7" t="s">
        <v>224</v>
      </c>
      <c r="K6" s="24">
        <v>18</v>
      </c>
    </row>
    <row r="7" spans="2:14" x14ac:dyDescent="0.25">
      <c r="B7" s="4" t="s">
        <v>238</v>
      </c>
      <c r="C7" s="23">
        <v>10</v>
      </c>
      <c r="D7" s="23">
        <v>6</v>
      </c>
      <c r="F7" s="7" t="s">
        <v>238</v>
      </c>
      <c r="G7" s="24">
        <v>5.7</v>
      </c>
      <c r="H7" s="24">
        <v>87.3</v>
      </c>
      <c r="J7" s="7" t="s">
        <v>225</v>
      </c>
      <c r="K7" s="24">
        <v>21</v>
      </c>
    </row>
    <row r="8" spans="2:14" x14ac:dyDescent="0.25">
      <c r="B8" s="4" t="s">
        <v>237</v>
      </c>
      <c r="C8" s="23">
        <v>13</v>
      </c>
      <c r="D8" s="23">
        <v>5</v>
      </c>
      <c r="F8" s="7" t="s">
        <v>237</v>
      </c>
      <c r="G8" s="24">
        <v>3.5</v>
      </c>
      <c r="H8" s="24">
        <v>64.900000000000006</v>
      </c>
      <c r="J8" s="7" t="s">
        <v>223</v>
      </c>
      <c r="K8" s="24">
        <v>20</v>
      </c>
    </row>
    <row r="9" spans="2:14" x14ac:dyDescent="0.25">
      <c r="B9" s="4" t="s">
        <v>243</v>
      </c>
      <c r="C9" s="23">
        <v>2</v>
      </c>
      <c r="D9" s="23">
        <v>3</v>
      </c>
      <c r="F9" s="7" t="s">
        <v>243</v>
      </c>
      <c r="G9" s="24">
        <v>9.9</v>
      </c>
      <c r="H9" s="24">
        <v>72.5</v>
      </c>
      <c r="J9" s="7" t="s">
        <v>226</v>
      </c>
      <c r="K9" s="24">
        <v>19</v>
      </c>
    </row>
    <row r="10" spans="2:14" x14ac:dyDescent="0.25">
      <c r="B10" s="4" t="s">
        <v>242</v>
      </c>
      <c r="C10" s="23">
        <v>9</v>
      </c>
      <c r="D10" s="23">
        <v>3</v>
      </c>
      <c r="F10" s="7" t="s">
        <v>242</v>
      </c>
      <c r="G10" s="24">
        <v>9.8000000000000007</v>
      </c>
      <c r="H10" s="24">
        <v>78.400000000000006</v>
      </c>
      <c r="J10" s="7" t="s">
        <v>227</v>
      </c>
      <c r="K10" s="24">
        <v>22</v>
      </c>
    </row>
    <row r="11" spans="2:14" x14ac:dyDescent="0.25">
      <c r="B11" s="4" t="s">
        <v>239</v>
      </c>
      <c r="C11" s="23">
        <v>13</v>
      </c>
      <c r="D11" s="23">
        <v>5</v>
      </c>
      <c r="F11" s="7" t="s">
        <v>239</v>
      </c>
      <c r="G11" s="24">
        <v>4.8</v>
      </c>
      <c r="H11" s="24">
        <v>84.7</v>
      </c>
      <c r="J11" s="7" t="s">
        <v>255</v>
      </c>
      <c r="K11" s="24">
        <v>100</v>
      </c>
    </row>
    <row r="12" spans="2:14" x14ac:dyDescent="0.25">
      <c r="B12" s="4" t="s">
        <v>241</v>
      </c>
      <c r="C12" s="23">
        <v>10</v>
      </c>
      <c r="D12" s="23">
        <v>4</v>
      </c>
      <c r="F12" s="7" t="s">
        <v>241</v>
      </c>
      <c r="G12" s="24">
        <v>2.6</v>
      </c>
      <c r="H12" s="24">
        <v>81.8</v>
      </c>
    </row>
    <row r="13" spans="2:14" ht="15.75" thickBot="1" x14ac:dyDescent="0.3">
      <c r="B13" s="4" t="s">
        <v>247</v>
      </c>
      <c r="C13" s="23">
        <v>11</v>
      </c>
      <c r="D13" s="23">
        <v>9</v>
      </c>
      <c r="F13" s="7" t="s">
        <v>247</v>
      </c>
      <c r="G13" s="24">
        <v>8.5</v>
      </c>
      <c r="H13" s="24">
        <v>60.8</v>
      </c>
    </row>
    <row r="14" spans="2:14" ht="15.75" thickBot="1" x14ac:dyDescent="0.3">
      <c r="B14" s="4" t="s">
        <v>246</v>
      </c>
      <c r="C14" s="23">
        <v>7</v>
      </c>
      <c r="D14" s="23">
        <v>2</v>
      </c>
      <c r="F14" s="7" t="s">
        <v>246</v>
      </c>
      <c r="G14" s="24">
        <v>4.5</v>
      </c>
      <c r="H14" s="24">
        <v>61.4</v>
      </c>
      <c r="J14" s="19" t="s">
        <v>287</v>
      </c>
      <c r="K14" s="21"/>
      <c r="L14" s="20"/>
    </row>
    <row r="15" spans="2:14" x14ac:dyDescent="0.25">
      <c r="B15" s="4" t="s">
        <v>245</v>
      </c>
      <c r="C15" s="23">
        <v>6</v>
      </c>
      <c r="D15" s="23">
        <v>9</v>
      </c>
      <c r="F15" s="7" t="s">
        <v>245</v>
      </c>
      <c r="G15" s="24">
        <v>6.3</v>
      </c>
      <c r="H15" s="24">
        <v>86</v>
      </c>
      <c r="J15" s="5" t="s">
        <v>254</v>
      </c>
      <c r="K15" s="6" t="s">
        <v>264</v>
      </c>
      <c r="L15" s="6" t="s">
        <v>265</v>
      </c>
      <c r="M15" s="6" t="s">
        <v>266</v>
      </c>
      <c r="N15" s="6" t="s">
        <v>267</v>
      </c>
    </row>
    <row r="16" spans="2:14" x14ac:dyDescent="0.25">
      <c r="B16" s="4" t="s">
        <v>255</v>
      </c>
      <c r="C16" s="23">
        <v>103</v>
      </c>
      <c r="D16" s="23">
        <v>56</v>
      </c>
      <c r="F16" s="7" t="s">
        <v>255</v>
      </c>
      <c r="G16" s="24">
        <v>77.400000000000006</v>
      </c>
      <c r="H16" s="24">
        <v>925.6</v>
      </c>
      <c r="J16" s="7" t="s">
        <v>212</v>
      </c>
      <c r="K16" s="24">
        <v>276</v>
      </c>
      <c r="L16" s="24">
        <v>96</v>
      </c>
      <c r="M16" s="24">
        <v>80</v>
      </c>
      <c r="N16" s="24">
        <v>55</v>
      </c>
    </row>
    <row r="17" spans="2:14" ht="15.75" thickBot="1" x14ac:dyDescent="0.3">
      <c r="J17" s="7" t="s">
        <v>214</v>
      </c>
      <c r="K17" s="24">
        <v>146</v>
      </c>
      <c r="L17" s="24">
        <v>25</v>
      </c>
      <c r="M17" s="24">
        <v>41</v>
      </c>
      <c r="N17" s="24">
        <v>58</v>
      </c>
    </row>
    <row r="18" spans="2:14" ht="15.75" thickBot="1" x14ac:dyDescent="0.3">
      <c r="B18" t="s">
        <v>258</v>
      </c>
      <c r="F18" s="19" t="s">
        <v>285</v>
      </c>
      <c r="G18" s="20"/>
      <c r="J18" s="7" t="s">
        <v>211</v>
      </c>
      <c r="K18" s="24">
        <v>149</v>
      </c>
      <c r="L18" s="24">
        <v>50</v>
      </c>
      <c r="M18" s="24">
        <v>52</v>
      </c>
      <c r="N18" s="24">
        <v>60</v>
      </c>
    </row>
    <row r="19" spans="2:14" x14ac:dyDescent="0.25">
      <c r="B19" s="3" t="s">
        <v>254</v>
      </c>
      <c r="C19" t="s">
        <v>259</v>
      </c>
      <c r="F19" s="5" t="s">
        <v>254</v>
      </c>
      <c r="G19" s="6" t="s">
        <v>262</v>
      </c>
      <c r="J19" s="7" t="s">
        <v>209</v>
      </c>
      <c r="K19" s="24">
        <v>328</v>
      </c>
      <c r="L19" s="24">
        <v>119</v>
      </c>
      <c r="M19" s="24">
        <v>132</v>
      </c>
      <c r="N19" s="24">
        <v>96</v>
      </c>
    </row>
    <row r="20" spans="2:14" x14ac:dyDescent="0.25">
      <c r="B20" s="4" t="s">
        <v>240</v>
      </c>
      <c r="C20" s="23">
        <v>30.5</v>
      </c>
      <c r="F20" s="7" t="s">
        <v>212</v>
      </c>
      <c r="G20" s="24">
        <v>19</v>
      </c>
      <c r="J20" s="7" t="s">
        <v>213</v>
      </c>
      <c r="K20" s="24">
        <v>227</v>
      </c>
      <c r="L20" s="24">
        <v>68</v>
      </c>
      <c r="M20" s="24">
        <v>76</v>
      </c>
      <c r="N20" s="24">
        <v>69</v>
      </c>
    </row>
    <row r="21" spans="2:14" x14ac:dyDescent="0.25">
      <c r="B21" s="4" t="s">
        <v>244</v>
      </c>
      <c r="C21" s="23">
        <v>43.3</v>
      </c>
      <c r="F21" s="7" t="s">
        <v>214</v>
      </c>
      <c r="G21" s="24">
        <v>11</v>
      </c>
      <c r="J21" s="7" t="s">
        <v>210</v>
      </c>
      <c r="K21" s="24">
        <v>212</v>
      </c>
      <c r="L21" s="24">
        <v>67</v>
      </c>
      <c r="M21" s="24">
        <v>80</v>
      </c>
      <c r="N21" s="24">
        <v>83</v>
      </c>
    </row>
    <row r="22" spans="2:14" x14ac:dyDescent="0.25">
      <c r="B22" s="4" t="s">
        <v>248</v>
      </c>
      <c r="C22" s="23">
        <v>19.7</v>
      </c>
      <c r="F22" s="7" t="s">
        <v>211</v>
      </c>
      <c r="G22" s="24">
        <v>11</v>
      </c>
      <c r="J22" s="7" t="s">
        <v>255</v>
      </c>
      <c r="K22" s="24">
        <v>1338</v>
      </c>
      <c r="L22" s="24">
        <v>425</v>
      </c>
      <c r="M22" s="24">
        <v>461</v>
      </c>
      <c r="N22" s="24">
        <v>421</v>
      </c>
    </row>
    <row r="23" spans="2:14" x14ac:dyDescent="0.25">
      <c r="B23" s="4" t="s">
        <v>238</v>
      </c>
      <c r="C23" s="23">
        <v>25.9</v>
      </c>
      <c r="F23" s="7" t="s">
        <v>209</v>
      </c>
      <c r="G23" s="24">
        <v>25</v>
      </c>
    </row>
    <row r="24" spans="2:14" x14ac:dyDescent="0.25">
      <c r="B24" s="4" t="s">
        <v>237</v>
      </c>
      <c r="C24" s="23">
        <v>34.4</v>
      </c>
      <c r="F24" s="7" t="s">
        <v>213</v>
      </c>
      <c r="G24" s="24">
        <v>17</v>
      </c>
    </row>
    <row r="25" spans="2:14" x14ac:dyDescent="0.25">
      <c r="B25" s="4" t="s">
        <v>243</v>
      </c>
      <c r="C25" s="23">
        <v>19.8</v>
      </c>
      <c r="F25" s="7" t="s">
        <v>210</v>
      </c>
      <c r="G25" s="24">
        <v>17</v>
      </c>
    </row>
    <row r="26" spans="2:14" x14ac:dyDescent="0.25">
      <c r="B26" s="4" t="s">
        <v>242</v>
      </c>
      <c r="C26" s="23">
        <v>11.6</v>
      </c>
      <c r="F26" s="7" t="s">
        <v>255</v>
      </c>
      <c r="G26" s="24">
        <v>100</v>
      </c>
    </row>
    <row r="27" spans="2:14" x14ac:dyDescent="0.25">
      <c r="B27" s="4" t="s">
        <v>239</v>
      </c>
      <c r="C27" s="23">
        <v>32</v>
      </c>
    </row>
    <row r="28" spans="2:14" x14ac:dyDescent="0.25">
      <c r="B28" s="4" t="s">
        <v>241</v>
      </c>
      <c r="C28" s="23">
        <v>41.5</v>
      </c>
    </row>
    <row r="29" spans="2:14" x14ac:dyDescent="0.25">
      <c r="B29" s="4" t="s">
        <v>247</v>
      </c>
      <c r="C29" s="23">
        <v>31.7</v>
      </c>
    </row>
    <row r="30" spans="2:14" x14ac:dyDescent="0.25">
      <c r="B30" s="4" t="s">
        <v>246</v>
      </c>
      <c r="C30" s="23">
        <v>25.9</v>
      </c>
    </row>
    <row r="31" spans="2:14" x14ac:dyDescent="0.25">
      <c r="B31" s="4" t="s">
        <v>245</v>
      </c>
      <c r="C31" s="23">
        <v>41.2</v>
      </c>
    </row>
    <row r="32" spans="2:14" x14ac:dyDescent="0.25">
      <c r="B32" s="4" t="s">
        <v>255</v>
      </c>
      <c r="C32" s="23">
        <v>357.5</v>
      </c>
    </row>
  </sheetData>
  <mergeCells count="4">
    <mergeCell ref="J2:K2"/>
    <mergeCell ref="F2:H2"/>
    <mergeCell ref="F18:G18"/>
    <mergeCell ref="J14:L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05FE-1C04-4913-86AA-9C7FD4D0C7E3}">
  <sheetPr>
    <tabColor theme="3" tint="-0.499984740745262"/>
  </sheetPr>
  <dimension ref="A1:U1"/>
  <sheetViews>
    <sheetView workbookViewId="0">
      <selection sqref="A1:U1"/>
    </sheetView>
  </sheetViews>
  <sheetFormatPr defaultRowHeight="15" x14ac:dyDescent="0.25"/>
  <cols>
    <col min="1" max="16384" width="9.140625" style="9"/>
  </cols>
  <sheetData>
    <row r="1" spans="1:21" s="8" customFormat="1" ht="31.5" x14ac:dyDescent="0.5">
      <c r="A1" s="22" t="s">
        <v>268</v>
      </c>
      <c r="B1" s="22"/>
      <c r="C1" s="22"/>
      <c r="D1" s="22"/>
      <c r="E1" s="22"/>
      <c r="F1" s="22"/>
      <c r="G1" s="22"/>
      <c r="H1" s="22"/>
      <c r="I1" s="22"/>
      <c r="J1" s="22"/>
      <c r="K1" s="22"/>
      <c r="L1" s="22"/>
      <c r="M1" s="22"/>
      <c r="N1" s="22"/>
      <c r="O1" s="22"/>
      <c r="P1" s="22"/>
      <c r="Q1" s="22"/>
      <c r="R1" s="22"/>
      <c r="S1" s="22"/>
      <c r="T1" s="22"/>
      <c r="U1" s="22"/>
    </row>
  </sheetData>
  <mergeCells count="1">
    <mergeCell ref="A1:U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90969-1A8D-4D3A-8EF5-085A6D291261}">
  <dimension ref="A1:D23"/>
  <sheetViews>
    <sheetView tabSelected="1" workbookViewId="0">
      <selection activeCell="I8" sqref="I8"/>
    </sheetView>
  </sheetViews>
  <sheetFormatPr defaultRowHeight="15" x14ac:dyDescent="0.25"/>
  <cols>
    <col min="1" max="1" width="22.5703125" customWidth="1"/>
    <col min="2" max="2" width="10.5703125" bestFit="1" customWidth="1"/>
    <col min="3" max="3" width="10" bestFit="1" customWidth="1"/>
    <col min="4" max="4" width="14.42578125" bestFit="1" customWidth="1"/>
  </cols>
  <sheetData>
    <row r="1" spans="1:4" s="8" customFormat="1" ht="18.75" x14ac:dyDescent="0.3">
      <c r="A1" s="10" t="s">
        <v>269</v>
      </c>
    </row>
    <row r="2" spans="1:4" s="12" customFormat="1" ht="18.75" x14ac:dyDescent="0.3">
      <c r="A2" s="11"/>
    </row>
    <row r="3" spans="1:4" s="14" customFormat="1" x14ac:dyDescent="0.25">
      <c r="A3" s="14" t="s">
        <v>278</v>
      </c>
    </row>
    <row r="4" spans="1:4" s="12" customFormat="1" x14ac:dyDescent="0.25">
      <c r="A4" s="18" t="s">
        <v>270</v>
      </c>
      <c r="B4" s="16">
        <f>COUNTA('Employee Master'!A2:A100)</f>
        <v>99</v>
      </c>
    </row>
    <row r="5" spans="1:4" s="12" customFormat="1" x14ac:dyDescent="0.25">
      <c r="A5" s="18" t="s">
        <v>271</v>
      </c>
      <c r="B5" s="16">
        <f>COUNTIF('Employee Master'!G2:G100, "Active")</f>
        <v>69</v>
      </c>
    </row>
    <row r="6" spans="1:4" s="12" customFormat="1" x14ac:dyDescent="0.25">
      <c r="A6" s="18" t="s">
        <v>272</v>
      </c>
      <c r="B6" s="16">
        <f>SUM('Monthly KPIs'!B2:B13)</f>
        <v>103</v>
      </c>
    </row>
    <row r="7" spans="1:4" s="12" customFormat="1" x14ac:dyDescent="0.25">
      <c r="A7" s="18" t="s">
        <v>273</v>
      </c>
      <c r="B7" s="16">
        <f>SUM('Monthly KPIs'!C2:C13)</f>
        <v>56</v>
      </c>
    </row>
    <row r="8" spans="1:4" s="12" customFormat="1" x14ac:dyDescent="0.25">
      <c r="A8" s="13"/>
    </row>
    <row r="9" spans="1:4" s="15" customFormat="1" x14ac:dyDescent="0.25">
      <c r="A9" s="14" t="s">
        <v>279</v>
      </c>
    </row>
    <row r="10" spans="1:4" s="12" customFormat="1" x14ac:dyDescent="0.25">
      <c r="A10" s="17" t="s">
        <v>2</v>
      </c>
      <c r="B10" s="17" t="s">
        <v>274</v>
      </c>
      <c r="C10" s="17" t="s">
        <v>275</v>
      </c>
      <c r="D10" s="17" t="s">
        <v>276</v>
      </c>
    </row>
    <row r="11" spans="1:4" s="12" customFormat="1" x14ac:dyDescent="0.25">
      <c r="A11" s="16" t="s">
        <v>214</v>
      </c>
      <c r="B11" s="16">
        <f>COUNTIF('Employee Master'!C2:C100, "HR")</f>
        <v>11</v>
      </c>
      <c r="C11" s="16">
        <f>AVERAGEIF('Employee Master'!C2:C100, "HR", 'Employee Master'!I2:I101)</f>
        <v>75030.272727272721</v>
      </c>
      <c r="D11" s="16">
        <f>COUNTIFS('Employee Master'!C2:C100, "HR", 'Employee Master'!G2:G100, "Resigned")</f>
        <v>4</v>
      </c>
    </row>
    <row r="12" spans="1:4" s="12" customFormat="1" x14ac:dyDescent="0.25">
      <c r="A12" s="16" t="s">
        <v>212</v>
      </c>
      <c r="B12" s="16">
        <f>COUNTIF('Employee Master'!C2:C100, "Finance")</f>
        <v>19</v>
      </c>
      <c r="C12" s="16">
        <f>AVERAGEIF('Employee Master'!C2:C100, "Finance", 'Employee Master'!I2:I101)</f>
        <v>79163.210526315786</v>
      </c>
      <c r="D12" s="16">
        <f>COUNTIFS('Employee Master'!C2:C100, "Finance", 'Employee Master'!G2:G100, "Resigned")</f>
        <v>3</v>
      </c>
    </row>
    <row r="13" spans="1:4" s="12" customFormat="1" x14ac:dyDescent="0.25">
      <c r="A13" s="16" t="s">
        <v>211</v>
      </c>
      <c r="B13" s="16">
        <f>COUNTIF('Employee Master'!C2:C100, "IT")</f>
        <v>11</v>
      </c>
      <c r="C13" s="16">
        <f>AVERAGEIF('Employee Master'!C2:C100, "IT", 'Employee Master'!I2:I101)</f>
        <v>91131.454545454544</v>
      </c>
      <c r="D13" s="16">
        <f>COUNTIFS('Employee Master'!C2:C100, "IT", 'Employee Master'!G2:G100, "Resigned")</f>
        <v>2</v>
      </c>
    </row>
    <row r="14" spans="1:4" s="12" customFormat="1" x14ac:dyDescent="0.25">
      <c r="A14" s="16" t="s">
        <v>209</v>
      </c>
      <c r="B14" s="16">
        <f>COUNTIF('Employee Master'!C2:C100, "Marketing")</f>
        <v>25</v>
      </c>
      <c r="C14" s="16">
        <f>AVERAGEIF('Employee Master'!C2:C100, "Marketing", 'Employee Master'!I2:I101)</f>
        <v>84290.52</v>
      </c>
      <c r="D14" s="16">
        <f>COUNTIFS('Employee Master'!C2:C100, "Marketing", 'Employee Master'!G2:G100, "Resigned")</f>
        <v>5</v>
      </c>
    </row>
    <row r="15" spans="1:4" s="12" customFormat="1" x14ac:dyDescent="0.25">
      <c r="A15" s="16" t="s">
        <v>210</v>
      </c>
      <c r="B15" s="16">
        <f>COUNTIF('Employee Master'!C2:C100, "Sales")</f>
        <v>16</v>
      </c>
      <c r="C15" s="16">
        <f>AVERAGEIF('Employee Master'!C2:C100, "Sales", 'Employee Master'!I2:I101)</f>
        <v>80033.625</v>
      </c>
      <c r="D15" s="16">
        <f>COUNTIFS('Employee Master'!C2:C100, "Sales", 'Employee Master'!G2:G100, "Resigned")</f>
        <v>4</v>
      </c>
    </row>
    <row r="16" spans="1:4" s="12" customFormat="1" x14ac:dyDescent="0.25">
      <c r="A16" s="16" t="s">
        <v>213</v>
      </c>
      <c r="B16" s="16">
        <f>COUNTIF('Employee Master'!C2:C100, "Operations")</f>
        <v>17</v>
      </c>
      <c r="C16" s="16">
        <f>AVERAGEIF('Employee Master'!C2:C100, "Operations", 'Employee Master'!I2:I101)</f>
        <v>102573.94117647059</v>
      </c>
      <c r="D16" s="16">
        <f>COUNTIFS('Employee Master'!C2:C100, "Operations", 'Employee Master'!G2:G100, "Resigned")</f>
        <v>2</v>
      </c>
    </row>
    <row r="17" spans="1:1" s="15" customFormat="1" x14ac:dyDescent="0.25">
      <c r="A17" s="14" t="s">
        <v>277</v>
      </c>
    </row>
    <row r="18" spans="1:1" s="12" customFormat="1" x14ac:dyDescent="0.25">
      <c r="A18" s="12" t="s">
        <v>280</v>
      </c>
    </row>
    <row r="19" spans="1:1" s="12" customFormat="1" x14ac:dyDescent="0.25">
      <c r="A19" s="12" t="s">
        <v>281</v>
      </c>
    </row>
    <row r="20" spans="1:1" s="12" customFormat="1" x14ac:dyDescent="0.25">
      <c r="A20" s="12" t="s">
        <v>282</v>
      </c>
    </row>
    <row r="21" spans="1:1" s="12" customFormat="1" x14ac:dyDescent="0.25">
      <c r="A21" s="12" t="s">
        <v>283</v>
      </c>
    </row>
    <row r="22" spans="1:1" s="9" customFormat="1" x14ac:dyDescent="0.25"/>
    <row r="23" spans="1:1" s="9"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Master</vt:lpstr>
      <vt:lpstr>Monthly KPIs</vt:lpstr>
      <vt:lpstr>Leave Data</vt:lpstr>
      <vt:lpstr>Pivot Tables</vt:lpstr>
      <vt:lpstr>Dashboard</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Shahid Hassan</cp:lastModifiedBy>
  <dcterms:created xsi:type="dcterms:W3CDTF">2025-04-23T10:28:38Z</dcterms:created>
  <dcterms:modified xsi:type="dcterms:W3CDTF">2025-04-25T09:30:39Z</dcterms:modified>
</cp:coreProperties>
</file>